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Excel\"/>
    </mc:Choice>
  </mc:AlternateContent>
  <xr:revisionPtr revIDLastSave="0" documentId="13_ncr:1_{91296A58-FC77-4AB2-BA70-B6BC60665D38}" xr6:coauthVersionLast="47" xr6:coauthVersionMax="47" xr10:uidLastSave="{00000000-0000-0000-0000-000000000000}"/>
  <bookViews>
    <workbookView xWindow="17025" yWindow="4350" windowWidth="37740" windowHeight="23970" xr2:uid="{00000000-000D-0000-FFFF-FFFF00000000}"/>
  </bookViews>
  <sheets>
    <sheet name="Contents" sheetId="8" r:id="rId1"/>
    <sheet name="Table 1.1" sheetId="9" r:id="rId2"/>
    <sheet name="Table 1.2" sheetId="10" r:id="rId3"/>
    <sheet name="Index" sheetId="7" r:id="rId4"/>
    <sheet name="Data1" sheetId="1" r:id="rId5"/>
    <sheet name="Data2" sheetId="2" r:id="rId6"/>
    <sheet name="Data3" sheetId="3" r:id="rId7"/>
    <sheet name="Data4" sheetId="4" r:id="rId8"/>
    <sheet name="Data5" sheetId="5" r:id="rId9"/>
  </sheets>
  <externalReferences>
    <externalReference r:id="rId10"/>
  </externalReferences>
  <definedNames>
    <definedName name="A125164398T">[1]Data4!$HP$1:$HP$10,[1]Data4!$HP$11:$HP$83</definedName>
    <definedName name="A125164402W">[1]Data4!$IK$1:$IK$10,[1]Data4!$IK$11:$IK$83</definedName>
    <definedName name="A125164406F">[1]Data5!$D$1:$D$10,[1]Data5!$D$11:$D$83</definedName>
    <definedName name="A125164410W">[1]Data4!$GG$1:$GG$10,[1]Data4!$GG$11:$GG$83</definedName>
    <definedName name="A125164414F">[1]Data4!$GS$1:$GS$10,[1]Data4!$GS$11:$GS$83</definedName>
    <definedName name="A125164418R">[1]Data4!$IF$1:$IF$10,[1]Data4!$IF$11:$IF$83</definedName>
    <definedName name="A125164422F">[1]Data5!$H$1:$H$10,[1]Data5!$H$11:$H$83</definedName>
    <definedName name="A125164426R">[1]Data4!$GN$1:$GN$10,[1]Data4!$GN$11:$GN$83</definedName>
    <definedName name="A125164430F">[1]Data4!$HC$1:$HC$10,[1]Data4!$HC$11:$HC$83</definedName>
    <definedName name="A125164434R">[1]Data4!$IM$1:$IM$10,[1]Data4!$IM$11:$IM$83</definedName>
    <definedName name="A125164438X">[1]Data5!$F$1:$F$10,[1]Data5!$F$11:$F$83</definedName>
    <definedName name="A125164442R">[1]Data5!$L$1:$L$10,[1]Data5!$L$11:$L$83</definedName>
    <definedName name="A125164446X">[1]Data4!$HS$1:$HS$10,[1]Data4!$HS$11:$HS$83</definedName>
    <definedName name="A125164450R">[1]Data4!$HY$1:$HY$10,[1]Data4!$HY$11:$HY$83</definedName>
    <definedName name="A125164454X">[1]Data4!$GY$1:$GY$10,[1]Data4!$GY$11:$GY$83</definedName>
    <definedName name="A125164458J">[1]Data4!$IL$1:$IL$10,[1]Data4!$IL$11:$IL$83</definedName>
    <definedName name="A125164462X">[1]Data4!$HL$1:$HL$10,[1]Data4!$HL$11:$HL$83</definedName>
    <definedName name="A125164466J">[1]Data4!$HU$1:$HU$10,[1]Data4!$HU$11:$HU$83</definedName>
    <definedName name="A125164470X">[1]Data4!$IP$1:$IP$10,[1]Data4!$IP$11:$IP$83</definedName>
    <definedName name="A125164474J">[1]Data5!$I$1:$I$10,[1]Data5!$I$11:$I$83</definedName>
    <definedName name="A125164478T">[1]Data4!$GP$1:$GP$10,[1]Data4!$GP$11:$GP$83</definedName>
    <definedName name="A125164482J">[1]Data4!$HE$1:$HE$10,[1]Data4!$HE$11:$HE$83</definedName>
    <definedName name="A125164486T">[1]Data4!$HQ$1:$HQ$10,[1]Data4!$HQ$11:$HQ$83</definedName>
    <definedName name="A125164490J">[1]Data5!$E$1:$E$10,[1]Data5!$E$11:$E$83</definedName>
    <definedName name="A125164494T">[1]Data4!$GQ$1:$GQ$10,[1]Data4!$GQ$11:$GQ$83</definedName>
    <definedName name="A125164498A">[1]Data4!$GW$1:$GW$10,[1]Data4!$GW$11:$GW$83</definedName>
    <definedName name="A125164502F">[1]Data5!$C$1:$C$10,[1]Data5!$C$11:$C$83</definedName>
    <definedName name="A125164506R">[1]Data4!$HA$1:$HA$10,[1]Data4!$HA$11:$HA$83</definedName>
    <definedName name="A125164510F">[1]Data4!$HM$1:$HM$10,[1]Data4!$HM$11:$HM$83</definedName>
    <definedName name="A125164514R">[1]Data5!$G$1:$G$10,[1]Data5!$G$11:$G$83</definedName>
    <definedName name="A125164518X">[1]Data4!$GV$1:$GV$10,[1]Data4!$GV$11:$GV$83</definedName>
    <definedName name="A125164522R">[1]Data4!$HB$1:$HB$10,[1]Data4!$HB$11:$HB$83</definedName>
    <definedName name="A125164526X">[1]Data4!$HH$1:$HH$10,[1]Data4!$HH$11:$HH$83</definedName>
    <definedName name="A125164530R">[1]Data4!$HN$1:$HN$10,[1]Data4!$HN$11:$HN$83</definedName>
    <definedName name="A125164534X">[1]Data4!$II$1:$II$10,[1]Data4!$II$11:$II$83</definedName>
    <definedName name="A125164538J">[1]Data5!$N$1:$N$10,[1]Data5!$N$11:$N$83</definedName>
    <definedName name="A125164542X">[1]Data4!$HI$1:$HI$10,[1]Data4!$HI$11:$HI$83</definedName>
    <definedName name="A125164546J">[1]Data4!$HX$1:$HX$10,[1]Data4!$HX$11:$HX$83</definedName>
    <definedName name="A125164550X">[1]Data4!$GI$1:$GI$10,[1]Data4!$GI$11:$GI$83</definedName>
    <definedName name="A125164554J">[1]Data4!$GR$1:$GR$10,[1]Data4!$GR$11:$GR$83</definedName>
    <definedName name="A125164558T">[1]Data4!$GU$1:$GU$10,[1]Data4!$GU$11:$GU$83</definedName>
    <definedName name="A125164562J">[1]Data4!$HV$1:$HV$10,[1]Data4!$HV$11:$HV$83</definedName>
    <definedName name="A125164566T">[1]Data4!$IB$1:$IB$10,[1]Data4!$IB$11:$IB$83</definedName>
    <definedName name="A125164570J">[1]Data4!$IE$1:$IE$10,[1]Data4!$IE$11:$IE$83</definedName>
    <definedName name="A125164574T">[1]Data5!$J$1:$J$10,[1]Data5!$J$11:$J$83</definedName>
    <definedName name="A125164578A">[1]Data4!$HK$1:$HK$10,[1]Data4!$HK$11:$HK$83</definedName>
    <definedName name="A125164582T">[1]Data4!$HW$1:$HW$10,[1]Data4!$HW$11:$HW$83</definedName>
    <definedName name="A125164586A">[1]Data4!$HZ$1:$HZ$10,[1]Data4!$HZ$11:$HZ$83</definedName>
    <definedName name="A125164590T">[1]Data4!$IO$1:$IO$10,[1]Data4!$IO$11:$IO$83</definedName>
    <definedName name="A125164594A">[1]Data5!$B$1:$B$10,[1]Data5!$B$11:$B$83</definedName>
    <definedName name="A125164598K">[1]Data4!$GT$1:$GT$10,[1]Data4!$GT$11:$GT$83</definedName>
    <definedName name="A125164602R">[1]Data4!$GX$1:$GX$10,[1]Data4!$GX$11:$GX$83</definedName>
    <definedName name="A125164606X">[1]Data4!$HG$1:$HG$10,[1]Data4!$HG$11:$HG$83</definedName>
    <definedName name="A125164610R">[1]Data4!$GJ$1:$GJ$10,[1]Data4!$GJ$11:$GJ$83</definedName>
    <definedName name="A125164614X">[1]Data4!$GM$1:$GM$10,[1]Data4!$GM$11:$GM$83</definedName>
    <definedName name="A125164618J">[1]Data4!$HT$1:$HT$10,[1]Data4!$HT$11:$HT$83</definedName>
    <definedName name="A125164622X">[1]Data4!$GH$1:$GH$10,[1]Data4!$GH$11:$GH$83</definedName>
    <definedName name="A125164626J">[1]Data4!$HO$1:$HO$10,[1]Data4!$HO$11:$HO$83</definedName>
    <definedName name="A125164630X">[1]Data4!$GF$1:$GF$10,[1]Data4!$GF$11:$GF$83</definedName>
    <definedName name="A125164634J">[1]Data4!$GL$1:$GL$10,[1]Data4!$GL$11:$GL$83</definedName>
    <definedName name="A125164638T">[1]Data4!$GO$1:$GO$10,[1]Data4!$GO$11:$GO$83</definedName>
    <definedName name="A125164642J">[1]Data4!$HD$1:$HD$10,[1]Data4!$HD$11:$HD$83</definedName>
    <definedName name="A125164646T">[1]Data4!$IN$1:$IN$10,[1]Data4!$IN$11:$IN$83</definedName>
    <definedName name="A125164650J">[1]Data4!$IQ$1:$IQ$10,[1]Data4!$IQ$11:$IQ$83</definedName>
    <definedName name="A125164654T">[1]Data4!$GZ$1:$GZ$10,[1]Data4!$GZ$11:$GZ$83</definedName>
    <definedName name="A125164658A">[1]Data4!$HF$1:$HF$10,[1]Data4!$HF$11:$HF$83</definedName>
    <definedName name="A125164662T">[1]Data4!$IA$1:$IA$10,[1]Data4!$IA$11:$IA$83</definedName>
    <definedName name="A125164666A">[1]Data4!$ID$1:$ID$10,[1]Data4!$ID$11:$ID$83</definedName>
    <definedName name="A125164670T">[1]Data4!$HJ$1:$HJ$10,[1]Data4!$HJ$11:$HJ$83</definedName>
    <definedName name="A125164674A">[1]Data4!$IH$1:$IH$10,[1]Data4!$IH$11:$IH$83</definedName>
    <definedName name="A125164678K">[1]Data5!$M$1:$M$10,[1]Data5!$M$11:$M$83</definedName>
    <definedName name="A125164682A">[1]Data4!$IC$1:$IC$10,[1]Data4!$IC$11:$IC$83</definedName>
    <definedName name="A125164686K">[1]Data5!$K$1:$K$10,[1]Data5!$K$11:$K$83</definedName>
    <definedName name="A125164690A">[1]Data4!$GK$1:$GK$10,[1]Data4!$GK$11:$GK$83</definedName>
    <definedName name="A125164694K">[1]Data4!$HR$1:$HR$10,[1]Data4!$HR$11:$HR$83</definedName>
    <definedName name="A125164698V">[1]Data4!$IG$1:$IG$10,[1]Data4!$IG$11:$IG$83</definedName>
    <definedName name="A125164702X">[1]Data4!$IJ$1:$IJ$10,[1]Data4!$IJ$11:$IJ$83</definedName>
    <definedName name="A125164706J">[1]Data5!$O$1:$O$10,[1]Data5!$O$11:$O$83</definedName>
    <definedName name="A125164710X">[1]Data5!$AZ$1:$AZ$10,[1]Data5!$AZ$11:$AZ$83</definedName>
    <definedName name="A125164714J">[1]Data5!$BU$1:$BU$10,[1]Data5!$BU$11:$BU$83</definedName>
    <definedName name="A125164718T">[1]Data5!$CD$1:$CD$10,[1]Data5!$CD$11:$CD$83</definedName>
    <definedName name="A125164722J">[1]Data5!$Q$1:$Q$10,[1]Data5!$Q$11:$Q$83</definedName>
    <definedName name="A125164726T">[1]Data5!$AC$1:$AC$10,[1]Data5!$AC$11:$AC$83</definedName>
    <definedName name="A125164730J">[1]Data5!$BP$1:$BP$10,[1]Data5!$BP$11:$BP$83</definedName>
    <definedName name="A125164734T">[1]Data5!$CH$1:$CH$10,[1]Data5!$CH$11:$CH$83</definedName>
    <definedName name="A125164738A">[1]Data5!$X$1:$X$10,[1]Data5!$X$11:$X$83</definedName>
    <definedName name="A125164742T">[1]Data5!$AM$1:$AM$10,[1]Data5!$AM$11:$AM$83</definedName>
    <definedName name="A125164746A">[1]Data5!$BW$1:$BW$10,[1]Data5!$BW$11:$BW$83</definedName>
    <definedName name="A125164750T">[1]Data5!$CF$1:$CF$10,[1]Data5!$CF$11:$CF$83</definedName>
    <definedName name="A125164754A">[1]Data5!$CL$1:$CL$10,[1]Data5!$CL$11:$CL$83</definedName>
    <definedName name="A125164758K">[1]Data5!$BC$1:$BC$10,[1]Data5!$BC$11:$BC$83</definedName>
    <definedName name="A125164762A">[1]Data5!$BI$1:$BI$10,[1]Data5!$BI$11:$BI$83</definedName>
    <definedName name="A125164766K">[1]Data5!$AI$1:$AI$10,[1]Data5!$AI$11:$AI$83</definedName>
    <definedName name="A125164770A">[1]Data5!$BV$1:$BV$10,[1]Data5!$BV$11:$BV$83</definedName>
    <definedName name="A125164774K">[1]Data5!$AV$1:$AV$10,[1]Data5!$AV$11:$AV$83</definedName>
    <definedName name="A125164778V">[1]Data5!$BE$1:$BE$10,[1]Data5!$BE$11:$BE$83</definedName>
    <definedName name="A125164782K">[1]Data5!$BZ$1:$BZ$10,[1]Data5!$BZ$11:$BZ$83</definedName>
    <definedName name="A125164786V">[1]Data5!$CI$1:$CI$10,[1]Data5!$CI$11:$CI$83</definedName>
    <definedName name="A125164790K">[1]Data5!$Z$1:$Z$10,[1]Data5!$Z$11:$Z$83</definedName>
    <definedName name="A125164794V">[1]Data5!$AO$1:$AO$10,[1]Data5!$AO$11:$AO$83</definedName>
    <definedName name="A125164798C">[1]Data5!$BA$1:$BA$10,[1]Data5!$BA$11:$BA$83</definedName>
    <definedName name="A125164802J">[1]Data5!$CE$1:$CE$10,[1]Data5!$CE$11:$CE$83</definedName>
    <definedName name="A125164806T">[1]Data5!$AA$1:$AA$10,[1]Data5!$AA$11:$AA$83</definedName>
    <definedName name="A125164810J">[1]Data5!$AG$1:$AG$10,[1]Data5!$AG$11:$AG$83</definedName>
    <definedName name="A125164814T">[1]Data5!$CC$1:$CC$10,[1]Data5!$CC$11:$CC$83</definedName>
    <definedName name="A125164818A">[1]Data5!$AK$1:$AK$10,[1]Data5!$AK$11:$AK$83</definedName>
    <definedName name="A125164822T">[1]Data5!$AW$1:$AW$10,[1]Data5!$AW$11:$AW$83</definedName>
    <definedName name="A125164826A">[1]Data5!$CG$1:$CG$10,[1]Data5!$CG$11:$CG$83</definedName>
    <definedName name="A125164830T">[1]Data5!$AF$1:$AF$10,[1]Data5!$AF$11:$AF$83</definedName>
    <definedName name="A125164834A">[1]Data5!$AL$1:$AL$10,[1]Data5!$AL$11:$AL$83</definedName>
    <definedName name="A125164838K">[1]Data5!$AR$1:$AR$10,[1]Data5!$AR$11:$AR$83</definedName>
    <definedName name="A125164842A">[1]Data5!$AX$1:$AX$10,[1]Data5!$AX$11:$AX$83</definedName>
    <definedName name="A125164846K">[1]Data5!$BS$1:$BS$10,[1]Data5!$BS$11:$BS$83</definedName>
    <definedName name="A125164850A">[1]Data5!$CN$1:$CN$10,[1]Data5!$CN$11:$CN$83</definedName>
    <definedName name="A125164854K">[1]Data5!$AS$1:$AS$10,[1]Data5!$AS$11:$AS$83</definedName>
    <definedName name="A125164858V">[1]Data5!$BH$1:$BH$10,[1]Data5!$BH$11:$BH$83</definedName>
    <definedName name="A125164862K">[1]Data5!$S$1:$S$10,[1]Data5!$S$11:$S$83</definedName>
    <definedName name="A125164866V">[1]Data5!$AB$1:$AB$10,[1]Data5!$AB$11:$AB$83</definedName>
    <definedName name="A125164870K">[1]Data5!$AE$1:$AE$10,[1]Data5!$AE$11:$AE$83</definedName>
    <definedName name="A125164874V">[1]Data5!$BF$1:$BF$10,[1]Data5!$BF$11:$BF$83</definedName>
    <definedName name="A125164878C">[1]Data5!$BL$1:$BL$10,[1]Data5!$BL$11:$BL$83</definedName>
    <definedName name="A125164882V">[1]Data5!$BO$1:$BO$10,[1]Data5!$BO$11:$BO$83</definedName>
    <definedName name="A125164886C">[1]Data5!$CJ$1:$CJ$10,[1]Data5!$CJ$11:$CJ$83</definedName>
    <definedName name="A125164890V">[1]Data5!$AU$1:$AU$10,[1]Data5!$AU$11:$AU$83</definedName>
    <definedName name="A125164894C">[1]Data5!$BG$1:$BG$10,[1]Data5!$BG$11:$BG$83</definedName>
    <definedName name="A125164898L">[1]Data5!$BJ$1:$BJ$10,[1]Data5!$BJ$11:$BJ$83</definedName>
    <definedName name="A125164902T">[1]Data5!$BY$1:$BY$10,[1]Data5!$BY$11:$BY$83</definedName>
    <definedName name="A125164906A">[1]Data5!$CB$1:$CB$10,[1]Data5!$CB$11:$CB$83</definedName>
    <definedName name="A125164910T">[1]Data5!$AD$1:$AD$10,[1]Data5!$AD$11:$AD$83</definedName>
    <definedName name="A125164914A">[1]Data5!$AH$1:$AH$10,[1]Data5!$AH$11:$AH$83</definedName>
    <definedName name="A125164918K">[1]Data5!$AQ$1:$AQ$10,[1]Data5!$AQ$11:$AQ$83</definedName>
    <definedName name="A125164922A">[1]Data5!$T$1:$T$10,[1]Data5!$T$11:$T$83</definedName>
    <definedName name="A125164926K">[1]Data5!$W$1:$W$10,[1]Data5!$W$11:$W$83</definedName>
    <definedName name="A125164930A">[1]Data5!$BD$1:$BD$10,[1]Data5!$BD$11:$BD$83</definedName>
    <definedName name="A125164934K">[1]Data5!$R$1:$R$10,[1]Data5!$R$11:$R$83</definedName>
    <definedName name="A125164938V">[1]Data5!$AY$1:$AY$10,[1]Data5!$AY$11:$AY$83</definedName>
    <definedName name="A125164942K">[1]Data5!$P$1:$P$10,[1]Data5!$P$11:$P$83</definedName>
    <definedName name="A125164946V">[1]Data5!$V$1:$V$10,[1]Data5!$V$11:$V$83</definedName>
    <definedName name="A125164950K">[1]Data5!$Y$1:$Y$10,[1]Data5!$Y$11:$Y$83</definedName>
    <definedName name="A125164954V">[1]Data5!$AN$1:$AN$10,[1]Data5!$AN$11:$AN$83</definedName>
    <definedName name="A125164958C">[1]Data5!$BX$1:$BX$10,[1]Data5!$BX$11:$BX$83</definedName>
    <definedName name="A125164962V">[1]Data5!$CA$1:$CA$10,[1]Data5!$CA$11:$CA$83</definedName>
    <definedName name="A125164966C">[1]Data5!$AJ$1:$AJ$10,[1]Data5!$AJ$11:$AJ$83</definedName>
    <definedName name="A125164970V">[1]Data5!$AP$1:$AP$10,[1]Data5!$AP$11:$AP$83</definedName>
    <definedName name="A125164974C">[1]Data5!$BK$1:$BK$10,[1]Data5!$BK$11:$BK$83</definedName>
    <definedName name="A125164978L">[1]Data5!$BN$1:$BN$10,[1]Data5!$BN$11:$BN$83</definedName>
    <definedName name="A125164982C">[1]Data5!$AT$1:$AT$10,[1]Data5!$AT$11:$AT$83</definedName>
    <definedName name="A125164986L">[1]Data5!$BR$1:$BR$10,[1]Data5!$BR$11:$BR$83</definedName>
    <definedName name="A125164990C">[1]Data5!$CM$1:$CM$10,[1]Data5!$CM$11:$CM$83</definedName>
    <definedName name="A125164994L">[1]Data5!$BM$1:$BM$10,[1]Data5!$BM$11:$BM$83</definedName>
    <definedName name="A125164998W">[1]Data5!$CK$1:$CK$10,[1]Data5!$CK$11:$CK$83</definedName>
    <definedName name="A125165002C">[1]Data5!$U$1:$U$10,[1]Data5!$U$11:$U$83</definedName>
    <definedName name="A125165006L">[1]Data5!$BB$1:$BB$10,[1]Data5!$BB$11:$BB$83</definedName>
    <definedName name="A125165010C">[1]Data5!$BQ$1:$BQ$10,[1]Data5!$BQ$11:$BQ$83</definedName>
    <definedName name="A125165014L">[1]Data5!$BT$1:$BT$10,[1]Data5!$BT$11:$BT$83</definedName>
    <definedName name="A125165018W">[1]Data5!$CO$1:$CO$10,[1]Data5!$CO$11:$CO$83</definedName>
    <definedName name="A125165022L">[1]Data3!$CF$1:$CF$10,[1]Data3!$CF$11:$CF$83</definedName>
    <definedName name="A125165026W">[1]Data3!$DA$1:$DA$10,[1]Data3!$DA$11:$DA$83</definedName>
    <definedName name="A125165030L">[1]Data3!$DJ$1:$DJ$10,[1]Data3!$DJ$11:$DJ$83</definedName>
    <definedName name="A125165034W">[1]Data3!$AW$1:$AW$10,[1]Data3!$AW$11:$AW$83</definedName>
    <definedName name="A125165038F">[1]Data3!$BI$1:$BI$10,[1]Data3!$BI$11:$BI$83</definedName>
    <definedName name="A125165042W">[1]Data3!$CV$1:$CV$10,[1]Data3!$CV$11:$CV$83</definedName>
    <definedName name="A125165046F">[1]Data3!$DN$1:$DN$10,[1]Data3!$DN$11:$DN$83</definedName>
    <definedName name="A125165050W">[1]Data3!$BD$1:$BD$10,[1]Data3!$BD$11:$BD$83</definedName>
    <definedName name="A125165054F">[1]Data3!$BS$1:$BS$10,[1]Data3!$BS$11:$BS$83</definedName>
    <definedName name="A125165058R">[1]Data3!$DC$1:$DC$10,[1]Data3!$DC$11:$DC$83</definedName>
    <definedName name="A125165062F">[1]Data3!$DL$1:$DL$10,[1]Data3!$DL$11:$DL$83</definedName>
    <definedName name="A125165066R">[1]Data3!$DR$1:$DR$10,[1]Data3!$DR$11:$DR$83</definedName>
    <definedName name="A125165070F">[1]Data3!$CI$1:$CI$10,[1]Data3!$CI$11:$CI$83</definedName>
    <definedName name="A125165074R">[1]Data3!$CO$1:$CO$10,[1]Data3!$CO$11:$CO$83</definedName>
    <definedName name="A125165078X">[1]Data3!$BO$1:$BO$10,[1]Data3!$BO$11:$BO$83</definedName>
    <definedName name="A125165082R">[1]Data3!$DB$1:$DB$10,[1]Data3!$DB$11:$DB$83</definedName>
    <definedName name="A125165086X">[1]Data3!$CB$1:$CB$10,[1]Data3!$CB$11:$CB$83</definedName>
    <definedName name="A125165090R">[1]Data3!$CK$1:$CK$10,[1]Data3!$CK$11:$CK$83</definedName>
    <definedName name="A125165094X">[1]Data3!$DF$1:$DF$10,[1]Data3!$DF$11:$DF$83</definedName>
    <definedName name="A125165098J">[1]Data3!$DO$1:$DO$10,[1]Data3!$DO$11:$DO$83</definedName>
    <definedName name="A125165102L">[1]Data3!$BF$1:$BF$10,[1]Data3!$BF$11:$BF$83</definedName>
    <definedName name="A125165106W">[1]Data3!$BU$1:$BU$10,[1]Data3!$BU$11:$BU$83</definedName>
    <definedName name="A125165110L">[1]Data3!$CG$1:$CG$10,[1]Data3!$CG$11:$CG$83</definedName>
    <definedName name="A125165114W">[1]Data3!$DK$1:$DK$10,[1]Data3!$DK$11:$DK$83</definedName>
    <definedName name="A125165118F">[1]Data3!$BG$1:$BG$10,[1]Data3!$BG$11:$BG$83</definedName>
    <definedName name="A125165122W">[1]Data3!$BM$1:$BM$10,[1]Data3!$BM$11:$BM$83</definedName>
    <definedName name="A125165126F">[1]Data3!$DI$1:$DI$10,[1]Data3!$DI$11:$DI$83</definedName>
    <definedName name="A125165130W">[1]Data3!$BQ$1:$BQ$10,[1]Data3!$BQ$11:$BQ$83</definedName>
    <definedName name="A125165134F">[1]Data3!$CC$1:$CC$10,[1]Data3!$CC$11:$CC$83</definedName>
    <definedName name="A125165138R">[1]Data3!$DM$1:$DM$10,[1]Data3!$DM$11:$DM$83</definedName>
    <definedName name="A125165142F">[1]Data3!$BL$1:$BL$10,[1]Data3!$BL$11:$BL$83</definedName>
    <definedName name="A125165146R">[1]Data3!$BR$1:$BR$10,[1]Data3!$BR$11:$BR$83</definedName>
    <definedName name="A125165150F">[1]Data3!$BX$1:$BX$10,[1]Data3!$BX$11:$BX$83</definedName>
    <definedName name="A125165154R">[1]Data3!$CD$1:$CD$10,[1]Data3!$CD$11:$CD$83</definedName>
    <definedName name="A125165158X">[1]Data3!$CY$1:$CY$10,[1]Data3!$CY$11:$CY$83</definedName>
    <definedName name="A125165162R">[1]Data3!$DT$1:$DT$10,[1]Data3!$DT$11:$DT$83</definedName>
    <definedName name="A125165166X">[1]Data3!$BY$1:$BY$10,[1]Data3!$BY$11:$BY$83</definedName>
    <definedName name="A125165170R">[1]Data3!$CN$1:$CN$10,[1]Data3!$CN$11:$CN$83</definedName>
    <definedName name="A125165174X">[1]Data3!$AY$1:$AY$10,[1]Data3!$AY$11:$AY$83</definedName>
    <definedName name="A125165178J">[1]Data3!$BH$1:$BH$10,[1]Data3!$BH$11:$BH$83</definedName>
    <definedName name="A125165182X">[1]Data3!$BK$1:$BK$10,[1]Data3!$BK$11:$BK$83</definedName>
    <definedName name="A125165186J">[1]Data3!$CL$1:$CL$10,[1]Data3!$CL$11:$CL$83</definedName>
    <definedName name="A125165190X">[1]Data3!$CR$1:$CR$10,[1]Data3!$CR$11:$CR$83</definedName>
    <definedName name="A125165194J">[1]Data3!$CU$1:$CU$10,[1]Data3!$CU$11:$CU$83</definedName>
    <definedName name="A125165198T">[1]Data3!$DP$1:$DP$10,[1]Data3!$DP$11:$DP$83</definedName>
    <definedName name="A125165202W">[1]Data3!$CA$1:$CA$10,[1]Data3!$CA$11:$CA$83</definedName>
    <definedName name="A125165206F">[1]Data3!$CM$1:$CM$10,[1]Data3!$CM$11:$CM$83</definedName>
    <definedName name="A125165210W">[1]Data3!$CP$1:$CP$10,[1]Data3!$CP$11:$CP$83</definedName>
    <definedName name="A125165214F">[1]Data3!$DE$1:$DE$10,[1]Data3!$DE$11:$DE$83</definedName>
    <definedName name="A125165218R">[1]Data3!$DH$1:$DH$10,[1]Data3!$DH$11:$DH$83</definedName>
    <definedName name="A125165222F">[1]Data3!$BJ$1:$BJ$10,[1]Data3!$BJ$11:$BJ$83</definedName>
    <definedName name="A125165226R">[1]Data3!$BN$1:$BN$10,[1]Data3!$BN$11:$BN$83</definedName>
    <definedName name="A125165230F">[1]Data3!$BW$1:$BW$10,[1]Data3!$BW$11:$BW$83</definedName>
    <definedName name="A125165234R">[1]Data3!$AZ$1:$AZ$10,[1]Data3!$AZ$11:$AZ$83</definedName>
    <definedName name="A125165238X">[1]Data3!$BC$1:$BC$10,[1]Data3!$BC$11:$BC$83</definedName>
    <definedName name="A125165242R">[1]Data3!$CJ$1:$CJ$10,[1]Data3!$CJ$11:$CJ$83</definedName>
    <definedName name="A125165246X">[1]Data3!$AX$1:$AX$10,[1]Data3!$AX$11:$AX$83</definedName>
    <definedName name="A125165250R">[1]Data3!$CE$1:$CE$10,[1]Data3!$CE$11:$CE$83</definedName>
    <definedName name="A125165254X">[1]Data3!$AV$1:$AV$10,[1]Data3!$AV$11:$AV$83</definedName>
    <definedName name="A125165258J">[1]Data3!$BB$1:$BB$10,[1]Data3!$BB$11:$BB$83</definedName>
    <definedName name="A125165262X">[1]Data3!$BE$1:$BE$10,[1]Data3!$BE$11:$BE$83</definedName>
    <definedName name="A125165266J">[1]Data3!$BT$1:$BT$10,[1]Data3!$BT$11:$BT$83</definedName>
    <definedName name="A125165270X">[1]Data3!$DD$1:$DD$10,[1]Data3!$DD$11:$DD$83</definedName>
    <definedName name="A125165274J">[1]Data3!$DG$1:$DG$10,[1]Data3!$DG$11:$DG$83</definedName>
    <definedName name="A125165278T">[1]Data3!$BP$1:$BP$10,[1]Data3!$BP$11:$BP$83</definedName>
    <definedName name="A125165282J">[1]Data3!$BV$1:$BV$10,[1]Data3!$BV$11:$BV$83</definedName>
    <definedName name="A125165286T">[1]Data3!$CQ$1:$CQ$10,[1]Data3!$CQ$11:$CQ$83</definedName>
    <definedName name="A125165290J">[1]Data3!$CT$1:$CT$10,[1]Data3!$CT$11:$CT$83</definedName>
    <definedName name="A125165294T">[1]Data3!$BZ$1:$BZ$10,[1]Data3!$BZ$11:$BZ$83</definedName>
    <definedName name="A125165298A">[1]Data3!$CX$1:$CX$10,[1]Data3!$CX$11:$CX$83</definedName>
    <definedName name="A125165302F">[1]Data3!$DS$1:$DS$10,[1]Data3!$DS$11:$DS$83</definedName>
    <definedName name="A125165306R">[1]Data3!$CS$1:$CS$10,[1]Data3!$CS$11:$CS$83</definedName>
    <definedName name="A125165310F">[1]Data3!$DQ$1:$DQ$10,[1]Data3!$DQ$11:$DQ$83</definedName>
    <definedName name="A125165314R">[1]Data3!$BA$1:$BA$10,[1]Data3!$BA$11:$BA$83</definedName>
    <definedName name="A125165318X">[1]Data3!$CH$1:$CH$10,[1]Data3!$CH$11:$CH$83</definedName>
    <definedName name="A125165322R">[1]Data3!$CW$1:$CW$10,[1]Data3!$CW$11:$CW$83</definedName>
    <definedName name="A125165326X">[1]Data3!$CZ$1:$CZ$10,[1]Data3!$CZ$11:$CZ$83</definedName>
    <definedName name="A125165330R">[1]Data3!$DU$1:$DU$10,[1]Data3!$DU$11:$DU$83</definedName>
    <definedName name="A125165334X">[1]Data4!$EP$1:$EP$10,[1]Data4!$EP$11:$EP$83</definedName>
    <definedName name="A125165338J">[1]Data4!$FK$1:$FK$10,[1]Data4!$FK$11:$FK$83</definedName>
    <definedName name="A125165342X">[1]Data4!$FT$1:$FT$10,[1]Data4!$FT$11:$FT$83</definedName>
    <definedName name="A125165346J">[1]Data4!$DG$1:$DG$10,[1]Data4!$DG$11:$DG$83</definedName>
    <definedName name="A125165350X">[1]Data4!$DS$1:$DS$10,[1]Data4!$DS$11:$DS$83</definedName>
    <definedName name="A125165354J">[1]Data4!$FF$1:$FF$10,[1]Data4!$FF$11:$FF$83</definedName>
    <definedName name="A125165358T">[1]Data4!$FX$1:$FX$10,[1]Data4!$FX$11:$FX$83</definedName>
    <definedName name="A125165362J">[1]Data4!$DN$1:$DN$10,[1]Data4!$DN$11:$DN$83</definedName>
    <definedName name="A125165366T">[1]Data4!$EC$1:$EC$10,[1]Data4!$EC$11:$EC$83</definedName>
    <definedName name="A125165370J">[1]Data4!$FM$1:$FM$10,[1]Data4!$FM$11:$FM$83</definedName>
    <definedName name="A125165374T">[1]Data4!$FV$1:$FV$10,[1]Data4!$FV$11:$FV$83</definedName>
    <definedName name="A125165378A">[1]Data4!$GB$1:$GB$10,[1]Data4!$GB$11:$GB$83</definedName>
    <definedName name="A125165382T">[1]Data4!$ES$1:$ES$10,[1]Data4!$ES$11:$ES$83</definedName>
    <definedName name="A125165386A">[1]Data4!$EY$1:$EY$10,[1]Data4!$EY$11:$EY$83</definedName>
    <definedName name="A125165390T">[1]Data4!$DY$1:$DY$10,[1]Data4!$DY$11:$DY$83</definedName>
    <definedName name="A125165394A">[1]Data4!$FL$1:$FL$10,[1]Data4!$FL$11:$FL$83</definedName>
    <definedName name="A125165398K">[1]Data4!$EL$1:$EL$10,[1]Data4!$EL$11:$EL$83</definedName>
    <definedName name="A125165402R">[1]Data4!$EU$1:$EU$10,[1]Data4!$EU$11:$EU$83</definedName>
    <definedName name="A125165406X">[1]Data4!$FP$1:$FP$10,[1]Data4!$FP$11:$FP$83</definedName>
    <definedName name="A125165410R">[1]Data4!$FY$1:$FY$10,[1]Data4!$FY$11:$FY$83</definedName>
    <definedName name="A125165414X">[1]Data4!$DP$1:$DP$10,[1]Data4!$DP$11:$DP$83</definedName>
    <definedName name="A125165418J">[1]Data4!$EE$1:$EE$10,[1]Data4!$EE$11:$EE$83</definedName>
    <definedName name="A125165422X">[1]Data4!$EQ$1:$EQ$10,[1]Data4!$EQ$11:$EQ$83</definedName>
    <definedName name="A125165426J">[1]Data4!$FU$1:$FU$10,[1]Data4!$FU$11:$FU$83</definedName>
    <definedName name="A125165430X">[1]Data4!$DQ$1:$DQ$10,[1]Data4!$DQ$11:$DQ$83</definedName>
    <definedName name="A125165434J">[1]Data4!$DW$1:$DW$10,[1]Data4!$DW$11:$DW$83</definedName>
    <definedName name="A125165438T">[1]Data4!$FS$1:$FS$10,[1]Data4!$FS$11:$FS$83</definedName>
    <definedName name="A125165442J">[1]Data4!$EA$1:$EA$10,[1]Data4!$EA$11:$EA$83</definedName>
    <definedName name="A125165446T">[1]Data4!$EM$1:$EM$10,[1]Data4!$EM$11:$EM$83</definedName>
    <definedName name="A125165450J">[1]Data4!$FW$1:$FW$10,[1]Data4!$FW$11:$FW$83</definedName>
    <definedName name="A125165454T">[1]Data4!$DV$1:$DV$10,[1]Data4!$DV$11:$DV$83</definedName>
    <definedName name="A125165458A">[1]Data4!$EB$1:$EB$10,[1]Data4!$EB$11:$EB$83</definedName>
    <definedName name="A125165462T">[1]Data4!$EH$1:$EH$10,[1]Data4!$EH$11:$EH$83</definedName>
    <definedName name="A125165466A">[1]Data4!$EN$1:$EN$10,[1]Data4!$EN$11:$EN$83</definedName>
    <definedName name="A125165470T">[1]Data4!$FI$1:$FI$10,[1]Data4!$FI$11:$FI$83</definedName>
    <definedName name="A125165474A">[1]Data4!$GD$1:$GD$10,[1]Data4!$GD$11:$GD$83</definedName>
    <definedName name="A125165478K">[1]Data4!$EI$1:$EI$10,[1]Data4!$EI$11:$EI$83</definedName>
    <definedName name="A125165482A">[1]Data4!$EX$1:$EX$10,[1]Data4!$EX$11:$EX$83</definedName>
    <definedName name="A125165486K">[1]Data4!$DI$1:$DI$10,[1]Data4!$DI$11:$DI$83</definedName>
    <definedName name="A125165490A">[1]Data4!$DR$1:$DR$10,[1]Data4!$DR$11:$DR$83</definedName>
    <definedName name="A125165494K">[1]Data4!$DU$1:$DU$10,[1]Data4!$DU$11:$DU$83</definedName>
    <definedName name="A125165498V">[1]Data4!$EV$1:$EV$10,[1]Data4!$EV$11:$EV$83</definedName>
    <definedName name="A125165502X">[1]Data4!$FB$1:$FB$10,[1]Data4!$FB$11:$FB$83</definedName>
    <definedName name="A125165506J">[1]Data4!$FE$1:$FE$10,[1]Data4!$FE$11:$FE$83</definedName>
    <definedName name="A125165510X">[1]Data4!$FZ$1:$FZ$10,[1]Data4!$FZ$11:$FZ$83</definedName>
    <definedName name="A125165514J">[1]Data4!$EK$1:$EK$10,[1]Data4!$EK$11:$EK$83</definedName>
    <definedName name="A125165518T">[1]Data4!$EW$1:$EW$10,[1]Data4!$EW$11:$EW$83</definedName>
    <definedName name="A125165522J">[1]Data4!$EZ$1:$EZ$10,[1]Data4!$EZ$11:$EZ$83</definedName>
    <definedName name="A125165526T">[1]Data4!$FO$1:$FO$10,[1]Data4!$FO$11:$FO$83</definedName>
    <definedName name="A125165530J">[1]Data4!$FR$1:$FR$10,[1]Data4!$FR$11:$FR$83</definedName>
    <definedName name="A125165534T">[1]Data4!$DT$1:$DT$10,[1]Data4!$DT$11:$DT$83</definedName>
    <definedName name="A125165538A">[1]Data4!$DX$1:$DX$10,[1]Data4!$DX$11:$DX$83</definedName>
    <definedName name="A125165542T">[1]Data4!$EG$1:$EG$10,[1]Data4!$EG$11:$EG$83</definedName>
    <definedName name="A125165546A">[1]Data4!$DJ$1:$DJ$10,[1]Data4!$DJ$11:$DJ$83</definedName>
    <definedName name="A125165550T">[1]Data4!$DM$1:$DM$10,[1]Data4!$DM$11:$DM$83</definedName>
    <definedName name="A125165554A">[1]Data4!$ET$1:$ET$10,[1]Data4!$ET$11:$ET$83</definedName>
    <definedName name="A125165558K">[1]Data4!$DH$1:$DH$10,[1]Data4!$DH$11:$DH$83</definedName>
    <definedName name="A125165562A">[1]Data4!$EO$1:$EO$10,[1]Data4!$EO$11:$EO$83</definedName>
    <definedName name="A125165566K">[1]Data4!$DF$1:$DF$10,[1]Data4!$DF$11:$DF$83</definedName>
    <definedName name="A125165570A">[1]Data4!$DL$1:$DL$10,[1]Data4!$DL$11:$DL$83</definedName>
    <definedName name="A125165574K">[1]Data4!$DO$1:$DO$10,[1]Data4!$DO$11:$DO$83</definedName>
    <definedName name="A125165578V">[1]Data4!$ED$1:$ED$10,[1]Data4!$ED$11:$ED$83</definedName>
    <definedName name="A125165582K">[1]Data4!$FN$1:$FN$10,[1]Data4!$FN$11:$FN$83</definedName>
    <definedName name="A125165586V">[1]Data4!$FQ$1:$FQ$10,[1]Data4!$FQ$11:$FQ$83</definedName>
    <definedName name="A125165590K">[1]Data4!$DZ$1:$DZ$10,[1]Data4!$DZ$11:$DZ$83</definedName>
    <definedName name="A125165594V">[1]Data4!$EF$1:$EF$10,[1]Data4!$EF$11:$EF$83</definedName>
    <definedName name="A125165598C">[1]Data4!$FA$1:$FA$10,[1]Data4!$FA$11:$FA$83</definedName>
    <definedName name="A125165602J">[1]Data4!$FD$1:$FD$10,[1]Data4!$FD$11:$FD$83</definedName>
    <definedName name="A125165606T">[1]Data4!$EJ$1:$EJ$10,[1]Data4!$EJ$11:$EJ$83</definedName>
    <definedName name="A125165610J">[1]Data4!$FH$1:$FH$10,[1]Data4!$FH$11:$FH$83</definedName>
    <definedName name="A125165614T">[1]Data4!$GC$1:$GC$10,[1]Data4!$GC$11:$GC$83</definedName>
    <definedName name="A125165618A">[1]Data4!$FC$1:$FC$10,[1]Data4!$FC$11:$FC$83</definedName>
    <definedName name="A125165622T">[1]Data4!$GA$1:$GA$10,[1]Data4!$GA$11:$GA$83</definedName>
    <definedName name="A125165626A">[1]Data4!$DK$1:$DK$10,[1]Data4!$DK$11:$DK$83</definedName>
    <definedName name="A125165630T">[1]Data4!$ER$1:$ER$10,[1]Data4!$ER$11:$ER$83</definedName>
    <definedName name="A125165634A">[1]Data4!$FG$1:$FG$10,[1]Data4!$FG$11:$FG$83</definedName>
    <definedName name="A125165638K">[1]Data4!$FJ$1:$FJ$10,[1]Data4!$FJ$11:$FJ$83</definedName>
    <definedName name="A125165642A">[1]Data4!$GE$1:$GE$10,[1]Data4!$GE$11:$GE$83</definedName>
    <definedName name="A125165646K">[1]Data1!$DL$1:$DL$10,[1]Data1!$DL$11:$DL$83</definedName>
    <definedName name="A125165650A">[1]Data1!$EG$1:$EG$10,[1]Data1!$EG$11:$EG$83</definedName>
    <definedName name="A125165654K">[1]Data1!$EP$1:$EP$10,[1]Data1!$EP$11:$EP$83</definedName>
    <definedName name="A125165658V">[1]Data1!$CC$1:$CC$10,[1]Data1!$CC$11:$CC$83</definedName>
    <definedName name="A125165662K">[1]Data1!$CO$1:$CO$10,[1]Data1!$CO$11:$CO$83</definedName>
    <definedName name="A125165666V">[1]Data1!$EB$1:$EB$10,[1]Data1!$EB$11:$EB$83</definedName>
    <definedName name="A125165670K">[1]Data1!$ET$1:$ET$10,[1]Data1!$ET$11:$ET$83</definedName>
    <definedName name="A125165674V">[1]Data1!$CJ$1:$CJ$10,[1]Data1!$CJ$11:$CJ$83</definedName>
    <definedName name="A125165678C">[1]Data1!$CY$1:$CY$10,[1]Data1!$CY$11:$CY$83</definedName>
    <definedName name="A125165682V">[1]Data1!$EI$1:$EI$10,[1]Data1!$EI$11:$EI$83</definedName>
    <definedName name="A125165686C">[1]Data1!$ER$1:$ER$10,[1]Data1!$ER$11:$ER$83</definedName>
    <definedName name="A125165690V">[1]Data1!$EX$1:$EX$10,[1]Data1!$EX$11:$EX$83</definedName>
    <definedName name="A125165694C">[1]Data1!$DO$1:$DO$10,[1]Data1!$DO$11:$DO$83</definedName>
    <definedName name="A125165698L">[1]Data1!$DU$1:$DU$10,[1]Data1!$DU$11:$DU$83</definedName>
    <definedName name="A125165702T">[1]Data1!$CU$1:$CU$10,[1]Data1!$CU$11:$CU$83</definedName>
    <definedName name="A125165706A">[1]Data1!$EH$1:$EH$10,[1]Data1!$EH$11:$EH$83</definedName>
    <definedName name="A125165710T">[1]Data1!$DH$1:$DH$10,[1]Data1!$DH$11:$DH$83</definedName>
    <definedName name="A125165714A">[1]Data1!$DQ$1:$DQ$10,[1]Data1!$DQ$11:$DQ$83</definedName>
    <definedName name="A125165718K">[1]Data1!$EL$1:$EL$10,[1]Data1!$EL$11:$EL$83</definedName>
    <definedName name="A125165722A">[1]Data1!$EU$1:$EU$10,[1]Data1!$EU$11:$EU$83</definedName>
    <definedName name="A125165726K">[1]Data1!$CL$1:$CL$10,[1]Data1!$CL$11:$CL$83</definedName>
    <definedName name="A125165730A">[1]Data1!$DA$1:$DA$10,[1]Data1!$DA$11:$DA$83</definedName>
    <definedName name="A125165734K">[1]Data1!$DM$1:$DM$10,[1]Data1!$DM$11:$DM$83</definedName>
    <definedName name="A125165738V">[1]Data1!$EQ$1:$EQ$10,[1]Data1!$EQ$11:$EQ$83</definedName>
    <definedName name="A125165742K">[1]Data1!$CM$1:$CM$10,[1]Data1!$CM$11:$CM$83</definedName>
    <definedName name="A125165746V">[1]Data1!$CS$1:$CS$10,[1]Data1!$CS$11:$CS$83</definedName>
    <definedName name="A125165750K">[1]Data1!$EO$1:$EO$10,[1]Data1!$EO$11:$EO$83</definedName>
    <definedName name="A125165754V">[1]Data1!$CW$1:$CW$10,[1]Data1!$CW$11:$CW$83</definedName>
    <definedName name="A125165758C">[1]Data1!$DI$1:$DI$10,[1]Data1!$DI$11:$DI$83</definedName>
    <definedName name="A125165762V">[1]Data1!$ES$1:$ES$10,[1]Data1!$ES$11:$ES$83</definedName>
    <definedName name="A125165766C">[1]Data1!$CR$1:$CR$10,[1]Data1!$CR$11:$CR$83</definedName>
    <definedName name="A125165770V">[1]Data1!$CX$1:$CX$10,[1]Data1!$CX$11:$CX$83</definedName>
    <definedName name="A125165774C">[1]Data1!$DD$1:$DD$10,[1]Data1!$DD$11:$DD$83</definedName>
    <definedName name="A125165778L">[1]Data1!$DJ$1:$DJ$10,[1]Data1!$DJ$11:$DJ$83</definedName>
    <definedName name="A125165782C">[1]Data1!$EE$1:$EE$10,[1]Data1!$EE$11:$EE$83</definedName>
    <definedName name="A125165786L">[1]Data1!$EZ$1:$EZ$10,[1]Data1!$EZ$11:$EZ$83</definedName>
    <definedName name="A125165790C">[1]Data1!$DE$1:$DE$10,[1]Data1!$DE$11:$DE$83</definedName>
    <definedName name="A125165794L">[1]Data1!$DT$1:$DT$10,[1]Data1!$DT$11:$DT$83</definedName>
    <definedName name="A125165798W">[1]Data1!$CE$1:$CE$10,[1]Data1!$CE$11:$CE$83</definedName>
    <definedName name="A125165802A">[1]Data1!$CN$1:$CN$10,[1]Data1!$CN$11:$CN$83</definedName>
    <definedName name="A125165806K">[1]Data1!$CQ$1:$CQ$10,[1]Data1!$CQ$11:$CQ$83</definedName>
    <definedName name="A125165810A">[1]Data1!$DR$1:$DR$10,[1]Data1!$DR$11:$DR$83</definedName>
    <definedName name="A125165814K">[1]Data1!$DX$1:$DX$10,[1]Data1!$DX$11:$DX$83</definedName>
    <definedName name="A125165818V">[1]Data1!$EA$1:$EA$10,[1]Data1!$EA$11:$EA$83</definedName>
    <definedName name="A125165822K">[1]Data1!$EV$1:$EV$10,[1]Data1!$EV$11:$EV$83</definedName>
    <definedName name="A125165826V">[1]Data1!$DG$1:$DG$10,[1]Data1!$DG$11:$DG$83</definedName>
    <definedName name="A125165830K">[1]Data1!$DS$1:$DS$10,[1]Data1!$DS$11:$DS$83</definedName>
    <definedName name="A125165834V">[1]Data1!$DV$1:$DV$10,[1]Data1!$DV$11:$DV$83</definedName>
    <definedName name="A125165838C">[1]Data1!$EK$1:$EK$10,[1]Data1!$EK$11:$EK$83</definedName>
    <definedName name="A125165842V">[1]Data1!$EN$1:$EN$10,[1]Data1!$EN$11:$EN$83</definedName>
    <definedName name="A125165846C">[1]Data1!$CP$1:$CP$10,[1]Data1!$CP$11:$CP$83</definedName>
    <definedName name="A125165850V">[1]Data1!$CT$1:$CT$10,[1]Data1!$CT$11:$CT$83</definedName>
    <definedName name="A125165854C">[1]Data1!$DC$1:$DC$10,[1]Data1!$DC$11:$DC$83</definedName>
    <definedName name="A125165858L">[1]Data1!$CF$1:$CF$10,[1]Data1!$CF$11:$CF$83</definedName>
    <definedName name="A125165862C">[1]Data1!$CI$1:$CI$10,[1]Data1!$CI$11:$CI$83</definedName>
    <definedName name="A125165866L">[1]Data1!$DP$1:$DP$10,[1]Data1!$DP$11:$DP$83</definedName>
    <definedName name="A125165870C">[1]Data1!$CD$1:$CD$10,[1]Data1!$CD$11:$CD$83</definedName>
    <definedName name="A125165874L">[1]Data1!$DK$1:$DK$10,[1]Data1!$DK$11:$DK$83</definedName>
    <definedName name="A125165878W">[1]Data1!$CB$1:$CB$10,[1]Data1!$CB$11:$CB$83</definedName>
    <definedName name="A125165882L">[1]Data1!$CH$1:$CH$10,[1]Data1!$CH$11:$CH$83</definedName>
    <definedName name="A125165886W">[1]Data1!$CK$1:$CK$10,[1]Data1!$CK$11:$CK$83</definedName>
    <definedName name="A125165890L">[1]Data1!$CZ$1:$CZ$10,[1]Data1!$CZ$11:$CZ$83</definedName>
    <definedName name="A125165894W">[1]Data1!$EJ$1:$EJ$10,[1]Data1!$EJ$11:$EJ$83</definedName>
    <definedName name="A125165898F">[1]Data1!$EM$1:$EM$10,[1]Data1!$EM$11:$EM$83</definedName>
    <definedName name="A125165902K">[1]Data1!$CV$1:$CV$10,[1]Data1!$CV$11:$CV$83</definedName>
    <definedName name="A125165906V">[1]Data1!$DB$1:$DB$10,[1]Data1!$DB$11:$DB$83</definedName>
    <definedName name="A125165910K">[1]Data1!$DW$1:$DW$10,[1]Data1!$DW$11:$DW$83</definedName>
    <definedName name="A125165914V">[1]Data1!$DZ$1:$DZ$10,[1]Data1!$DZ$11:$DZ$83</definedName>
    <definedName name="A125165918C">[1]Data1!$DF$1:$DF$10,[1]Data1!$DF$11:$DF$83</definedName>
    <definedName name="A125165922V">[1]Data1!$ED$1:$ED$10,[1]Data1!$ED$11:$ED$83</definedName>
    <definedName name="A125165926C">[1]Data1!$EY$1:$EY$10,[1]Data1!$EY$11:$EY$83</definedName>
    <definedName name="A125165930V">[1]Data1!$DY$1:$DY$10,[1]Data1!$DY$11:$DY$83</definedName>
    <definedName name="A125165934C">[1]Data1!$EW$1:$EW$10,[1]Data1!$EW$11:$EW$83</definedName>
    <definedName name="A125165938L">[1]Data1!$CG$1:$CG$10,[1]Data1!$CG$11:$CG$83</definedName>
    <definedName name="A125165942C">[1]Data1!$DN$1:$DN$10,[1]Data1!$DN$11:$DN$83</definedName>
    <definedName name="A125165946L">[1]Data1!$EC$1:$EC$10,[1]Data1!$EC$11:$EC$83</definedName>
    <definedName name="A125165950C">[1]Data1!$EF$1:$EF$10,[1]Data1!$EF$11:$EF$83</definedName>
    <definedName name="A125165954L">[1]Data1!$FA$1:$FA$10,[1]Data1!$FA$11:$FA$83</definedName>
    <definedName name="A125165958W">[1]Data2!$CV$1:$CV$10,[1]Data2!$CV$11:$CV$83</definedName>
    <definedName name="A125165962L">[1]Data2!$DQ$1:$DQ$10,[1]Data2!$DQ$11:$DQ$83</definedName>
    <definedName name="A125165966W">[1]Data2!$DZ$1:$DZ$10,[1]Data2!$DZ$11:$DZ$83</definedName>
    <definedName name="A125165970L">[1]Data2!$BM$1:$BM$10,[1]Data2!$BM$11:$BM$83</definedName>
    <definedName name="A125165974W">[1]Data2!$BY$1:$BY$10,[1]Data2!$BY$11:$BY$83</definedName>
    <definedName name="A125165978F">[1]Data2!$DL$1:$DL$10,[1]Data2!$DL$11:$DL$83</definedName>
    <definedName name="A125165982W">[1]Data2!$ED$1:$ED$10,[1]Data2!$ED$11:$ED$83</definedName>
    <definedName name="A125165986F">[1]Data2!$BT$1:$BT$10,[1]Data2!$BT$11:$BT$83</definedName>
    <definedName name="A125165990W">[1]Data2!$CI$1:$CI$10,[1]Data2!$CI$11:$CI$83</definedName>
    <definedName name="A125165994F">[1]Data2!$DS$1:$DS$10,[1]Data2!$DS$11:$DS$83</definedName>
    <definedName name="A125165998R">[1]Data2!$EB$1:$EB$10,[1]Data2!$EB$11:$EB$83</definedName>
    <definedName name="A125166002W">[1]Data2!$EH$1:$EH$10,[1]Data2!$EH$11:$EH$83</definedName>
    <definedName name="A125166006F">[1]Data2!$CY$1:$CY$10,[1]Data2!$CY$11:$CY$83</definedName>
    <definedName name="A125166010W">[1]Data2!$DE$1:$DE$10,[1]Data2!$DE$11:$DE$83</definedName>
    <definedName name="A125166014F">[1]Data2!$CE$1:$CE$10,[1]Data2!$CE$11:$CE$83</definedName>
    <definedName name="A125166018R">[1]Data2!$DR$1:$DR$10,[1]Data2!$DR$11:$DR$83</definedName>
    <definedName name="A125166022F">[1]Data2!$CR$1:$CR$10,[1]Data2!$CR$11:$CR$83</definedName>
    <definedName name="A125166026R">[1]Data2!$DA$1:$DA$10,[1]Data2!$DA$11:$DA$83</definedName>
    <definedName name="A125166030F">[1]Data2!$DV$1:$DV$10,[1]Data2!$DV$11:$DV$83</definedName>
    <definedName name="A125166034R">[1]Data2!$EE$1:$EE$10,[1]Data2!$EE$11:$EE$83</definedName>
    <definedName name="A125166038X">[1]Data2!$BV$1:$BV$10,[1]Data2!$BV$11:$BV$83</definedName>
    <definedName name="A125166042R">[1]Data2!$CK$1:$CK$10,[1]Data2!$CK$11:$CK$83</definedName>
    <definedName name="A125166046X">[1]Data2!$CW$1:$CW$10,[1]Data2!$CW$11:$CW$83</definedName>
    <definedName name="A125166050R">[1]Data2!$EA$1:$EA$10,[1]Data2!$EA$11:$EA$83</definedName>
    <definedName name="A125166054X">[1]Data2!$BW$1:$BW$10,[1]Data2!$BW$11:$BW$83</definedName>
    <definedName name="A125166058J">[1]Data2!$CC$1:$CC$10,[1]Data2!$CC$11:$CC$83</definedName>
    <definedName name="A125166062X">[1]Data2!$DY$1:$DY$10,[1]Data2!$DY$11:$DY$83</definedName>
    <definedName name="A125166066J">[1]Data2!$CG$1:$CG$10,[1]Data2!$CG$11:$CG$83</definedName>
    <definedName name="A125166070X">[1]Data2!$CS$1:$CS$10,[1]Data2!$CS$11:$CS$83</definedName>
    <definedName name="A125166074J">[1]Data2!$EC$1:$EC$10,[1]Data2!$EC$11:$EC$83</definedName>
    <definedName name="A125166078T">[1]Data2!$CB$1:$CB$10,[1]Data2!$CB$11:$CB$83</definedName>
    <definedName name="A125166082J">[1]Data2!$CH$1:$CH$10,[1]Data2!$CH$11:$CH$83</definedName>
    <definedName name="A125166086T">[1]Data2!$CN$1:$CN$10,[1]Data2!$CN$11:$CN$83</definedName>
    <definedName name="A125166090J">[1]Data2!$CT$1:$CT$10,[1]Data2!$CT$11:$CT$83</definedName>
    <definedName name="A125166094T">[1]Data2!$DO$1:$DO$10,[1]Data2!$DO$11:$DO$83</definedName>
    <definedName name="A125166098A">[1]Data2!$EJ$1:$EJ$10,[1]Data2!$EJ$11:$EJ$83</definedName>
    <definedName name="A125166102F">[1]Data2!$CO$1:$CO$10,[1]Data2!$CO$11:$CO$83</definedName>
    <definedName name="A125166106R">[1]Data2!$DD$1:$DD$10,[1]Data2!$DD$11:$DD$83</definedName>
    <definedName name="A125166110F">[1]Data2!$BO$1:$BO$10,[1]Data2!$BO$11:$BO$83</definedName>
    <definedName name="A125166114R">[1]Data2!$BX$1:$BX$10,[1]Data2!$BX$11:$BX$83</definedName>
    <definedName name="A125166118X">[1]Data2!$CA$1:$CA$10,[1]Data2!$CA$11:$CA$83</definedName>
    <definedName name="A125166122R">[1]Data2!$DB$1:$DB$10,[1]Data2!$DB$11:$DB$83</definedName>
    <definedName name="A125166126X">[1]Data2!$DH$1:$DH$10,[1]Data2!$DH$11:$DH$83</definedName>
    <definedName name="A125166130R">[1]Data2!$DK$1:$DK$10,[1]Data2!$DK$11:$DK$83</definedName>
    <definedName name="A125166134X">[1]Data2!$EF$1:$EF$10,[1]Data2!$EF$11:$EF$83</definedName>
    <definedName name="A125166138J">[1]Data2!$CQ$1:$CQ$10,[1]Data2!$CQ$11:$CQ$83</definedName>
    <definedName name="A125166142X">[1]Data2!$DC$1:$DC$10,[1]Data2!$DC$11:$DC$83</definedName>
    <definedName name="A125166146J">[1]Data2!$DF$1:$DF$10,[1]Data2!$DF$11:$DF$83</definedName>
    <definedName name="A125166150X">[1]Data2!$DU$1:$DU$10,[1]Data2!$DU$11:$DU$83</definedName>
    <definedName name="A125166154J">[1]Data2!$DX$1:$DX$10,[1]Data2!$DX$11:$DX$83</definedName>
    <definedName name="A125166158T">[1]Data2!$BZ$1:$BZ$10,[1]Data2!$BZ$11:$BZ$83</definedName>
    <definedName name="A125166162J">[1]Data2!$CD$1:$CD$10,[1]Data2!$CD$11:$CD$83</definedName>
    <definedName name="A125166166T">[1]Data2!$CM$1:$CM$10,[1]Data2!$CM$11:$CM$83</definedName>
    <definedName name="A125166170J">[1]Data2!$BP$1:$BP$10,[1]Data2!$BP$11:$BP$83</definedName>
    <definedName name="A125166174T">[1]Data2!$BS$1:$BS$10,[1]Data2!$BS$11:$BS$83</definedName>
    <definedName name="A125166178A">[1]Data2!$CZ$1:$CZ$10,[1]Data2!$CZ$11:$CZ$83</definedName>
    <definedName name="A125166182T">[1]Data2!$BN$1:$BN$10,[1]Data2!$BN$11:$BN$83</definedName>
    <definedName name="A125166186A">[1]Data2!$CU$1:$CU$10,[1]Data2!$CU$11:$CU$83</definedName>
    <definedName name="A125166190T">[1]Data2!$BL$1:$BL$10,[1]Data2!$BL$11:$BL$83</definedName>
    <definedName name="A125166194A">[1]Data2!$BR$1:$BR$10,[1]Data2!$BR$11:$BR$83</definedName>
    <definedName name="A125166198K">[1]Data2!$BU$1:$BU$10,[1]Data2!$BU$11:$BU$83</definedName>
    <definedName name="A125166202R">[1]Data2!$CJ$1:$CJ$10,[1]Data2!$CJ$11:$CJ$83</definedName>
    <definedName name="A125166206X">[1]Data2!$DT$1:$DT$10,[1]Data2!$DT$11:$DT$83</definedName>
    <definedName name="A125166210R">[1]Data2!$DW$1:$DW$10,[1]Data2!$DW$11:$DW$83</definedName>
    <definedName name="A125166214X">[1]Data2!$CF$1:$CF$10,[1]Data2!$CF$11:$CF$83</definedName>
    <definedName name="A125166218J">[1]Data2!$CL$1:$CL$10,[1]Data2!$CL$11:$CL$83</definedName>
    <definedName name="A125166222X">[1]Data2!$DG$1:$DG$10,[1]Data2!$DG$11:$DG$83</definedName>
    <definedName name="A125166226J">[1]Data2!$DJ$1:$DJ$10,[1]Data2!$DJ$11:$DJ$83</definedName>
    <definedName name="A125166230X">[1]Data2!$CP$1:$CP$10,[1]Data2!$CP$11:$CP$83</definedName>
    <definedName name="A125166234J">[1]Data2!$DN$1:$DN$10,[1]Data2!$DN$11:$DN$83</definedName>
    <definedName name="A125166238T">[1]Data2!$EI$1:$EI$10,[1]Data2!$EI$11:$EI$83</definedName>
    <definedName name="A125166242J">[1]Data2!$DI$1:$DI$10,[1]Data2!$DI$11:$DI$83</definedName>
    <definedName name="A125166246T">[1]Data2!$EG$1:$EG$10,[1]Data2!$EG$11:$EG$83</definedName>
    <definedName name="A125166250J">[1]Data2!$BQ$1:$BQ$10,[1]Data2!$BQ$11:$BQ$83</definedName>
    <definedName name="A125166254T">[1]Data2!$CX$1:$CX$10,[1]Data2!$CX$11:$CX$83</definedName>
    <definedName name="A125166258A">[1]Data2!$DM$1:$DM$10,[1]Data2!$DM$11:$DM$83</definedName>
    <definedName name="A125166262T">[1]Data2!$DP$1:$DP$10,[1]Data2!$DP$11:$DP$83</definedName>
    <definedName name="A125166266A">[1]Data2!$EK$1:$EK$10,[1]Data2!$EK$11:$EK$83</definedName>
    <definedName name="A125166270T">[1]Data2!$FV$1:$FV$10,[1]Data2!$FV$11:$FV$83</definedName>
    <definedName name="A125166274A">[1]Data2!$GQ$1:$GQ$10,[1]Data2!$GQ$11:$GQ$83</definedName>
    <definedName name="A125166278K">[1]Data2!$GZ$1:$GZ$10,[1]Data2!$GZ$11:$GZ$83</definedName>
    <definedName name="A125166282A">[1]Data2!$EM$1:$EM$10,[1]Data2!$EM$11:$EM$83</definedName>
    <definedName name="A125166286K">[1]Data2!$EY$1:$EY$10,[1]Data2!$EY$11:$EY$83</definedName>
    <definedName name="A125166290A">[1]Data2!$GL$1:$GL$10,[1]Data2!$GL$11:$GL$83</definedName>
    <definedName name="A125166294K">[1]Data2!$HD$1:$HD$10,[1]Data2!$HD$11:$HD$83</definedName>
    <definedName name="A125166298V">[1]Data2!$ET$1:$ET$10,[1]Data2!$ET$11:$ET$83</definedName>
    <definedName name="A125166302X">[1]Data2!$FI$1:$FI$10,[1]Data2!$FI$11:$FI$83</definedName>
    <definedName name="A125166306J">[1]Data2!$GS$1:$GS$10,[1]Data2!$GS$11:$GS$83</definedName>
    <definedName name="A125166310X">[1]Data2!$HB$1:$HB$10,[1]Data2!$HB$11:$HB$83</definedName>
    <definedName name="A125166314J">[1]Data2!$HH$1:$HH$10,[1]Data2!$HH$11:$HH$83</definedName>
    <definedName name="A125166318T">[1]Data2!$FY$1:$FY$10,[1]Data2!$FY$11:$FY$83</definedName>
    <definedName name="A125166322J">[1]Data2!$GE$1:$GE$10,[1]Data2!$GE$11:$GE$83</definedName>
    <definedName name="A125166326T">[1]Data2!$FE$1:$FE$10,[1]Data2!$FE$11:$FE$83</definedName>
    <definedName name="A125166330J">[1]Data2!$GR$1:$GR$10,[1]Data2!$GR$11:$GR$83</definedName>
    <definedName name="A125166334T">[1]Data2!$FR$1:$FR$10,[1]Data2!$FR$11:$FR$83</definedName>
    <definedName name="A125166338A">[1]Data2!$GA$1:$GA$10,[1]Data2!$GA$11:$GA$83</definedName>
    <definedName name="A125166342T">[1]Data2!$GV$1:$GV$10,[1]Data2!$GV$11:$GV$83</definedName>
    <definedName name="A125166346A">[1]Data2!$HE$1:$HE$10,[1]Data2!$HE$11:$HE$83</definedName>
    <definedName name="A125166350T">[1]Data2!$EV$1:$EV$10,[1]Data2!$EV$11:$EV$83</definedName>
    <definedName name="A125166354A">[1]Data2!$FK$1:$FK$10,[1]Data2!$FK$11:$FK$83</definedName>
    <definedName name="A125166358K">[1]Data2!$FW$1:$FW$10,[1]Data2!$FW$11:$FW$83</definedName>
    <definedName name="A125166362A">[1]Data2!$HA$1:$HA$10,[1]Data2!$HA$11:$HA$83</definedName>
    <definedName name="A125166366K">[1]Data2!$EW$1:$EW$10,[1]Data2!$EW$11:$EW$83</definedName>
    <definedName name="A125166370A">[1]Data2!$FC$1:$FC$10,[1]Data2!$FC$11:$FC$83</definedName>
    <definedName name="A125166374K">[1]Data2!$GY$1:$GY$10,[1]Data2!$GY$11:$GY$83</definedName>
    <definedName name="A125166378V">[1]Data2!$FG$1:$FG$10,[1]Data2!$FG$11:$FG$83</definedName>
    <definedName name="A125166382K">[1]Data2!$FS$1:$FS$10,[1]Data2!$FS$11:$FS$83</definedName>
    <definedName name="A125166386V">[1]Data2!$HC$1:$HC$10,[1]Data2!$HC$11:$HC$83</definedName>
    <definedName name="A125166390K">[1]Data2!$FB$1:$FB$10,[1]Data2!$FB$11:$FB$83</definedName>
    <definedName name="A125166394V">[1]Data2!$FH$1:$FH$10,[1]Data2!$FH$11:$FH$83</definedName>
    <definedName name="A125166398C">[1]Data2!$FN$1:$FN$10,[1]Data2!$FN$11:$FN$83</definedName>
    <definedName name="A125166402J">[1]Data2!$FT$1:$FT$10,[1]Data2!$FT$11:$FT$83</definedName>
    <definedName name="A125166406T">[1]Data2!$GO$1:$GO$10,[1]Data2!$GO$11:$GO$83</definedName>
    <definedName name="A125166410J">[1]Data2!$HJ$1:$HJ$10,[1]Data2!$HJ$11:$HJ$83</definedName>
    <definedName name="A125166414T">[1]Data2!$FO$1:$FO$10,[1]Data2!$FO$11:$FO$83</definedName>
    <definedName name="A125166418A">[1]Data2!$GD$1:$GD$10,[1]Data2!$GD$11:$GD$83</definedName>
    <definedName name="A125166422T">[1]Data2!$EO$1:$EO$10,[1]Data2!$EO$11:$EO$83</definedName>
    <definedName name="A125166426A">[1]Data2!$EX$1:$EX$10,[1]Data2!$EX$11:$EX$83</definedName>
    <definedName name="A125166430T">[1]Data2!$FA$1:$FA$10,[1]Data2!$FA$11:$FA$83</definedName>
    <definedName name="A125166434A">[1]Data2!$GB$1:$GB$10,[1]Data2!$GB$11:$GB$83</definedName>
    <definedName name="A125166438K">[1]Data2!$GH$1:$GH$10,[1]Data2!$GH$11:$GH$83</definedName>
    <definedName name="A125166442A">[1]Data2!$GK$1:$GK$10,[1]Data2!$GK$11:$GK$83</definedName>
    <definedName name="A125166446K">[1]Data2!$HF$1:$HF$10,[1]Data2!$HF$11:$HF$83</definedName>
    <definedName name="A125166450A">[1]Data2!$FQ$1:$FQ$10,[1]Data2!$FQ$11:$FQ$83</definedName>
    <definedName name="A125166454K">[1]Data2!$GC$1:$GC$10,[1]Data2!$GC$11:$GC$83</definedName>
    <definedName name="A125166458V">[1]Data2!$GF$1:$GF$10,[1]Data2!$GF$11:$GF$83</definedName>
    <definedName name="A125166462K">[1]Data2!$GU$1:$GU$10,[1]Data2!$GU$11:$GU$83</definedName>
    <definedName name="A125166466V">[1]Data2!$GX$1:$GX$10,[1]Data2!$GX$11:$GX$83</definedName>
    <definedName name="A125166470K">[1]Data2!$EZ$1:$EZ$10,[1]Data2!$EZ$11:$EZ$83</definedName>
    <definedName name="A125166474V">[1]Data2!$FD$1:$FD$10,[1]Data2!$FD$11:$FD$83</definedName>
    <definedName name="A125166478C">[1]Data2!$FM$1:$FM$10,[1]Data2!$FM$11:$FM$83</definedName>
    <definedName name="A125166482V">[1]Data2!$EP$1:$EP$10,[1]Data2!$EP$11:$EP$83</definedName>
    <definedName name="A125166486C">[1]Data2!$ES$1:$ES$10,[1]Data2!$ES$11:$ES$83</definedName>
    <definedName name="A125166490V">[1]Data2!$FZ$1:$FZ$10,[1]Data2!$FZ$11:$FZ$83</definedName>
    <definedName name="A125166494C">[1]Data2!$EN$1:$EN$10,[1]Data2!$EN$11:$EN$83</definedName>
    <definedName name="A125166498L">[1]Data2!$FU$1:$FU$10,[1]Data2!$FU$11:$FU$83</definedName>
    <definedName name="A125166502T">[1]Data2!$EL$1:$EL$10,[1]Data2!$EL$11:$EL$83</definedName>
    <definedName name="A125166506A">[1]Data2!$ER$1:$ER$10,[1]Data2!$ER$11:$ER$83</definedName>
    <definedName name="A125166510T">[1]Data2!$EU$1:$EU$10,[1]Data2!$EU$11:$EU$83</definedName>
    <definedName name="A125166514A">[1]Data2!$FJ$1:$FJ$10,[1]Data2!$FJ$11:$FJ$83</definedName>
    <definedName name="A125166518K">[1]Data2!$GT$1:$GT$10,[1]Data2!$GT$11:$GT$83</definedName>
    <definedName name="A125166522A">[1]Data2!$GW$1:$GW$10,[1]Data2!$GW$11:$GW$83</definedName>
    <definedName name="A125166526K">[1]Data2!$FF$1:$FF$10,[1]Data2!$FF$11:$FF$83</definedName>
    <definedName name="A125166530A">[1]Data2!$FL$1:$FL$10,[1]Data2!$FL$11:$FL$83</definedName>
    <definedName name="A125166534K">[1]Data2!$GG$1:$GG$10,[1]Data2!$GG$11:$GG$83</definedName>
    <definedName name="A125166538V">[1]Data2!$GJ$1:$GJ$10,[1]Data2!$GJ$11:$GJ$83</definedName>
    <definedName name="A125166542K">[1]Data2!$FP$1:$FP$10,[1]Data2!$FP$11:$FP$83</definedName>
    <definedName name="A125166546V">[1]Data2!$GN$1:$GN$10,[1]Data2!$GN$11:$GN$83</definedName>
    <definedName name="A125166550K">[1]Data2!$HI$1:$HI$10,[1]Data2!$HI$11:$HI$83</definedName>
    <definedName name="A125166554V">[1]Data2!$GI$1:$GI$10,[1]Data2!$GI$11:$GI$83</definedName>
    <definedName name="A125166558C">[1]Data2!$HG$1:$HG$10,[1]Data2!$HG$11:$HG$83</definedName>
    <definedName name="A125166562V">[1]Data2!$EQ$1:$EQ$10,[1]Data2!$EQ$11:$EQ$83</definedName>
    <definedName name="A125166566C">[1]Data2!$FX$1:$FX$10,[1]Data2!$FX$11:$FX$83</definedName>
    <definedName name="A125166570V">[1]Data2!$GM$1:$GM$10,[1]Data2!$GM$11:$GM$83</definedName>
    <definedName name="A125166574C">[1]Data2!$GP$1:$GP$10,[1]Data2!$GP$11:$GP$83</definedName>
    <definedName name="A125166578L">[1]Data2!$HK$1:$HK$10,[1]Data2!$HK$11:$HK$83</definedName>
    <definedName name="A125166582C">[1]Data3!$F$1:$F$10,[1]Data3!$F$11:$F$83</definedName>
    <definedName name="A125166586L">[1]Data3!$AA$1:$AA$10,[1]Data3!$AA$11:$AA$83</definedName>
    <definedName name="A125166590C">[1]Data3!$AJ$1:$AJ$10,[1]Data3!$AJ$11:$AJ$83</definedName>
    <definedName name="A125166594L">[1]Data2!$HM$1:$HM$10,[1]Data2!$HM$11:$HM$83</definedName>
    <definedName name="A125166598W">[1]Data2!$HY$1:$HY$10,[1]Data2!$HY$11:$HY$83</definedName>
    <definedName name="A125166602A">[1]Data3!$V$1:$V$10,[1]Data3!$V$11:$V$83</definedName>
    <definedName name="A125166606K">[1]Data3!$AN$1:$AN$10,[1]Data3!$AN$11:$AN$83</definedName>
    <definedName name="A125166610A">[1]Data2!$HT$1:$HT$10,[1]Data2!$HT$11:$HT$83</definedName>
    <definedName name="A125166614K">[1]Data2!$II$1:$II$10,[1]Data2!$II$11:$II$83</definedName>
    <definedName name="A125166618V">[1]Data3!$AC$1:$AC$10,[1]Data3!$AC$11:$AC$83</definedName>
    <definedName name="A125166622K">[1]Data3!$AL$1:$AL$10,[1]Data3!$AL$11:$AL$83</definedName>
    <definedName name="A125166626V">[1]Data3!$AR$1:$AR$10,[1]Data3!$AR$11:$AR$83</definedName>
    <definedName name="A125166630K">[1]Data3!$I$1:$I$10,[1]Data3!$I$11:$I$83</definedName>
    <definedName name="A125166634V">[1]Data3!$O$1:$O$10,[1]Data3!$O$11:$O$83</definedName>
    <definedName name="A125166638C">[1]Data2!$IE$1:$IE$10,[1]Data2!$IE$11:$IE$83</definedName>
    <definedName name="A125166642V">[1]Data3!$AB$1:$AB$10,[1]Data3!$AB$11:$AB$83</definedName>
    <definedName name="A125166646C">[1]Data3!$B$1:$B$10,[1]Data3!$B$11:$B$83</definedName>
    <definedName name="A125166650V">[1]Data3!$K$1:$K$10,[1]Data3!$K$11:$K$83</definedName>
    <definedName name="A125166654C">[1]Data3!$AF$1:$AF$10,[1]Data3!$AF$11:$AF$83</definedName>
    <definedName name="A125166658L">[1]Data3!$AO$1:$AO$10,[1]Data3!$AO$11:$AO$83</definedName>
    <definedName name="A125166662C">[1]Data2!$HV$1:$HV$10,[1]Data2!$HV$11:$HV$83</definedName>
    <definedName name="A125166666L">[1]Data2!$IK$1:$IK$10,[1]Data2!$IK$11:$IK$83</definedName>
    <definedName name="A125166670C">[1]Data3!$G$1:$G$10,[1]Data3!$G$11:$G$83</definedName>
    <definedName name="A125166674L">[1]Data3!$AK$1:$AK$10,[1]Data3!$AK$11:$AK$83</definedName>
    <definedName name="A125166678W">[1]Data2!$HW$1:$HW$10,[1]Data2!$HW$11:$HW$83</definedName>
    <definedName name="A125166682L">[1]Data2!$IC$1:$IC$10,[1]Data2!$IC$11:$IC$83</definedName>
    <definedName name="A125166686W">[1]Data3!$AI$1:$AI$10,[1]Data3!$AI$11:$AI$83</definedName>
    <definedName name="A125166690L">[1]Data2!$IG$1:$IG$10,[1]Data2!$IG$11:$IG$83</definedName>
    <definedName name="A125166694W">[1]Data3!$C$1:$C$10,[1]Data3!$C$11:$C$83</definedName>
    <definedName name="A125166698F">[1]Data3!$AM$1:$AM$10,[1]Data3!$AM$11:$AM$83</definedName>
    <definedName name="A125166702K">[1]Data2!$IB$1:$IB$10,[1]Data2!$IB$11:$IB$83</definedName>
    <definedName name="A125166706V">[1]Data2!$IH$1:$IH$10,[1]Data2!$IH$11:$IH$83</definedName>
    <definedName name="A125166710K">[1]Data2!$IN$1:$IN$10,[1]Data2!$IN$11:$IN$83</definedName>
    <definedName name="A125166714V">[1]Data3!$D$1:$D$10,[1]Data3!$D$11:$D$83</definedName>
    <definedName name="A125166718C">[1]Data3!$Y$1:$Y$10,[1]Data3!$Y$11:$Y$83</definedName>
    <definedName name="A125166722V">[1]Data3!$AT$1:$AT$10,[1]Data3!$AT$11:$AT$83</definedName>
    <definedName name="A125166726C">[1]Data2!$IO$1:$IO$10,[1]Data2!$IO$11:$IO$83</definedName>
    <definedName name="A125166730V">[1]Data3!$N$1:$N$10,[1]Data3!$N$11:$N$83</definedName>
    <definedName name="A125166734C">[1]Data2!$HO$1:$HO$10,[1]Data2!$HO$11:$HO$83</definedName>
    <definedName name="A125166738L">[1]Data2!$HX$1:$HX$10,[1]Data2!$HX$11:$HX$83</definedName>
    <definedName name="A125166742C">[1]Data2!$IA$1:$IA$10,[1]Data2!$IA$11:$IA$83</definedName>
    <definedName name="A125166746L">[1]Data3!$L$1:$L$10,[1]Data3!$L$11:$L$83</definedName>
    <definedName name="A125166750C">[1]Data3!$R$1:$R$10,[1]Data3!$R$11:$R$83</definedName>
    <definedName name="A125166754L">[1]Data3!$U$1:$U$10,[1]Data3!$U$11:$U$83</definedName>
    <definedName name="A125166758W">[1]Data3!$AP$1:$AP$10,[1]Data3!$AP$11:$AP$83</definedName>
    <definedName name="A125166762L">[1]Data2!$IQ$1:$IQ$10,[1]Data2!$IQ$11:$IQ$83</definedName>
    <definedName name="A125166766W">[1]Data3!$M$1:$M$10,[1]Data3!$M$11:$M$83</definedName>
    <definedName name="A125166770L">[1]Data3!$P$1:$P$10,[1]Data3!$P$11:$P$83</definedName>
    <definedName name="A125166774W">[1]Data3!$AE$1:$AE$10,[1]Data3!$AE$11:$AE$83</definedName>
    <definedName name="A125166778F">[1]Data3!$AH$1:$AH$10,[1]Data3!$AH$11:$AH$83</definedName>
    <definedName name="A125166782W">[1]Data2!$HZ$1:$HZ$10,[1]Data2!$HZ$11:$HZ$83</definedName>
    <definedName name="A125166786F">[1]Data2!$ID$1:$ID$10,[1]Data2!$ID$11:$ID$83</definedName>
    <definedName name="A125166790W">[1]Data2!$IM$1:$IM$10,[1]Data2!$IM$11:$IM$83</definedName>
    <definedName name="A125166794F">[1]Data2!$HP$1:$HP$10,[1]Data2!$HP$11:$HP$83</definedName>
    <definedName name="A125166798R">[1]Data2!$HS$1:$HS$10,[1]Data2!$HS$11:$HS$83</definedName>
    <definedName name="A125166802V">[1]Data3!$J$1:$J$10,[1]Data3!$J$11:$J$83</definedName>
    <definedName name="A125166806C">[1]Data2!$HN$1:$HN$10,[1]Data2!$HN$11:$HN$83</definedName>
    <definedName name="A125166810V">[1]Data3!$E$1:$E$10,[1]Data3!$E$11:$E$83</definedName>
    <definedName name="A125166814C">[1]Data2!$HL$1:$HL$10,[1]Data2!$HL$11:$HL$83</definedName>
    <definedName name="A125166818L">[1]Data2!$HR$1:$HR$10,[1]Data2!$HR$11:$HR$83</definedName>
    <definedName name="A125166822C">[1]Data2!$HU$1:$HU$10,[1]Data2!$HU$11:$HU$83</definedName>
    <definedName name="A125166826L">[1]Data2!$IJ$1:$IJ$10,[1]Data2!$IJ$11:$IJ$83</definedName>
    <definedName name="A125166830C">[1]Data3!$AD$1:$AD$10,[1]Data3!$AD$11:$AD$83</definedName>
    <definedName name="A125166834L">[1]Data3!$AG$1:$AG$10,[1]Data3!$AG$11:$AG$83</definedName>
    <definedName name="A125166838W">[1]Data2!$IF$1:$IF$10,[1]Data2!$IF$11:$IF$83</definedName>
    <definedName name="A125166842L">[1]Data2!$IL$1:$IL$10,[1]Data2!$IL$11:$IL$83</definedName>
    <definedName name="A125166846W">[1]Data3!$Q$1:$Q$10,[1]Data3!$Q$11:$Q$83</definedName>
    <definedName name="A125166850L">[1]Data3!$T$1:$T$10,[1]Data3!$T$11:$T$83</definedName>
    <definedName name="A125166854W">[1]Data2!$IP$1:$IP$10,[1]Data2!$IP$11:$IP$83</definedName>
    <definedName name="A125166858F">[1]Data3!$X$1:$X$10,[1]Data3!$X$11:$X$83</definedName>
    <definedName name="A125166862W">[1]Data3!$AS$1:$AS$10,[1]Data3!$AS$11:$AS$83</definedName>
    <definedName name="A125166866F">[1]Data3!$S$1:$S$10,[1]Data3!$S$11:$S$83</definedName>
    <definedName name="A125166870W">[1]Data3!$AQ$1:$AQ$10,[1]Data3!$AQ$11:$AQ$83</definedName>
    <definedName name="A125166874F">[1]Data2!$HQ$1:$HQ$10,[1]Data2!$HQ$11:$HQ$83</definedName>
    <definedName name="A125166878R">[1]Data3!$H$1:$H$10,[1]Data3!$H$11:$H$83</definedName>
    <definedName name="A125166882F">[1]Data3!$W$1:$W$10,[1]Data3!$W$11:$W$83</definedName>
    <definedName name="A125166886R">[1]Data3!$Z$1:$Z$10,[1]Data3!$Z$11:$Z$83</definedName>
    <definedName name="A125166890F">[1]Data3!$AU$1:$AU$10,[1]Data3!$AU$11:$AU$83</definedName>
    <definedName name="A125166894R">[1]Data3!$IF$1:$IF$10,[1]Data3!$IF$11:$IF$83</definedName>
    <definedName name="A125166898X">[1]Data4!$K$1:$K$10,[1]Data4!$K$11:$K$83</definedName>
    <definedName name="A125166902C">[1]Data4!$T$1:$T$10,[1]Data4!$T$11:$T$83</definedName>
    <definedName name="A125166906L">[1]Data3!$GW$1:$GW$10,[1]Data3!$GW$11:$GW$83</definedName>
    <definedName name="A125166910C">[1]Data3!$HI$1:$HI$10,[1]Data3!$HI$11:$HI$83</definedName>
    <definedName name="A125166914L">[1]Data4!$F$1:$F$10,[1]Data4!$F$11:$F$83</definedName>
    <definedName name="A125166918W">[1]Data4!$X$1:$X$10,[1]Data4!$X$11:$X$83</definedName>
    <definedName name="A125166922L">[1]Data3!$HD$1:$HD$10,[1]Data3!$HD$11:$HD$83</definedName>
    <definedName name="A125166926W">[1]Data3!$HS$1:$HS$10,[1]Data3!$HS$11:$HS$83</definedName>
    <definedName name="A125166930L">[1]Data4!$M$1:$M$10,[1]Data4!$M$11:$M$83</definedName>
    <definedName name="A125166934W">[1]Data4!$V$1:$V$10,[1]Data4!$V$11:$V$83</definedName>
    <definedName name="A125166938F">[1]Data4!$AB$1:$AB$10,[1]Data4!$AB$11:$AB$83</definedName>
    <definedName name="A125166942W">[1]Data3!$II$1:$II$10,[1]Data3!$II$11:$II$83</definedName>
    <definedName name="A125166946F">[1]Data3!$IO$1:$IO$10,[1]Data3!$IO$11:$IO$83</definedName>
    <definedName name="A125166950W">[1]Data3!$HO$1:$HO$10,[1]Data3!$HO$11:$HO$83</definedName>
    <definedName name="A125166954F">[1]Data4!$L$1:$L$10,[1]Data4!$L$11:$L$83</definedName>
    <definedName name="A125166958R">[1]Data3!$IB$1:$IB$10,[1]Data3!$IB$11:$IB$83</definedName>
    <definedName name="A125166962F">[1]Data3!$IK$1:$IK$10,[1]Data3!$IK$11:$IK$83</definedName>
    <definedName name="A125166966R">[1]Data4!$P$1:$P$10,[1]Data4!$P$11:$P$83</definedName>
    <definedName name="A125166970F">[1]Data4!$Y$1:$Y$10,[1]Data4!$Y$11:$Y$83</definedName>
    <definedName name="A125166974R">[1]Data3!$HF$1:$HF$10,[1]Data3!$HF$11:$HF$83</definedName>
    <definedName name="A125166978X">[1]Data3!$HU$1:$HU$10,[1]Data3!$HU$11:$HU$83</definedName>
    <definedName name="A125166982R">[1]Data3!$IG$1:$IG$10,[1]Data3!$IG$11:$IG$83</definedName>
    <definedName name="A125166986X">[1]Data4!$U$1:$U$10,[1]Data4!$U$11:$U$83</definedName>
    <definedName name="A125166990R">[1]Data3!$HG$1:$HG$10,[1]Data3!$HG$11:$HG$83</definedName>
    <definedName name="A125166994X">[1]Data3!$HM$1:$HM$10,[1]Data3!$HM$11:$HM$83</definedName>
    <definedName name="A125166998J">[1]Data4!$S$1:$S$10,[1]Data4!$S$11:$S$83</definedName>
    <definedName name="A125167002R">[1]Data3!$HQ$1:$HQ$10,[1]Data3!$HQ$11:$HQ$83</definedName>
    <definedName name="A125167006X">[1]Data3!$IC$1:$IC$10,[1]Data3!$IC$11:$IC$83</definedName>
    <definedName name="A125167010R">[1]Data4!$W$1:$W$10,[1]Data4!$W$11:$W$83</definedName>
    <definedName name="A125167014X">[1]Data3!$HL$1:$HL$10,[1]Data3!$HL$11:$HL$83</definedName>
    <definedName name="A125167018J">[1]Data3!$HR$1:$HR$10,[1]Data3!$HR$11:$HR$83</definedName>
    <definedName name="A125167022X">[1]Data3!$HX$1:$HX$10,[1]Data3!$HX$11:$HX$83</definedName>
    <definedName name="A125167026J">[1]Data3!$ID$1:$ID$10,[1]Data3!$ID$11:$ID$83</definedName>
    <definedName name="A125167030X">[1]Data4!$I$1:$I$10,[1]Data4!$I$11:$I$83</definedName>
    <definedName name="A125167034J">[1]Data4!$AD$1:$AD$10,[1]Data4!$AD$11:$AD$83</definedName>
    <definedName name="A125167038T">[1]Data3!$HY$1:$HY$10,[1]Data3!$HY$11:$HY$83</definedName>
    <definedName name="A125167042J">[1]Data3!$IN$1:$IN$10,[1]Data3!$IN$11:$IN$83</definedName>
    <definedName name="A125167046T">[1]Data3!$GY$1:$GY$10,[1]Data3!$GY$11:$GY$83</definedName>
    <definedName name="A125167050J">[1]Data3!$HH$1:$HH$10,[1]Data3!$HH$11:$HH$83</definedName>
    <definedName name="A125167054T">[1]Data3!$HK$1:$HK$10,[1]Data3!$HK$11:$HK$83</definedName>
    <definedName name="A125167058A">[1]Data3!$IL$1:$IL$10,[1]Data3!$IL$11:$IL$83</definedName>
    <definedName name="A125167062T">[1]Data4!$B$1:$B$10,[1]Data4!$B$11:$B$83</definedName>
    <definedName name="A125167066A">[1]Data4!$E$1:$E$10,[1]Data4!$E$11:$E$83</definedName>
    <definedName name="A125167070T">[1]Data4!$Z$1:$Z$10,[1]Data4!$Z$11:$Z$83</definedName>
    <definedName name="A125167074A">[1]Data3!$IA$1:$IA$10,[1]Data3!$IA$11:$IA$83</definedName>
    <definedName name="A125167078K">[1]Data3!$IM$1:$IM$10,[1]Data3!$IM$11:$IM$83</definedName>
    <definedName name="A125167082A">[1]Data3!$IP$1:$IP$10,[1]Data3!$IP$11:$IP$83</definedName>
    <definedName name="A125167086K">[1]Data4!$O$1:$O$10,[1]Data4!$O$11:$O$83</definedName>
    <definedName name="A125167090A">[1]Data4!$R$1:$R$10,[1]Data4!$R$11:$R$83</definedName>
    <definedName name="A125167094K">[1]Data3!$HJ$1:$HJ$10,[1]Data3!$HJ$11:$HJ$83</definedName>
    <definedName name="A125167098V">[1]Data3!$HN$1:$HN$10,[1]Data3!$HN$11:$HN$83</definedName>
    <definedName name="A125167102X">[1]Data3!$HW$1:$HW$10,[1]Data3!$HW$11:$HW$83</definedName>
    <definedName name="A125167106J">[1]Data3!$GZ$1:$GZ$10,[1]Data3!$GZ$11:$GZ$83</definedName>
    <definedName name="A125167110X">[1]Data3!$HC$1:$HC$10,[1]Data3!$HC$11:$HC$83</definedName>
    <definedName name="A125167114J">[1]Data3!$IJ$1:$IJ$10,[1]Data3!$IJ$11:$IJ$83</definedName>
    <definedName name="A125167118T">[1]Data3!$GX$1:$GX$10,[1]Data3!$GX$11:$GX$83</definedName>
    <definedName name="A125167122J">[1]Data3!$IE$1:$IE$10,[1]Data3!$IE$11:$IE$83</definedName>
    <definedName name="A125167126T">[1]Data3!$GV$1:$GV$10,[1]Data3!$GV$11:$GV$83</definedName>
    <definedName name="A125167130J">[1]Data3!$HB$1:$HB$10,[1]Data3!$HB$11:$HB$83</definedName>
    <definedName name="A125167134T">[1]Data3!$HE$1:$HE$10,[1]Data3!$HE$11:$HE$83</definedName>
    <definedName name="A125167138A">[1]Data3!$HT$1:$HT$10,[1]Data3!$HT$11:$HT$83</definedName>
    <definedName name="A125167142T">[1]Data4!$N$1:$N$10,[1]Data4!$N$11:$N$83</definedName>
    <definedName name="A125167146A">[1]Data4!$Q$1:$Q$10,[1]Data4!$Q$11:$Q$83</definedName>
    <definedName name="A125167150T">[1]Data3!$HP$1:$HP$10,[1]Data3!$HP$11:$HP$83</definedName>
    <definedName name="A125167154A">[1]Data3!$HV$1:$HV$10,[1]Data3!$HV$11:$HV$83</definedName>
    <definedName name="A125167158K">[1]Data3!$IQ$1:$IQ$10,[1]Data3!$IQ$11:$IQ$83</definedName>
    <definedName name="A125167162A">[1]Data4!$D$1:$D$10,[1]Data4!$D$11:$D$83</definedName>
    <definedName name="A125167166K">[1]Data3!$HZ$1:$HZ$10,[1]Data3!$HZ$11:$HZ$83</definedName>
    <definedName name="A125167170A">[1]Data4!$H$1:$H$10,[1]Data4!$H$11:$H$83</definedName>
    <definedName name="A125167174K">[1]Data4!$AC$1:$AC$10,[1]Data4!$AC$11:$AC$83</definedName>
    <definedName name="A125167178V">[1]Data4!$C$1:$C$10,[1]Data4!$C$11:$C$83</definedName>
    <definedName name="A125167182K">[1]Data4!$AA$1:$AA$10,[1]Data4!$AA$11:$AA$83</definedName>
    <definedName name="A125167186V">[1]Data3!$HA$1:$HA$10,[1]Data3!$HA$11:$HA$83</definedName>
    <definedName name="A125167190K">[1]Data3!$IH$1:$IH$10,[1]Data3!$IH$11:$IH$83</definedName>
    <definedName name="A125167194V">[1]Data4!$G$1:$G$10,[1]Data4!$G$11:$G$83</definedName>
    <definedName name="A125167198C">[1]Data4!$J$1:$J$10,[1]Data4!$J$11:$J$83</definedName>
    <definedName name="A125167202J">[1]Data4!$AE$1:$AE$10,[1]Data4!$AE$11:$AE$83</definedName>
    <definedName name="A125167206T">[1]Data1!$AL$1:$AL$10,[1]Data1!$AL$11:$AL$83</definedName>
    <definedName name="A125167210J">[1]Data1!$BG$1:$BG$10,[1]Data1!$BG$11:$BG$83</definedName>
    <definedName name="A125167214T">[1]Data1!$BP$1:$BP$10,[1]Data1!$BP$11:$BP$83</definedName>
    <definedName name="A125167218A">[1]Data1!$C$1:$C$10,[1]Data1!$C$11:$C$83</definedName>
    <definedName name="A125167222T">[1]Data1!$O$1:$O$10,[1]Data1!$O$11:$O$83</definedName>
    <definedName name="A125167226A">[1]Data1!$BB$1:$BB$10,[1]Data1!$BB$11:$BB$83</definedName>
    <definedName name="A125167230T">[1]Data1!$BT$1:$BT$10,[1]Data1!$BT$11:$BT$83</definedName>
    <definedName name="A125167234A">[1]Data1!$J$1:$J$10,[1]Data1!$J$11:$J$83</definedName>
    <definedName name="A125167238K">[1]Data1!$Y$1:$Y$10,[1]Data1!$Y$11:$Y$83</definedName>
    <definedName name="A125167242A">[1]Data1!$BI$1:$BI$10,[1]Data1!$BI$11:$BI$83</definedName>
    <definedName name="A125167246K">[1]Data1!$BR$1:$BR$10,[1]Data1!$BR$11:$BR$83</definedName>
    <definedName name="A125167250A">[1]Data1!$BX$1:$BX$10,[1]Data1!$BX$11:$BX$83</definedName>
    <definedName name="A125167254K">[1]Data1!$AO$1:$AO$10,[1]Data1!$AO$11:$AO$83</definedName>
    <definedName name="A125167258V">[1]Data1!$AU$1:$AU$10,[1]Data1!$AU$11:$AU$83</definedName>
    <definedName name="A125167262K">[1]Data1!$U$1:$U$10,[1]Data1!$U$11:$U$83</definedName>
    <definedName name="A125167266V">[1]Data1!$BH$1:$BH$10,[1]Data1!$BH$11:$BH$83</definedName>
    <definedName name="A125167270K">[1]Data1!$AH$1:$AH$10,[1]Data1!$AH$11:$AH$83</definedName>
    <definedName name="A125167274V">[1]Data1!$AQ$1:$AQ$10,[1]Data1!$AQ$11:$AQ$83</definedName>
    <definedName name="A125167278C">[1]Data1!$BL$1:$BL$10,[1]Data1!$BL$11:$BL$83</definedName>
    <definedName name="A125167282V">[1]Data1!$BU$1:$BU$10,[1]Data1!$BU$11:$BU$83</definedName>
    <definedName name="A125167286C">[1]Data1!$L$1:$L$10,[1]Data1!$L$11:$L$83</definedName>
    <definedName name="A125167290V">[1]Data1!$AA$1:$AA$10,[1]Data1!$AA$11:$AA$83</definedName>
    <definedName name="A125167294C">[1]Data1!$AM$1:$AM$10,[1]Data1!$AM$11:$AM$83</definedName>
    <definedName name="A125167298L">[1]Data1!$BQ$1:$BQ$10,[1]Data1!$BQ$11:$BQ$83</definedName>
    <definedName name="A125167302T">[1]Data1!$M$1:$M$10,[1]Data1!$M$11:$M$83</definedName>
    <definedName name="A125167306A">[1]Data1!$S$1:$S$10,[1]Data1!$S$11:$S$83</definedName>
    <definedName name="A125167310T">[1]Data1!$BO$1:$BO$10,[1]Data1!$BO$11:$BO$83</definedName>
    <definedName name="A125167314A">[1]Data1!$W$1:$W$10,[1]Data1!$W$11:$W$83</definedName>
    <definedName name="A125167318K">[1]Data1!$AI$1:$AI$10,[1]Data1!$AI$11:$AI$83</definedName>
    <definedName name="A125167322A">[1]Data1!$BS$1:$BS$10,[1]Data1!$BS$11:$BS$83</definedName>
    <definedName name="A125167326K">[1]Data1!$R$1:$R$10,[1]Data1!$R$11:$R$83</definedName>
    <definedName name="A125167330A">[1]Data1!$X$1:$X$10,[1]Data1!$X$11:$X$83</definedName>
    <definedName name="A125167334K">[1]Data1!$AD$1:$AD$10,[1]Data1!$AD$11:$AD$83</definedName>
    <definedName name="A125167338V">[1]Data1!$AJ$1:$AJ$10,[1]Data1!$AJ$11:$AJ$83</definedName>
    <definedName name="A125167342K">[1]Data1!$BE$1:$BE$10,[1]Data1!$BE$11:$BE$83</definedName>
    <definedName name="A125167346V">[1]Data1!$BZ$1:$BZ$10,[1]Data1!$BZ$11:$BZ$83</definedName>
    <definedName name="A125167350K">[1]Data1!$AE$1:$AE$10,[1]Data1!$AE$11:$AE$83</definedName>
    <definedName name="A125167354V">[1]Data1!$AT$1:$AT$10,[1]Data1!$AT$11:$AT$83</definedName>
    <definedName name="A125167358C">[1]Data1!$E$1:$E$10,[1]Data1!$E$11:$E$83</definedName>
    <definedName name="A125167362V">[1]Data1!$N$1:$N$10,[1]Data1!$N$11:$N$83</definedName>
    <definedName name="A125167366C">[1]Data1!$Q$1:$Q$10,[1]Data1!$Q$11:$Q$83</definedName>
    <definedName name="A125167370V">[1]Data1!$AR$1:$AR$10,[1]Data1!$AR$11:$AR$83</definedName>
    <definedName name="A125167374C">[1]Data1!$AX$1:$AX$10,[1]Data1!$AX$11:$AX$83</definedName>
    <definedName name="A125167378L">[1]Data1!$BA$1:$BA$10,[1]Data1!$BA$11:$BA$83</definedName>
    <definedName name="A125167382C">[1]Data1!$BV$1:$BV$10,[1]Data1!$BV$11:$BV$83</definedName>
    <definedName name="A125167386L">[1]Data1!$AG$1:$AG$10,[1]Data1!$AG$11:$AG$83</definedName>
    <definedName name="A125167390C">[1]Data1!$AS$1:$AS$10,[1]Data1!$AS$11:$AS$83</definedName>
    <definedName name="A125167394L">[1]Data1!$AV$1:$AV$10,[1]Data1!$AV$11:$AV$83</definedName>
    <definedName name="A125167398W">[1]Data1!$BK$1:$BK$10,[1]Data1!$BK$11:$BK$83</definedName>
    <definedName name="A125167402A">[1]Data1!$BN$1:$BN$10,[1]Data1!$BN$11:$BN$83</definedName>
    <definedName name="A125167406K">[1]Data1!$P$1:$P$10,[1]Data1!$P$11:$P$83</definedName>
    <definedName name="A125167410A">[1]Data1!$T$1:$T$10,[1]Data1!$T$11:$T$83</definedName>
    <definedName name="A125167414K">[1]Data1!$AC$1:$AC$10,[1]Data1!$AC$11:$AC$83</definedName>
    <definedName name="A125167418V">[1]Data1!$F$1:$F$10,[1]Data1!$F$11:$F$83</definedName>
    <definedName name="A125167422K">[1]Data1!$I$1:$I$10,[1]Data1!$I$11:$I$83</definedName>
    <definedName name="A125167426V">[1]Data1!$AP$1:$AP$10,[1]Data1!$AP$11:$AP$83</definedName>
    <definedName name="A125167430K">[1]Data1!$D$1:$D$10,[1]Data1!$D$11:$D$83</definedName>
    <definedName name="A125167434V">[1]Data1!$AK$1:$AK$10,[1]Data1!$AK$11:$AK$83</definedName>
    <definedName name="A125167438C">[1]Data1!$B$1:$B$10,[1]Data1!$B$11:$B$83</definedName>
    <definedName name="A125167442V">[1]Data1!$H$1:$H$10,[1]Data1!$H$11:$H$83</definedName>
    <definedName name="A125167446C">[1]Data1!$K$1:$K$10,[1]Data1!$K$11:$K$83</definedName>
    <definedName name="A125167450V">[1]Data1!$Z$1:$Z$10,[1]Data1!$Z$11:$Z$83</definedName>
    <definedName name="A125167454C">[1]Data1!$BJ$1:$BJ$10,[1]Data1!$BJ$11:$BJ$83</definedName>
    <definedName name="A125167458L">[1]Data1!$BM$1:$BM$10,[1]Data1!$BM$11:$BM$83</definedName>
    <definedName name="A125167462C">[1]Data1!$V$1:$V$10,[1]Data1!$V$11:$V$83</definedName>
    <definedName name="A125167466L">[1]Data1!$AB$1:$AB$10,[1]Data1!$AB$11:$AB$83</definedName>
    <definedName name="A125167470C">[1]Data1!$AW$1:$AW$10,[1]Data1!$AW$11:$AW$83</definedName>
    <definedName name="A125167474L">[1]Data1!$AZ$1:$AZ$10,[1]Data1!$AZ$11:$AZ$83</definedName>
    <definedName name="A125167478W">[1]Data1!$AF$1:$AF$10,[1]Data1!$AF$11:$AF$83</definedName>
    <definedName name="A125167482L">[1]Data1!$BD$1:$BD$10,[1]Data1!$BD$11:$BD$83</definedName>
    <definedName name="A125167486W">[1]Data1!$BY$1:$BY$10,[1]Data1!$BY$11:$BY$83</definedName>
    <definedName name="A125167490L">[1]Data1!$AY$1:$AY$10,[1]Data1!$AY$11:$AY$83</definedName>
    <definedName name="A125167494W">[1]Data1!$BW$1:$BW$10,[1]Data1!$BW$11:$BW$83</definedName>
    <definedName name="A125167498F">[1]Data1!$G$1:$G$10,[1]Data1!$G$11:$G$83</definedName>
    <definedName name="A125167502K">[1]Data1!$AN$1:$AN$10,[1]Data1!$AN$11:$AN$83</definedName>
    <definedName name="A125167506V">[1]Data1!$BC$1:$BC$10,[1]Data1!$BC$11:$BC$83</definedName>
    <definedName name="A125167510K">[1]Data1!$BF$1:$BF$10,[1]Data1!$BF$11:$BF$83</definedName>
    <definedName name="A125167514V">[1]Data1!$CA$1:$CA$10,[1]Data1!$CA$11:$CA$83</definedName>
    <definedName name="A125167518C">[1]Data1!$GL$1:$GL$10,[1]Data1!$GL$11:$GL$83</definedName>
    <definedName name="A125167522V">[1]Data1!$HG$1:$HG$10,[1]Data1!$HG$11:$HG$83</definedName>
    <definedName name="A125167526C">[1]Data1!$HP$1:$HP$10,[1]Data1!$HP$11:$HP$83</definedName>
    <definedName name="A125167530V">[1]Data1!$FC$1:$FC$10,[1]Data1!$FC$11:$FC$83</definedName>
    <definedName name="A125167534C">[1]Data1!$FO$1:$FO$10,[1]Data1!$FO$11:$FO$83</definedName>
    <definedName name="A125167538L">[1]Data1!$HB$1:$HB$10,[1]Data1!$HB$11:$HB$83</definedName>
    <definedName name="A125167542C">[1]Data1!$HT$1:$HT$10,[1]Data1!$HT$11:$HT$83</definedName>
    <definedName name="A125167546L">[1]Data1!$FJ$1:$FJ$10,[1]Data1!$FJ$11:$FJ$83</definedName>
    <definedName name="A125167550C">[1]Data1!$FY$1:$FY$10,[1]Data1!$FY$11:$FY$83</definedName>
    <definedName name="A125167554L">[1]Data1!$HI$1:$HI$10,[1]Data1!$HI$11:$HI$83</definedName>
    <definedName name="A125167558W">[1]Data1!$HR$1:$HR$10,[1]Data1!$HR$11:$HR$83</definedName>
    <definedName name="A125167562L">[1]Data1!$HX$1:$HX$10,[1]Data1!$HX$11:$HX$83</definedName>
    <definedName name="A125167566W">[1]Data1!$GO$1:$GO$10,[1]Data1!$GO$11:$GO$83</definedName>
    <definedName name="A125167570L">[1]Data1!$GU$1:$GU$10,[1]Data1!$GU$11:$GU$83</definedName>
    <definedName name="A125167574W">[1]Data1!$FU$1:$FU$10,[1]Data1!$FU$11:$FU$83</definedName>
    <definedName name="A125167578F">[1]Data1!$HH$1:$HH$10,[1]Data1!$HH$11:$HH$83</definedName>
    <definedName name="A125167582W">[1]Data1!$GH$1:$GH$10,[1]Data1!$GH$11:$GH$83</definedName>
    <definedName name="A125167586F">[1]Data1!$GQ$1:$GQ$10,[1]Data1!$GQ$11:$GQ$83</definedName>
    <definedName name="A125167590W">[1]Data1!$HL$1:$HL$10,[1]Data1!$HL$11:$HL$83</definedName>
    <definedName name="A125167594F">[1]Data1!$HU$1:$HU$10,[1]Data1!$HU$11:$HU$83</definedName>
    <definedName name="A125167598R">[1]Data1!$FL$1:$FL$10,[1]Data1!$FL$11:$FL$83</definedName>
    <definedName name="A125167602V">[1]Data1!$GA$1:$GA$10,[1]Data1!$GA$11:$GA$83</definedName>
    <definedName name="A125167606C">[1]Data1!$GM$1:$GM$10,[1]Data1!$GM$11:$GM$83</definedName>
    <definedName name="A125167610V">[1]Data1!$HQ$1:$HQ$10,[1]Data1!$HQ$11:$HQ$83</definedName>
    <definedName name="A125167614C">[1]Data1!$FM$1:$FM$10,[1]Data1!$FM$11:$FM$83</definedName>
    <definedName name="A125167618L">[1]Data1!$FS$1:$FS$10,[1]Data1!$FS$11:$FS$83</definedName>
    <definedName name="A125167622C">[1]Data1!$HO$1:$HO$10,[1]Data1!$HO$11:$HO$83</definedName>
    <definedName name="A125167626L">[1]Data1!$FW$1:$FW$10,[1]Data1!$FW$11:$FW$83</definedName>
    <definedName name="A125167630C">[1]Data1!$GI$1:$GI$10,[1]Data1!$GI$11:$GI$83</definedName>
    <definedName name="A125167634L">[1]Data1!$HS$1:$HS$10,[1]Data1!$HS$11:$HS$83</definedName>
    <definedName name="A125167638W">[1]Data1!$FR$1:$FR$10,[1]Data1!$FR$11:$FR$83</definedName>
    <definedName name="A125167642L">[1]Data1!$FX$1:$FX$10,[1]Data1!$FX$11:$FX$83</definedName>
    <definedName name="A125167646W">[1]Data1!$GD$1:$GD$10,[1]Data1!$GD$11:$GD$83</definedName>
    <definedName name="A125167650L">[1]Data1!$GJ$1:$GJ$10,[1]Data1!$GJ$11:$GJ$83</definedName>
    <definedName name="A125167654W">[1]Data1!$HE$1:$HE$10,[1]Data1!$HE$11:$HE$83</definedName>
    <definedName name="A125167658F">[1]Data1!$HZ$1:$HZ$10,[1]Data1!$HZ$11:$HZ$83</definedName>
    <definedName name="A125167662W">[1]Data1!$GE$1:$GE$10,[1]Data1!$GE$11:$GE$83</definedName>
    <definedName name="A125167666F">[1]Data1!$GT$1:$GT$10,[1]Data1!$GT$11:$GT$83</definedName>
    <definedName name="A125167670W">[1]Data1!$FE$1:$FE$10,[1]Data1!$FE$11:$FE$83</definedName>
    <definedName name="A125167674F">[1]Data1!$FN$1:$FN$10,[1]Data1!$FN$11:$FN$83</definedName>
    <definedName name="A125167678R">[1]Data1!$FQ$1:$FQ$10,[1]Data1!$FQ$11:$FQ$83</definedName>
    <definedName name="A125167682F">[1]Data1!$GR$1:$GR$10,[1]Data1!$GR$11:$GR$83</definedName>
    <definedName name="A125167686R">[1]Data1!$GX$1:$GX$10,[1]Data1!$GX$11:$GX$83</definedName>
    <definedName name="A125167690F">[1]Data1!$HA$1:$HA$10,[1]Data1!$HA$11:$HA$83</definedName>
    <definedName name="A125167694R">[1]Data1!$HV$1:$HV$10,[1]Data1!$HV$11:$HV$83</definedName>
    <definedName name="A125167698X">[1]Data1!$GG$1:$GG$10,[1]Data1!$GG$11:$GG$83</definedName>
    <definedName name="A125167702C">[1]Data1!$GS$1:$GS$10,[1]Data1!$GS$11:$GS$83</definedName>
    <definedName name="A125167706L">[1]Data1!$GV$1:$GV$10,[1]Data1!$GV$11:$GV$83</definedName>
    <definedName name="A125167710C">[1]Data1!$HK$1:$HK$10,[1]Data1!$HK$11:$HK$83</definedName>
    <definedName name="A125167714L">[1]Data1!$HN$1:$HN$10,[1]Data1!$HN$11:$HN$83</definedName>
    <definedName name="A125167718W">[1]Data1!$FP$1:$FP$10,[1]Data1!$FP$11:$FP$83</definedName>
    <definedName name="A125167722L">[1]Data1!$FT$1:$FT$10,[1]Data1!$FT$11:$FT$83</definedName>
    <definedName name="A125167726W">[1]Data1!$GC$1:$GC$10,[1]Data1!$GC$11:$GC$83</definedName>
    <definedName name="A125167730L">[1]Data1!$FF$1:$FF$10,[1]Data1!$FF$11:$FF$83</definedName>
    <definedName name="A125167734W">[1]Data1!$FI$1:$FI$10,[1]Data1!$FI$11:$FI$83</definedName>
    <definedName name="A125167738F">[1]Data1!$GP$1:$GP$10,[1]Data1!$GP$11:$GP$83</definedName>
    <definedName name="A125167742W">[1]Data1!$FD$1:$FD$10,[1]Data1!$FD$11:$FD$83</definedName>
    <definedName name="A125167746F">[1]Data1!$GK$1:$GK$10,[1]Data1!$GK$11:$GK$83</definedName>
    <definedName name="A125167750W">[1]Data1!$FB$1:$FB$10,[1]Data1!$FB$11:$FB$83</definedName>
    <definedName name="A125167754F">[1]Data1!$FH$1:$FH$10,[1]Data1!$FH$11:$FH$83</definedName>
    <definedName name="A125167758R">[1]Data1!$FK$1:$FK$10,[1]Data1!$FK$11:$FK$83</definedName>
    <definedName name="A125167762F">[1]Data1!$FZ$1:$FZ$10,[1]Data1!$FZ$11:$FZ$83</definedName>
    <definedName name="A125167766R">[1]Data1!$HJ$1:$HJ$10,[1]Data1!$HJ$11:$HJ$83</definedName>
    <definedName name="A125167770F">[1]Data1!$HM$1:$HM$10,[1]Data1!$HM$11:$HM$83</definedName>
    <definedName name="A125167774R">[1]Data1!$FV$1:$FV$10,[1]Data1!$FV$11:$FV$83</definedName>
    <definedName name="A125167778X">[1]Data1!$GB$1:$GB$10,[1]Data1!$GB$11:$GB$83</definedName>
    <definedName name="A125167782R">[1]Data1!$GW$1:$GW$10,[1]Data1!$GW$11:$GW$83</definedName>
    <definedName name="A125167786X">[1]Data1!$GZ$1:$GZ$10,[1]Data1!$GZ$11:$GZ$83</definedName>
    <definedName name="A125167790R">[1]Data1!$GF$1:$GF$10,[1]Data1!$GF$11:$GF$83</definedName>
    <definedName name="A125167794X">[1]Data1!$HD$1:$HD$10,[1]Data1!$HD$11:$HD$83</definedName>
    <definedName name="A125167798J">[1]Data1!$HY$1:$HY$10,[1]Data1!$HY$11:$HY$83</definedName>
    <definedName name="A125167802L">[1]Data1!$GY$1:$GY$10,[1]Data1!$GY$11:$GY$83</definedName>
    <definedName name="A125167806W">[1]Data1!$HW$1:$HW$10,[1]Data1!$HW$11:$HW$83</definedName>
    <definedName name="A125167810L">[1]Data1!$FG$1:$FG$10,[1]Data1!$FG$11:$FG$83</definedName>
    <definedName name="A125167814W">[1]Data1!$GN$1:$GN$10,[1]Data1!$GN$11:$GN$83</definedName>
    <definedName name="A125167818F">[1]Data1!$HC$1:$HC$10,[1]Data1!$HC$11:$HC$83</definedName>
    <definedName name="A125167822W">[1]Data1!$HF$1:$HF$10,[1]Data1!$HF$11:$HF$83</definedName>
    <definedName name="A125167826F">[1]Data1!$IA$1:$IA$10,[1]Data1!$IA$11:$IA$83</definedName>
    <definedName name="A125167830W">[1]Data2!$V$1:$V$10,[1]Data2!$V$11:$V$83</definedName>
    <definedName name="A125167834F">[1]Data2!$AQ$1:$AQ$10,[1]Data2!$AQ$11:$AQ$83</definedName>
    <definedName name="A125167838R">[1]Data2!$AZ$1:$AZ$10,[1]Data2!$AZ$11:$AZ$83</definedName>
    <definedName name="A125167842F">[1]Data1!$IC$1:$IC$10,[1]Data1!$IC$11:$IC$83</definedName>
    <definedName name="A125167846R">[1]Data1!$IO$1:$IO$10,[1]Data1!$IO$11:$IO$83</definedName>
    <definedName name="A125167850F">[1]Data2!$AL$1:$AL$10,[1]Data2!$AL$11:$AL$83</definedName>
    <definedName name="A125167854R">[1]Data2!$BD$1:$BD$10,[1]Data2!$BD$11:$BD$83</definedName>
    <definedName name="A125167858X">[1]Data1!$IJ$1:$IJ$10,[1]Data1!$IJ$11:$IJ$83</definedName>
    <definedName name="A125167862R">[1]Data2!$I$1:$I$10,[1]Data2!$I$11:$I$83</definedName>
    <definedName name="A125167866X">[1]Data2!$AS$1:$AS$10,[1]Data2!$AS$11:$AS$83</definedName>
    <definedName name="A125167870R">[1]Data2!$BB$1:$BB$10,[1]Data2!$BB$11:$BB$83</definedName>
    <definedName name="A125167874X">[1]Data2!$BH$1:$BH$10,[1]Data2!$BH$11:$BH$83</definedName>
    <definedName name="A125167878J">[1]Data2!$Y$1:$Y$10,[1]Data2!$Y$11:$Y$83</definedName>
    <definedName name="A125167882X">[1]Data2!$AE$1:$AE$10,[1]Data2!$AE$11:$AE$83</definedName>
    <definedName name="A125167886J">[1]Data2!$E$1:$E$10,[1]Data2!$E$11:$E$83</definedName>
    <definedName name="A125167890X">[1]Data2!$AR$1:$AR$10,[1]Data2!$AR$11:$AR$83</definedName>
    <definedName name="A125167894J">[1]Data2!$R$1:$R$10,[1]Data2!$R$11:$R$83</definedName>
    <definedName name="A125167898T">[1]Data2!$AA$1:$AA$10,[1]Data2!$AA$11:$AA$83</definedName>
    <definedName name="A125167902W">[1]Data2!$AV$1:$AV$10,[1]Data2!$AV$11:$AV$83</definedName>
    <definedName name="A125167906F">[1]Data2!$BE$1:$BE$10,[1]Data2!$BE$11:$BE$83</definedName>
    <definedName name="A125167910W">[1]Data1!$IL$1:$IL$10,[1]Data1!$IL$11:$IL$83</definedName>
    <definedName name="A125167914F">[1]Data2!$K$1:$K$10,[1]Data2!$K$11:$K$83</definedName>
    <definedName name="A125167918R">[1]Data2!$W$1:$W$10,[1]Data2!$W$11:$W$83</definedName>
    <definedName name="A125167922F">[1]Data2!$BA$1:$BA$10,[1]Data2!$BA$11:$BA$83</definedName>
    <definedName name="A125167926R">[1]Data1!$IM$1:$IM$10,[1]Data1!$IM$11:$IM$83</definedName>
    <definedName name="A125167930F">[1]Data2!$C$1:$C$10,[1]Data2!$C$11:$C$83</definedName>
    <definedName name="A125167934R">[1]Data2!$AY$1:$AY$10,[1]Data2!$AY$11:$AY$83</definedName>
    <definedName name="A125167938X">[1]Data2!$G$1:$G$10,[1]Data2!$G$11:$G$83</definedName>
    <definedName name="A125167942R">[1]Data2!$S$1:$S$10,[1]Data2!$S$11:$S$83</definedName>
    <definedName name="A125167946X">[1]Data2!$BC$1:$BC$10,[1]Data2!$BC$11:$BC$83</definedName>
    <definedName name="A125167950R">[1]Data2!$B$1:$B$10,[1]Data2!$B$11:$B$83</definedName>
    <definedName name="A125167954X">[1]Data2!$H$1:$H$10,[1]Data2!$H$11:$H$83</definedName>
    <definedName name="A125167958J">[1]Data2!$N$1:$N$10,[1]Data2!$N$11:$N$83</definedName>
    <definedName name="A125167962X">[1]Data2!$T$1:$T$10,[1]Data2!$T$11:$T$83</definedName>
    <definedName name="A125167966J">[1]Data2!$AO$1:$AO$10,[1]Data2!$AO$11:$AO$83</definedName>
    <definedName name="A125167970X">[1]Data2!$BJ$1:$BJ$10,[1]Data2!$BJ$11:$BJ$83</definedName>
    <definedName name="A125167974J">[1]Data2!$O$1:$O$10,[1]Data2!$O$11:$O$83</definedName>
    <definedName name="A125167978T">[1]Data2!$AD$1:$AD$10,[1]Data2!$AD$11:$AD$83</definedName>
    <definedName name="A125167982J">[1]Data1!$IE$1:$IE$10,[1]Data1!$IE$11:$IE$83</definedName>
    <definedName name="A125167986T">[1]Data1!$IN$1:$IN$10,[1]Data1!$IN$11:$IN$83</definedName>
    <definedName name="A125167990J">[1]Data1!$IQ$1:$IQ$10,[1]Data1!$IQ$11:$IQ$83</definedName>
    <definedName name="A125167994T">[1]Data2!$AB$1:$AB$10,[1]Data2!$AB$11:$AB$83</definedName>
    <definedName name="A125167998A">[1]Data2!$AH$1:$AH$10,[1]Data2!$AH$11:$AH$83</definedName>
    <definedName name="A125168002J">[1]Data2!$AK$1:$AK$10,[1]Data2!$AK$11:$AK$83</definedName>
    <definedName name="A125168006T">[1]Data2!$BF$1:$BF$10,[1]Data2!$BF$11:$BF$83</definedName>
    <definedName name="A125168010J">[1]Data2!$Q$1:$Q$10,[1]Data2!$Q$11:$Q$83</definedName>
    <definedName name="A125168014T">[1]Data2!$AC$1:$AC$10,[1]Data2!$AC$11:$AC$83</definedName>
    <definedName name="A125168018A">[1]Data2!$AF$1:$AF$10,[1]Data2!$AF$11:$AF$83</definedName>
    <definedName name="A125168022T">[1]Data2!$AU$1:$AU$10,[1]Data2!$AU$11:$AU$83</definedName>
    <definedName name="A125168026A">[1]Data2!$AX$1:$AX$10,[1]Data2!$AX$11:$AX$83</definedName>
    <definedName name="A125168030T">[1]Data1!$IP$1:$IP$10,[1]Data1!$IP$11:$IP$83</definedName>
    <definedName name="A125168034A">[1]Data2!$D$1:$D$10,[1]Data2!$D$11:$D$83</definedName>
    <definedName name="A125168038K">[1]Data2!$M$1:$M$10,[1]Data2!$M$11:$M$83</definedName>
    <definedName name="A125168042A">[1]Data1!$IF$1:$IF$10,[1]Data1!$IF$11:$IF$83</definedName>
    <definedName name="A125168046K">[1]Data1!$II$1:$II$10,[1]Data1!$II$11:$II$83</definedName>
    <definedName name="A125168050A">[1]Data2!$Z$1:$Z$10,[1]Data2!$Z$11:$Z$83</definedName>
    <definedName name="A125168054K">[1]Data1!$ID$1:$ID$10,[1]Data1!$ID$11:$ID$83</definedName>
    <definedName name="A125168058V">[1]Data2!$U$1:$U$10,[1]Data2!$U$11:$U$83</definedName>
    <definedName name="A125168062K">[1]Data1!$IB$1:$IB$10,[1]Data1!$IB$11:$IB$83</definedName>
    <definedName name="A125168066V">[1]Data1!$IH$1:$IH$10,[1]Data1!$IH$11:$IH$83</definedName>
    <definedName name="A125168070K">[1]Data1!$IK$1:$IK$10,[1]Data1!$IK$11:$IK$83</definedName>
    <definedName name="A125168074V">[1]Data2!$J$1:$J$10,[1]Data2!$J$11:$J$83</definedName>
    <definedName name="A125168078C">[1]Data2!$AT$1:$AT$10,[1]Data2!$AT$11:$AT$83</definedName>
    <definedName name="A125168082V">[1]Data2!$AW$1:$AW$10,[1]Data2!$AW$11:$AW$83</definedName>
    <definedName name="A125168086C">[1]Data2!$F$1:$F$10,[1]Data2!$F$11:$F$83</definedName>
    <definedName name="A125168090V">[1]Data2!$L$1:$L$10,[1]Data2!$L$11:$L$83</definedName>
    <definedName name="A125168094C">[1]Data2!$AG$1:$AG$10,[1]Data2!$AG$11:$AG$83</definedName>
    <definedName name="A125168098L">[1]Data2!$AJ$1:$AJ$10,[1]Data2!$AJ$11:$AJ$83</definedName>
    <definedName name="A125168102T">[1]Data2!$P$1:$P$10,[1]Data2!$P$11:$P$83</definedName>
    <definedName name="A125168106A">[1]Data2!$AN$1:$AN$10,[1]Data2!$AN$11:$AN$83</definedName>
    <definedName name="A125168110T">[1]Data2!$BI$1:$BI$10,[1]Data2!$BI$11:$BI$83</definedName>
    <definedName name="A125168114A">[1]Data2!$AI$1:$AI$10,[1]Data2!$AI$11:$AI$83</definedName>
    <definedName name="A125168118K">[1]Data2!$BG$1:$BG$10,[1]Data2!$BG$11:$BG$83</definedName>
    <definedName name="A125168122A">[1]Data1!$IG$1:$IG$10,[1]Data1!$IG$11:$IG$83</definedName>
    <definedName name="A125168126K">[1]Data2!$X$1:$X$10,[1]Data2!$X$11:$X$83</definedName>
    <definedName name="A125168130A">[1]Data2!$AM$1:$AM$10,[1]Data2!$AM$11:$AM$83</definedName>
    <definedName name="A125168134K">[1]Data2!$AP$1:$AP$10,[1]Data2!$AP$11:$AP$83</definedName>
    <definedName name="A125168138V">[1]Data2!$BK$1:$BK$10,[1]Data2!$BK$11:$BK$83</definedName>
    <definedName name="A125168142K">[1]Data3!$FF$1:$FF$10,[1]Data3!$FF$11:$FF$83</definedName>
    <definedName name="A125168146V">[1]Data3!$GA$1:$GA$10,[1]Data3!$GA$11:$GA$83</definedName>
    <definedName name="A125168150K">[1]Data3!$GJ$1:$GJ$10,[1]Data3!$GJ$11:$GJ$83</definedName>
    <definedName name="A125168154V">[1]Data3!$DW$1:$DW$10,[1]Data3!$DW$11:$DW$83</definedName>
    <definedName name="A125168158C">[1]Data3!$EI$1:$EI$10,[1]Data3!$EI$11:$EI$83</definedName>
    <definedName name="A125168162V">[1]Data3!$FV$1:$FV$10,[1]Data3!$FV$11:$FV$83</definedName>
    <definedName name="A125168166C">[1]Data3!$GN$1:$GN$10,[1]Data3!$GN$11:$GN$83</definedName>
    <definedName name="A125168170V">[1]Data3!$ED$1:$ED$10,[1]Data3!$ED$11:$ED$83</definedName>
    <definedName name="A125168174C">[1]Data3!$ES$1:$ES$10,[1]Data3!$ES$11:$ES$83</definedName>
    <definedName name="A125168178L">[1]Data3!$GC$1:$GC$10,[1]Data3!$GC$11:$GC$83</definedName>
    <definedName name="A125168182C">[1]Data3!$GL$1:$GL$10,[1]Data3!$GL$11:$GL$83</definedName>
    <definedName name="A125168186L">[1]Data3!$GR$1:$GR$10,[1]Data3!$GR$11:$GR$83</definedName>
    <definedName name="A125168190C">[1]Data3!$FI$1:$FI$10,[1]Data3!$FI$11:$FI$83</definedName>
    <definedName name="A125168194L">[1]Data3!$FO$1:$FO$10,[1]Data3!$FO$11:$FO$83</definedName>
    <definedName name="A125168198W">[1]Data3!$EO$1:$EO$10,[1]Data3!$EO$11:$EO$83</definedName>
    <definedName name="A125168202A">[1]Data3!$GB$1:$GB$10,[1]Data3!$GB$11:$GB$83</definedName>
    <definedName name="A125168206K">[1]Data3!$FB$1:$FB$10,[1]Data3!$FB$11:$FB$83</definedName>
    <definedName name="A125168210A">[1]Data3!$FK$1:$FK$10,[1]Data3!$FK$11:$FK$83</definedName>
    <definedName name="A125168214K">[1]Data3!$GF$1:$GF$10,[1]Data3!$GF$11:$GF$83</definedName>
    <definedName name="A125168218V">[1]Data3!$GO$1:$GO$10,[1]Data3!$GO$11:$GO$83</definedName>
    <definedName name="A125168222K">[1]Data3!$EF$1:$EF$10,[1]Data3!$EF$11:$EF$83</definedName>
    <definedName name="A125168226V">[1]Data3!$EU$1:$EU$10,[1]Data3!$EU$11:$EU$83</definedName>
    <definedName name="A125168230K">[1]Data3!$FG$1:$FG$10,[1]Data3!$FG$11:$FG$83</definedName>
    <definedName name="A125168234V">[1]Data3!$GK$1:$GK$10,[1]Data3!$GK$11:$GK$83</definedName>
    <definedName name="A125168238C">[1]Data3!$EG$1:$EG$10,[1]Data3!$EG$11:$EG$83</definedName>
    <definedName name="A125168242V">[1]Data3!$EM$1:$EM$10,[1]Data3!$EM$11:$EM$83</definedName>
    <definedName name="A125168246C">[1]Data3!$GI$1:$GI$10,[1]Data3!$GI$11:$GI$83</definedName>
    <definedName name="A125168250V">[1]Data3!$EQ$1:$EQ$10,[1]Data3!$EQ$11:$EQ$83</definedName>
    <definedName name="A125168254C">[1]Data3!$FC$1:$FC$10,[1]Data3!$FC$11:$FC$83</definedName>
    <definedName name="A125168258L">[1]Data3!$GM$1:$GM$10,[1]Data3!$GM$11:$GM$83</definedName>
    <definedName name="A125168262C">[1]Data3!$EL$1:$EL$10,[1]Data3!$EL$11:$EL$83</definedName>
    <definedName name="A125168266L">[1]Data3!$ER$1:$ER$10,[1]Data3!$ER$11:$ER$83</definedName>
    <definedName name="A125168270C">[1]Data3!$EX$1:$EX$10,[1]Data3!$EX$11:$EX$83</definedName>
    <definedName name="A125168274L">[1]Data3!$FD$1:$FD$10,[1]Data3!$FD$11:$FD$83</definedName>
    <definedName name="A125168278W">[1]Data3!$FY$1:$FY$10,[1]Data3!$FY$11:$FY$83</definedName>
    <definedName name="A125168282L">[1]Data3!$GT$1:$GT$10,[1]Data3!$GT$11:$GT$83</definedName>
    <definedName name="A125168286W">[1]Data3!$EY$1:$EY$10,[1]Data3!$EY$11:$EY$83</definedName>
    <definedName name="A125168290L">[1]Data3!$FN$1:$FN$10,[1]Data3!$FN$11:$FN$83</definedName>
    <definedName name="A125168294W">[1]Data3!$DY$1:$DY$10,[1]Data3!$DY$11:$DY$83</definedName>
    <definedName name="A125168298F">[1]Data3!$EH$1:$EH$10,[1]Data3!$EH$11:$EH$83</definedName>
    <definedName name="A125168302K">[1]Data3!$EK$1:$EK$10,[1]Data3!$EK$11:$EK$83</definedName>
    <definedName name="A125168306V">[1]Data3!$FL$1:$FL$10,[1]Data3!$FL$11:$FL$83</definedName>
    <definedName name="A125168310K">[1]Data3!$FR$1:$FR$10,[1]Data3!$FR$11:$FR$83</definedName>
    <definedName name="A125168314V">[1]Data3!$FU$1:$FU$10,[1]Data3!$FU$11:$FU$83</definedName>
    <definedName name="A125168318C">[1]Data3!$GP$1:$GP$10,[1]Data3!$GP$11:$GP$83</definedName>
    <definedName name="A125168322V">[1]Data3!$FA$1:$FA$10,[1]Data3!$FA$11:$FA$83</definedName>
    <definedName name="A125168326C">[1]Data3!$FM$1:$FM$10,[1]Data3!$FM$11:$FM$83</definedName>
    <definedName name="A125168330V">[1]Data3!$FP$1:$FP$10,[1]Data3!$FP$11:$FP$83</definedName>
    <definedName name="A125168334C">[1]Data3!$GE$1:$GE$10,[1]Data3!$GE$11:$GE$83</definedName>
    <definedName name="A125168338L">[1]Data3!$GH$1:$GH$10,[1]Data3!$GH$11:$GH$83</definedName>
    <definedName name="A125168342C">[1]Data3!$EJ$1:$EJ$10,[1]Data3!$EJ$11:$EJ$83</definedName>
    <definedName name="A125168346L">[1]Data3!$EN$1:$EN$10,[1]Data3!$EN$11:$EN$83</definedName>
    <definedName name="A125168350C">[1]Data3!$EW$1:$EW$10,[1]Data3!$EW$11:$EW$83</definedName>
    <definedName name="A125168354L">[1]Data3!$DZ$1:$DZ$10,[1]Data3!$DZ$11:$DZ$83</definedName>
    <definedName name="A125168358W">[1]Data3!$EC$1:$EC$10,[1]Data3!$EC$11:$EC$83</definedName>
    <definedName name="A125168362L">[1]Data3!$FJ$1:$FJ$10,[1]Data3!$FJ$11:$FJ$83</definedName>
    <definedName name="A125168366W">[1]Data3!$DX$1:$DX$10,[1]Data3!$DX$11:$DX$83</definedName>
    <definedName name="A125168370L">[1]Data3!$FE$1:$FE$10,[1]Data3!$FE$11:$FE$83</definedName>
    <definedName name="A125168374W">[1]Data3!$DV$1:$DV$10,[1]Data3!$DV$11:$DV$83</definedName>
    <definedName name="A125168378F">[1]Data3!$EB$1:$EB$10,[1]Data3!$EB$11:$EB$83</definedName>
    <definedName name="A125168382W">[1]Data3!$EE$1:$EE$10,[1]Data3!$EE$11:$EE$83</definedName>
    <definedName name="A125168386F">[1]Data3!$ET$1:$ET$10,[1]Data3!$ET$11:$ET$83</definedName>
    <definedName name="A125168390W">[1]Data3!$GD$1:$GD$10,[1]Data3!$GD$11:$GD$83</definedName>
    <definedName name="A125168394F">[1]Data3!$GG$1:$GG$10,[1]Data3!$GG$11:$GG$83</definedName>
    <definedName name="A125168398R">[1]Data3!$EP$1:$EP$10,[1]Data3!$EP$11:$EP$83</definedName>
    <definedName name="A125168402V">[1]Data3!$EV$1:$EV$10,[1]Data3!$EV$11:$EV$83</definedName>
    <definedName name="A125168406C">[1]Data3!$FQ$1:$FQ$10,[1]Data3!$FQ$11:$FQ$83</definedName>
    <definedName name="A125168410V">[1]Data3!$FT$1:$FT$10,[1]Data3!$FT$11:$FT$83</definedName>
    <definedName name="A125168414C">[1]Data3!$EZ$1:$EZ$10,[1]Data3!$EZ$11:$EZ$83</definedName>
    <definedName name="A125168418L">[1]Data3!$FX$1:$FX$10,[1]Data3!$FX$11:$FX$83</definedName>
    <definedName name="A125168422C">[1]Data3!$GS$1:$GS$10,[1]Data3!$GS$11:$GS$83</definedName>
    <definedName name="A125168426L">[1]Data3!$FS$1:$FS$10,[1]Data3!$FS$11:$FS$83</definedName>
    <definedName name="A125168430C">[1]Data3!$GQ$1:$GQ$10,[1]Data3!$GQ$11:$GQ$83</definedName>
    <definedName name="A125168434L">[1]Data3!$EA$1:$EA$10,[1]Data3!$EA$11:$EA$83</definedName>
    <definedName name="A125168438W">[1]Data3!$FH$1:$FH$10,[1]Data3!$FH$11:$FH$83</definedName>
    <definedName name="A125168442L">[1]Data3!$FW$1:$FW$10,[1]Data3!$FW$11:$FW$83</definedName>
    <definedName name="A125168446W">[1]Data3!$FZ$1:$FZ$10,[1]Data3!$FZ$11:$FZ$83</definedName>
    <definedName name="A125168450L">[1]Data3!$GU$1:$GU$10,[1]Data3!$GU$11:$GU$83</definedName>
    <definedName name="A125168454W">[1]Data4!$BP$1:$BP$10,[1]Data4!$BP$11:$BP$83</definedName>
    <definedName name="A125168458F">[1]Data4!$CK$1:$CK$10,[1]Data4!$CK$11:$CK$83</definedName>
    <definedName name="A125168462W">[1]Data4!$CT$1:$CT$10,[1]Data4!$CT$11:$CT$83</definedName>
    <definedName name="A125168466F">[1]Data4!$AG$1:$AG$10,[1]Data4!$AG$11:$AG$83</definedName>
    <definedName name="A125168470W">[1]Data4!$AS$1:$AS$10,[1]Data4!$AS$11:$AS$83</definedName>
    <definedName name="A125168474F">[1]Data4!$CF$1:$CF$10,[1]Data4!$CF$11:$CF$83</definedName>
    <definedName name="A125168478R">[1]Data4!$CX$1:$CX$10,[1]Data4!$CX$11:$CX$83</definedName>
    <definedName name="A125168482F">[1]Data4!$AN$1:$AN$10,[1]Data4!$AN$11:$AN$83</definedName>
    <definedName name="A125168486R">[1]Data4!$BC$1:$BC$10,[1]Data4!$BC$11:$BC$83</definedName>
    <definedName name="A125168490F">[1]Data4!$CM$1:$CM$10,[1]Data4!$CM$11:$CM$83</definedName>
    <definedName name="A125168494R">[1]Data4!$CV$1:$CV$10,[1]Data4!$CV$11:$CV$83</definedName>
    <definedName name="A125168498X">[1]Data4!$DB$1:$DB$10,[1]Data4!$DB$11:$DB$83</definedName>
    <definedName name="A125168502C">[1]Data4!$BS$1:$BS$10,[1]Data4!$BS$11:$BS$83</definedName>
    <definedName name="A125168506L">[1]Data4!$BY$1:$BY$10,[1]Data4!$BY$11:$BY$83</definedName>
    <definedName name="A125168510C">[1]Data4!$AY$1:$AY$10,[1]Data4!$AY$11:$AY$83</definedName>
    <definedName name="A125168514L">[1]Data4!$CL$1:$CL$10,[1]Data4!$CL$11:$CL$83</definedName>
    <definedName name="A125168518W">[1]Data4!$BL$1:$BL$10,[1]Data4!$BL$11:$BL$83</definedName>
    <definedName name="A125168522L">[1]Data4!$BU$1:$BU$10,[1]Data4!$BU$11:$BU$83</definedName>
    <definedName name="A125168526W">[1]Data4!$CP$1:$CP$10,[1]Data4!$CP$11:$CP$83</definedName>
    <definedName name="A125168530L">[1]Data4!$CY$1:$CY$10,[1]Data4!$CY$11:$CY$83</definedName>
    <definedName name="A125168534W">[1]Data4!$AP$1:$AP$10,[1]Data4!$AP$11:$AP$83</definedName>
    <definedName name="A125168538F">[1]Data4!$BE$1:$BE$10,[1]Data4!$BE$11:$BE$83</definedName>
    <definedName name="A125168542W">[1]Data4!$BQ$1:$BQ$10,[1]Data4!$BQ$11:$BQ$83</definedName>
    <definedName name="A125168546F">[1]Data4!$CU$1:$CU$10,[1]Data4!$CU$11:$CU$83</definedName>
    <definedName name="A125168550W">[1]Data4!$AQ$1:$AQ$10,[1]Data4!$AQ$11:$AQ$83</definedName>
    <definedName name="A125168554F">[1]Data4!$AW$1:$AW$10,[1]Data4!$AW$11:$AW$83</definedName>
    <definedName name="A125168558R">[1]Data4!$CS$1:$CS$10,[1]Data4!$CS$11:$CS$83</definedName>
    <definedName name="A125168562F">[1]Data4!$BA$1:$BA$10,[1]Data4!$BA$11:$BA$83</definedName>
    <definedName name="A125168566R">[1]Data4!$BM$1:$BM$10,[1]Data4!$BM$11:$BM$83</definedName>
    <definedName name="A125168570F">[1]Data4!$CW$1:$CW$10,[1]Data4!$CW$11:$CW$83</definedName>
    <definedName name="A125168574R">[1]Data4!$AV$1:$AV$10,[1]Data4!$AV$11:$AV$83</definedName>
    <definedName name="A125168578X">[1]Data4!$BB$1:$BB$10,[1]Data4!$BB$11:$BB$83</definedName>
    <definedName name="A125168582R">[1]Data4!$BH$1:$BH$10,[1]Data4!$BH$11:$BH$83</definedName>
    <definedName name="A125168586X">[1]Data4!$BN$1:$BN$10,[1]Data4!$BN$11:$BN$83</definedName>
    <definedName name="A125168590R">[1]Data4!$CI$1:$CI$10,[1]Data4!$CI$11:$CI$83</definedName>
    <definedName name="A125168594X">[1]Data4!$DD$1:$DD$10,[1]Data4!$DD$11:$DD$83</definedName>
    <definedName name="A125168598J">[1]Data4!$BI$1:$BI$10,[1]Data4!$BI$11:$BI$83</definedName>
    <definedName name="A125168602L">[1]Data4!$BX$1:$BX$10,[1]Data4!$BX$11:$BX$83</definedName>
    <definedName name="A125168606W">[1]Data4!$AI$1:$AI$10,[1]Data4!$AI$11:$AI$83</definedName>
    <definedName name="A125168610L">[1]Data4!$AR$1:$AR$10,[1]Data4!$AR$11:$AR$83</definedName>
    <definedName name="A125168614W">[1]Data4!$AU$1:$AU$10,[1]Data4!$AU$11:$AU$83</definedName>
    <definedName name="A125168618F">[1]Data4!$BV$1:$BV$10,[1]Data4!$BV$11:$BV$83</definedName>
    <definedName name="A125168622W">[1]Data4!$CB$1:$CB$10,[1]Data4!$CB$11:$CB$83</definedName>
    <definedName name="A125168626F">[1]Data4!$CE$1:$CE$10,[1]Data4!$CE$11:$CE$83</definedName>
    <definedName name="A125168630W">[1]Data4!$CZ$1:$CZ$10,[1]Data4!$CZ$11:$CZ$83</definedName>
    <definedName name="A125168634F">[1]Data4!$BK$1:$BK$10,[1]Data4!$BK$11:$BK$83</definedName>
    <definedName name="A125168638R">[1]Data4!$BW$1:$BW$10,[1]Data4!$BW$11:$BW$83</definedName>
    <definedName name="A125168642F">[1]Data4!$BZ$1:$BZ$10,[1]Data4!$BZ$11:$BZ$83</definedName>
    <definedName name="A125168646R">[1]Data4!$CO$1:$CO$10,[1]Data4!$CO$11:$CO$83</definedName>
    <definedName name="A125168650F">[1]Data4!$CR$1:$CR$10,[1]Data4!$CR$11:$CR$83</definedName>
    <definedName name="A125168654R">[1]Data4!$AT$1:$AT$10,[1]Data4!$AT$11:$AT$83</definedName>
    <definedName name="A125168658X">[1]Data4!$AX$1:$AX$10,[1]Data4!$AX$11:$AX$83</definedName>
    <definedName name="A125168662R">[1]Data4!$BG$1:$BG$10,[1]Data4!$BG$11:$BG$83</definedName>
    <definedName name="A125168666X">[1]Data4!$AJ$1:$AJ$10,[1]Data4!$AJ$11:$AJ$83</definedName>
    <definedName name="A125168670R">[1]Data4!$AM$1:$AM$10,[1]Data4!$AM$11:$AM$83</definedName>
    <definedName name="A125168674X">[1]Data4!$BT$1:$BT$10,[1]Data4!$BT$11:$BT$83</definedName>
    <definedName name="A125168678J">[1]Data4!$AH$1:$AH$10,[1]Data4!$AH$11:$AH$83</definedName>
    <definedName name="A125168682X">[1]Data4!$BO$1:$BO$10,[1]Data4!$BO$11:$BO$83</definedName>
    <definedName name="A125168686J">[1]Data4!$AF$1:$AF$10,[1]Data4!$AF$11:$AF$83</definedName>
    <definedName name="A125168690X">[1]Data4!$AL$1:$AL$10,[1]Data4!$AL$11:$AL$83</definedName>
    <definedName name="A125168694J">[1]Data4!$AO$1:$AO$10,[1]Data4!$AO$11:$AO$83</definedName>
    <definedName name="A125168698T">[1]Data4!$BD$1:$BD$10,[1]Data4!$BD$11:$BD$83</definedName>
    <definedName name="A125168702W">[1]Data4!$CN$1:$CN$10,[1]Data4!$CN$11:$CN$83</definedName>
    <definedName name="A125168706F">[1]Data4!$CQ$1:$CQ$10,[1]Data4!$CQ$11:$CQ$83</definedName>
    <definedName name="A125168710W">[1]Data4!$AZ$1:$AZ$10,[1]Data4!$AZ$11:$AZ$83</definedName>
    <definedName name="A125168714F">[1]Data4!$BF$1:$BF$10,[1]Data4!$BF$11:$BF$83</definedName>
    <definedName name="A125168718R">[1]Data4!$CA$1:$CA$10,[1]Data4!$CA$11:$CA$83</definedName>
    <definedName name="A125168722F">[1]Data4!$CD$1:$CD$10,[1]Data4!$CD$11:$CD$83</definedName>
    <definedName name="A125168726R">[1]Data4!$BJ$1:$BJ$10,[1]Data4!$BJ$11:$BJ$83</definedName>
    <definedName name="A125168730F">[1]Data4!$CH$1:$CH$10,[1]Data4!$CH$11:$CH$83</definedName>
    <definedName name="A125168734R">[1]Data4!$DC$1:$DC$10,[1]Data4!$DC$11:$DC$83</definedName>
    <definedName name="A125168738X">[1]Data4!$CC$1:$CC$10,[1]Data4!$CC$11:$CC$83</definedName>
    <definedName name="A125168742R">[1]Data4!$DA$1:$DA$10,[1]Data4!$DA$11:$DA$83</definedName>
    <definedName name="A125168746X">[1]Data4!$AK$1:$AK$10,[1]Data4!$AK$11:$AK$83</definedName>
    <definedName name="A125168750R">[1]Data4!$BR$1:$BR$10,[1]Data4!$BR$11:$BR$83</definedName>
    <definedName name="A125168754X">[1]Data4!$CG$1:$CG$10,[1]Data4!$CG$11:$CG$83</definedName>
    <definedName name="A125168758J">[1]Data4!$CJ$1:$CJ$10,[1]Data4!$CJ$11:$CJ$83</definedName>
    <definedName name="A125168762X">[1]Data4!$DE$1:$DE$10,[1]Data4!$DE$11:$DE$83</definedName>
    <definedName name="A125173158X">Data1!$AL$1:$AL$10,Data1!$AL$11:$AL$18</definedName>
    <definedName name="A125173158X_Data">Data1!$AL$11:$AL$18</definedName>
    <definedName name="A125173158X_Latest">Data1!$AL$18</definedName>
    <definedName name="A125173162R">Data1!$BG$1:$BG$10,Data1!$BG$11:$BG$18</definedName>
    <definedName name="A125173162R_Data">Data1!$BG$11:$BG$18</definedName>
    <definedName name="A125173162R_Latest">Data1!$BG$18</definedName>
    <definedName name="A125173166X">Data1!$BP$1:$BP$10,Data1!$BP$11:$BP$18</definedName>
    <definedName name="A125173166X_Data">Data1!$BP$11:$BP$18</definedName>
    <definedName name="A125173166X_Latest">Data1!$BP$18</definedName>
    <definedName name="A125173170R">Data1!$AO$1:$AO$10,Data1!$AO$11:$AO$18</definedName>
    <definedName name="A125173170R_Data">Data1!$AO$11:$AO$18</definedName>
    <definedName name="A125173170R_Latest">Data1!$AO$18</definedName>
    <definedName name="A125173174X">Data1!$AU$1:$AU$10,Data1!$AU$11:$AU$18</definedName>
    <definedName name="A125173174X_Data">Data1!$AU$11:$AU$18</definedName>
    <definedName name="A125173174X_Latest">Data1!$AU$18</definedName>
    <definedName name="A125173178J">Data1!$W$1:$W$10,Data1!$W$11:$W$18</definedName>
    <definedName name="A125173178J_Data">Data1!$W$11:$W$18</definedName>
    <definedName name="A125173178J_Latest">Data1!$W$18</definedName>
    <definedName name="A125173182X">Data1!$AI$1:$AI$10,Data1!$AI$11:$AI$18</definedName>
    <definedName name="A125173182X_Data">Data1!$AI$11:$AI$18</definedName>
    <definedName name="A125173182X_Latest">Data1!$AI$18</definedName>
    <definedName name="A125173186J">Data1!$BS$1:$BS$10,Data1!$BS$11:$BS$18</definedName>
    <definedName name="A125173186J_Data">Data1!$BS$11:$BS$18</definedName>
    <definedName name="A125173186J_Latest">Data1!$BS$18</definedName>
    <definedName name="A125173190X">Data1!$E$1:$E$10,Data1!$E$11:$E$18</definedName>
    <definedName name="A125173190X_Data">Data1!$E$11:$E$18</definedName>
    <definedName name="A125173190X_Latest">Data1!$E$18</definedName>
    <definedName name="A125173194J">Data1!$N$1:$N$10,Data1!$N$11:$N$18</definedName>
    <definedName name="A125173194J_Data">Data1!$N$11:$N$18</definedName>
    <definedName name="A125173194J_Latest">Data1!$N$18</definedName>
    <definedName name="A125173198T">Data1!$Q$1:$Q$10,Data1!$Q$11:$Q$18</definedName>
    <definedName name="A125173198T_Data">Data1!$Q$11:$Q$18</definedName>
    <definedName name="A125173198T_Latest">Data1!$Q$18</definedName>
    <definedName name="A125173202W">Data1!$AR$1:$AR$10,Data1!$AR$11:$AR$18</definedName>
    <definedName name="A125173202W_Data">Data1!$AR$11:$AR$18</definedName>
    <definedName name="A125173202W_Latest">Data1!$AR$18</definedName>
    <definedName name="A125173206F">Data1!$AX$1:$AX$10,Data1!$AX$11:$AX$18</definedName>
    <definedName name="A125173206F_Data">Data1!$AX$11:$AX$18</definedName>
    <definedName name="A125173206F_Latest">Data1!$AX$18</definedName>
    <definedName name="A125173210W">Data1!$BA$1:$BA$10,Data1!$BA$11:$BA$18</definedName>
    <definedName name="A125173210W_Data">Data1!$BA$11:$BA$18</definedName>
    <definedName name="A125173210W_Latest">Data1!$BA$18</definedName>
    <definedName name="A125173214F">Data1!$BV$1:$BV$10,Data1!$BV$11:$BV$18</definedName>
    <definedName name="A125173214F_Data">Data1!$BV$11:$BV$18</definedName>
    <definedName name="A125173214F_Latest">Data1!$BV$18</definedName>
    <definedName name="A125173218R">Data1!$T$1:$T$10,Data1!$T$11:$T$18</definedName>
    <definedName name="A125173218R_Data">Data1!$T$11:$T$18</definedName>
    <definedName name="A125173218R_Latest">Data1!$T$18</definedName>
    <definedName name="A125173222F">Data1!$AC$1:$AC$10,Data1!$AC$11:$AC$18</definedName>
    <definedName name="A125173222F_Data">Data1!$AC$11:$AC$18</definedName>
    <definedName name="A125173222F_Latest">Data1!$AC$18</definedName>
    <definedName name="A125173226R">Data1!$B$1:$B$10,Data1!$B$11:$B$18</definedName>
    <definedName name="A125173226R_Data">Data1!$B$11:$B$18</definedName>
    <definedName name="A125173226R_Latest">Data1!$B$18</definedName>
    <definedName name="A125173230F">Data1!$H$1:$H$10,Data1!$H$11:$H$18</definedName>
    <definedName name="A125173230F_Data">Data1!$H$11:$H$18</definedName>
    <definedName name="A125173230F_Latest">Data1!$H$18</definedName>
    <definedName name="A125173234R">Data1!$K$1:$K$10,Data1!$K$11:$K$18</definedName>
    <definedName name="A125173234R_Data">Data1!$K$11:$K$18</definedName>
    <definedName name="A125173234R_Latest">Data1!$K$18</definedName>
    <definedName name="A125173238X">Data1!$Z$1:$Z$10,Data1!$Z$11:$Z$18</definedName>
    <definedName name="A125173238X_Data">Data1!$Z$11:$Z$18</definedName>
    <definedName name="A125173238X_Latest">Data1!$Z$18</definedName>
    <definedName name="A125173242R">Data1!$BJ$1:$BJ$10,Data1!$BJ$11:$BJ$18</definedName>
    <definedName name="A125173242R_Data">Data1!$BJ$11:$BJ$18</definedName>
    <definedName name="A125173242R_Latest">Data1!$BJ$18</definedName>
    <definedName name="A125173246X">Data1!$BM$1:$BM$10,Data1!$BM$11:$BM$18</definedName>
    <definedName name="A125173246X_Data">Data1!$BM$11:$BM$18</definedName>
    <definedName name="A125173246X_Latest">Data1!$BM$18</definedName>
    <definedName name="A125173250R">Data1!$AF$1:$AF$10,Data1!$AF$11:$AF$18</definedName>
    <definedName name="A125173250R_Data">Data1!$AF$11:$AF$18</definedName>
    <definedName name="A125173250R_Latest">Data1!$AF$18</definedName>
    <definedName name="A125173254X">Data1!$BD$1:$BD$10,Data1!$BD$11:$BD$18</definedName>
    <definedName name="A125173254X_Data">Data1!$BD$11:$BD$18</definedName>
    <definedName name="A125173254X_Latest">Data1!$BD$18</definedName>
    <definedName name="A125173258J">Data1!$BY$1:$BY$10,Data1!$BY$11:$BY$18</definedName>
    <definedName name="A125173258J_Data">Data1!$BY$11:$BY$18</definedName>
    <definedName name="A125173258J_Latest">Data1!$BY$18</definedName>
    <definedName name="A125173262X">Data5!$AZ$1:$AZ$10,Data5!$AZ$11:$AZ$18</definedName>
    <definedName name="A125173262X_Data">Data5!$AZ$11:$AZ$18</definedName>
    <definedName name="A125173262X_Latest">Data5!$AZ$18</definedName>
    <definedName name="A125173266J">Data5!$BU$1:$BU$10,Data5!$BU$11:$BU$18</definedName>
    <definedName name="A125173266J_Data">Data5!$BU$11:$BU$18</definedName>
    <definedName name="A125173266J_Latest">Data5!$BU$18</definedName>
    <definedName name="A125173270X">Data5!$CD$1:$CD$10,Data5!$CD$11:$CD$18</definedName>
    <definedName name="A125173270X_Data">Data5!$CD$11:$CD$18</definedName>
    <definedName name="A125173270X_Latest">Data5!$CD$18</definedName>
    <definedName name="A125173274J">Data5!$BC$1:$BC$10,Data5!$BC$11:$BC$18</definedName>
    <definedName name="A125173274J_Data">Data5!$BC$11:$BC$18</definedName>
    <definedName name="A125173274J_Latest">Data5!$BC$18</definedName>
    <definedName name="A125173278T">Data5!$BI$1:$BI$10,Data5!$BI$11:$BI$18</definedName>
    <definedName name="A125173278T_Data">Data5!$BI$11:$BI$18</definedName>
    <definedName name="A125173278T_Latest">Data5!$BI$18</definedName>
    <definedName name="A125173282J">Data5!$AK$1:$AK$10,Data5!$AK$11:$AK$18</definedName>
    <definedName name="A125173282J_Data">Data5!$AK$11:$AK$18</definedName>
    <definedName name="A125173282J_Latest">Data5!$AK$18</definedName>
    <definedName name="A125173286T">Data5!$AW$1:$AW$10,Data5!$AW$11:$AW$18</definedName>
    <definedName name="A125173286T_Data">Data5!$AW$11:$AW$18</definedName>
    <definedName name="A125173286T_Latest">Data5!$AW$18</definedName>
    <definedName name="A125173290J">Data5!$CG$1:$CG$10,Data5!$CG$11:$CG$18</definedName>
    <definedName name="A125173290J_Data">Data5!$CG$11:$CG$18</definedName>
    <definedName name="A125173290J_Latest">Data5!$CG$18</definedName>
    <definedName name="A125173294T">Data5!$S$1:$S$10,Data5!$S$11:$S$18</definedName>
    <definedName name="A125173294T_Data">Data5!$S$11:$S$18</definedName>
    <definedName name="A125173294T_Latest">Data5!$S$18</definedName>
    <definedName name="A125173298A">Data5!$AB$1:$AB$10,Data5!$AB$11:$AB$18</definedName>
    <definedName name="A125173298A_Data">Data5!$AB$11:$AB$18</definedName>
    <definedName name="A125173298A_Latest">Data5!$AB$18</definedName>
    <definedName name="A125173302F">Data5!$AE$1:$AE$10,Data5!$AE$11:$AE$18</definedName>
    <definedName name="A125173302F_Data">Data5!$AE$11:$AE$18</definedName>
    <definedName name="A125173302F_Latest">Data5!$AE$18</definedName>
    <definedName name="A125173306R">Data5!$BF$1:$BF$10,Data5!$BF$11:$BF$18</definedName>
    <definedName name="A125173306R_Data">Data5!$BF$11:$BF$18</definedName>
    <definedName name="A125173306R_Latest">Data5!$BF$18</definedName>
    <definedName name="A125173310F">Data5!$BL$1:$BL$10,Data5!$BL$11:$BL$18</definedName>
    <definedName name="A125173310F_Data">Data5!$BL$11:$BL$18</definedName>
    <definedName name="A125173310F_Latest">Data5!$BL$18</definedName>
    <definedName name="A125173314R">Data5!$BO$1:$BO$10,Data5!$BO$11:$BO$18</definedName>
    <definedName name="A125173314R_Data">Data5!$BO$11:$BO$18</definedName>
    <definedName name="A125173314R_Latest">Data5!$BO$18</definedName>
    <definedName name="A125173318X">Data5!$CJ$1:$CJ$10,Data5!$CJ$11:$CJ$18</definedName>
    <definedName name="A125173318X_Data">Data5!$CJ$11:$CJ$18</definedName>
    <definedName name="A125173318X_Latest">Data5!$CJ$18</definedName>
    <definedName name="A125173322R">Data5!$AH$1:$AH$10,Data5!$AH$11:$AH$18</definedName>
    <definedName name="A125173322R_Data">Data5!$AH$11:$AH$18</definedName>
    <definedName name="A125173322R_Latest">Data5!$AH$18</definedName>
    <definedName name="A125173326X">Data5!$AQ$1:$AQ$10,Data5!$AQ$11:$AQ$18</definedName>
    <definedName name="A125173326X_Data">Data5!$AQ$11:$AQ$18</definedName>
    <definedName name="A125173326X_Latest">Data5!$AQ$18</definedName>
    <definedName name="A125173330R">Data5!$P$1:$P$10,Data5!$P$11:$P$18</definedName>
    <definedName name="A125173330R_Data">Data5!$P$11:$P$18</definedName>
    <definedName name="A125173330R_Latest">Data5!$P$18</definedName>
    <definedName name="A125173334X">Data5!$V$1:$V$10,Data5!$V$11:$V$18</definedName>
    <definedName name="A125173334X_Data">Data5!$V$11:$V$18</definedName>
    <definedName name="A125173334X_Latest">Data5!$V$18</definedName>
    <definedName name="A125173338J">Data5!$Y$1:$Y$10,Data5!$Y$11:$Y$18</definedName>
    <definedName name="A125173338J_Data">Data5!$Y$11:$Y$18</definedName>
    <definedName name="A125173338J_Latest">Data5!$Y$18</definedName>
    <definedName name="A125173342X">Data5!$AN$1:$AN$10,Data5!$AN$11:$AN$18</definedName>
    <definedName name="A125173342X_Data">Data5!$AN$11:$AN$18</definedName>
    <definedName name="A125173342X_Latest">Data5!$AN$18</definedName>
    <definedName name="A125173346J">Data5!$BX$1:$BX$10,Data5!$BX$11:$BX$18</definedName>
    <definedName name="A125173346J_Data">Data5!$BX$11:$BX$18</definedName>
    <definedName name="A125173346J_Latest">Data5!$BX$18</definedName>
    <definedName name="A125173350X">Data5!$CA$1:$CA$10,Data5!$CA$11:$CA$18</definedName>
    <definedName name="A125173350X_Data">Data5!$CA$11:$CA$18</definedName>
    <definedName name="A125173350X_Latest">Data5!$CA$18</definedName>
    <definedName name="A125173354J">Data5!$AT$1:$AT$10,Data5!$AT$11:$AT$18</definedName>
    <definedName name="A125173354J_Data">Data5!$AT$11:$AT$18</definedName>
    <definedName name="A125173354J_Latest">Data5!$AT$18</definedName>
    <definedName name="A125173358T">Data5!$BR$1:$BR$10,Data5!$BR$11:$BR$18</definedName>
    <definedName name="A125173358T_Data">Data5!$BR$11:$BR$18</definedName>
    <definedName name="A125173358T_Latest">Data5!$BR$18</definedName>
    <definedName name="A125173362J">Data5!$CM$1:$CM$10,Data5!$CM$11:$CM$18</definedName>
    <definedName name="A125173362J_Data">Data5!$CM$11:$CM$18</definedName>
    <definedName name="A125173362J_Latest">Data5!$CM$18</definedName>
    <definedName name="A125173366T">Data3!$CF$1:$CF$10,Data3!$CF$11:$CF$18</definedName>
    <definedName name="A125173366T_Data">Data3!$CF$11:$CF$18</definedName>
    <definedName name="A125173366T_Latest">Data3!$CF$18</definedName>
    <definedName name="A125173370J">Data3!$DA$1:$DA$10,Data3!$DA$11:$DA$18</definedName>
    <definedName name="A125173370J_Data">Data3!$DA$11:$DA$18</definedName>
    <definedName name="A125173370J_Latest">Data3!$DA$18</definedName>
    <definedName name="A125173374T">Data3!$DJ$1:$DJ$10,Data3!$DJ$11:$DJ$18</definedName>
    <definedName name="A125173374T_Data">Data3!$DJ$11:$DJ$18</definedName>
    <definedName name="A125173374T_Latest">Data3!$DJ$18</definedName>
    <definedName name="A125173378A">Data3!$CI$1:$CI$10,Data3!$CI$11:$CI$18</definedName>
    <definedName name="A125173378A_Data">Data3!$CI$11:$CI$18</definedName>
    <definedName name="A125173378A_Latest">Data3!$CI$18</definedName>
    <definedName name="A125173382T">Data3!$CO$1:$CO$10,Data3!$CO$11:$CO$18</definedName>
    <definedName name="A125173382T_Data">Data3!$CO$11:$CO$18</definedName>
    <definedName name="A125173382T_Latest">Data3!$CO$18</definedName>
    <definedName name="A125173386A">Data3!$BQ$1:$BQ$10,Data3!$BQ$11:$BQ$18</definedName>
    <definedName name="A125173386A_Data">Data3!$BQ$11:$BQ$18</definedName>
    <definedName name="A125173386A_Latest">Data3!$BQ$18</definedName>
    <definedName name="A125173390T">Data3!$CC$1:$CC$10,Data3!$CC$11:$CC$18</definedName>
    <definedName name="A125173390T_Data">Data3!$CC$11:$CC$18</definedName>
    <definedName name="A125173390T_Latest">Data3!$CC$18</definedName>
    <definedName name="A125173394A">Data3!$DM$1:$DM$10,Data3!$DM$11:$DM$18</definedName>
    <definedName name="A125173394A_Data">Data3!$DM$11:$DM$18</definedName>
    <definedName name="A125173394A_Latest">Data3!$DM$18</definedName>
    <definedName name="A125173398K">Data3!$AY$1:$AY$10,Data3!$AY$11:$AY$18</definedName>
    <definedName name="A125173398K_Data">Data3!$AY$11:$AY$18</definedName>
    <definedName name="A125173398K_Latest">Data3!$AY$18</definedName>
    <definedName name="A125173402R">Data3!$BH$1:$BH$10,Data3!$BH$11:$BH$18</definedName>
    <definedName name="A125173402R_Data">Data3!$BH$11:$BH$18</definedName>
    <definedName name="A125173402R_Latest">Data3!$BH$18</definedName>
    <definedName name="A125173406X">Data3!$BK$1:$BK$10,Data3!$BK$11:$BK$18</definedName>
    <definedName name="A125173406X_Data">Data3!$BK$11:$BK$18</definedName>
    <definedName name="A125173406X_Latest">Data3!$BK$18</definedName>
    <definedName name="A125173410R">Data3!$CL$1:$CL$10,Data3!$CL$11:$CL$18</definedName>
    <definedName name="A125173410R_Data">Data3!$CL$11:$CL$18</definedName>
    <definedName name="A125173410R_Latest">Data3!$CL$18</definedName>
    <definedName name="A125173414X">Data3!$CR$1:$CR$10,Data3!$CR$11:$CR$18</definedName>
    <definedName name="A125173414X_Data">Data3!$CR$11:$CR$18</definedName>
    <definedName name="A125173414X_Latest">Data3!$CR$18</definedName>
    <definedName name="A125173418J">Data3!$CU$1:$CU$10,Data3!$CU$11:$CU$18</definedName>
    <definedName name="A125173418J_Data">Data3!$CU$11:$CU$18</definedName>
    <definedName name="A125173418J_Latest">Data3!$CU$18</definedName>
    <definedName name="A125173422X">Data3!$DP$1:$DP$10,Data3!$DP$11:$DP$18</definedName>
    <definedName name="A125173422X_Data">Data3!$DP$11:$DP$18</definedName>
    <definedName name="A125173422X_Latest">Data3!$DP$18</definedName>
    <definedName name="A125173426J">Data3!$BN$1:$BN$10,Data3!$BN$11:$BN$18</definedName>
    <definedName name="A125173426J_Data">Data3!$BN$11:$BN$18</definedName>
    <definedName name="A125173426J_Latest">Data3!$BN$18</definedName>
    <definedName name="A125173430X">Data3!$BW$1:$BW$10,Data3!$BW$11:$BW$18</definedName>
    <definedName name="A125173430X_Data">Data3!$BW$11:$BW$18</definedName>
    <definedName name="A125173430X_Latest">Data3!$BW$18</definedName>
    <definedName name="A125173434J">Data3!$AV$1:$AV$10,Data3!$AV$11:$AV$18</definedName>
    <definedName name="A125173434J_Data">Data3!$AV$11:$AV$18</definedName>
    <definedName name="A125173434J_Latest">Data3!$AV$18</definedName>
    <definedName name="A125173438T">Data3!$BB$1:$BB$10,Data3!$BB$11:$BB$18</definedName>
    <definedName name="A125173438T_Data">Data3!$BB$11:$BB$18</definedName>
    <definedName name="A125173438T_Latest">Data3!$BB$18</definedName>
    <definedName name="A125173442J">Data3!$BE$1:$BE$10,Data3!$BE$11:$BE$18</definedName>
    <definedName name="A125173442J_Data">Data3!$BE$11:$BE$18</definedName>
    <definedName name="A125173442J_Latest">Data3!$BE$18</definedName>
    <definedName name="A125173446T">Data3!$BT$1:$BT$10,Data3!$BT$11:$BT$18</definedName>
    <definedName name="A125173446T_Data">Data3!$BT$11:$BT$18</definedName>
    <definedName name="A125173446T_Latest">Data3!$BT$18</definedName>
    <definedName name="A125173450J">Data3!$DD$1:$DD$10,Data3!$DD$11:$DD$18</definedName>
    <definedName name="A125173450J_Data">Data3!$DD$11:$DD$18</definedName>
    <definedName name="A125173450J_Latest">Data3!$DD$18</definedName>
    <definedName name="A125173454T">Data3!$DG$1:$DG$10,Data3!$DG$11:$DG$18</definedName>
    <definedName name="A125173454T_Data">Data3!$DG$11:$DG$18</definedName>
    <definedName name="A125173454T_Latest">Data3!$DG$18</definedName>
    <definedName name="A125173458A">Data3!$BZ$1:$BZ$10,Data3!$BZ$11:$BZ$18</definedName>
    <definedName name="A125173458A_Data">Data3!$BZ$11:$BZ$18</definedName>
    <definedName name="A125173458A_Latest">Data3!$BZ$18</definedName>
    <definedName name="A125173462T">Data3!$CX$1:$CX$10,Data3!$CX$11:$CX$18</definedName>
    <definedName name="A125173462T_Data">Data3!$CX$11:$CX$18</definedName>
    <definedName name="A125173462T_Latest">Data3!$CX$18</definedName>
    <definedName name="A125173466A">Data3!$DS$1:$DS$10,Data3!$DS$11:$DS$18</definedName>
    <definedName name="A125173466A_Data">Data3!$DS$11:$DS$18</definedName>
    <definedName name="A125173466A_Latest">Data3!$DS$18</definedName>
    <definedName name="A125173470T">Data4!$BP$1:$BP$10,Data4!$BP$11:$BP$18</definedName>
    <definedName name="A125173470T_Data">Data4!$BP$11:$BP$18</definedName>
    <definedName name="A125173470T_Latest">Data4!$BP$18</definedName>
    <definedName name="A125173474A">Data4!$CK$1:$CK$10,Data4!$CK$11:$CK$18</definedName>
    <definedName name="A125173474A_Data">Data4!$CK$11:$CK$18</definedName>
    <definedName name="A125173474A_Latest">Data4!$CK$18</definedName>
    <definedName name="A125173478K">Data4!$CT$1:$CT$10,Data4!$CT$11:$CT$18</definedName>
    <definedName name="A125173478K_Data">Data4!$CT$11:$CT$18</definedName>
    <definedName name="A125173478K_Latest">Data4!$CT$18</definedName>
    <definedName name="A125173482A">Data4!$BS$1:$BS$10,Data4!$BS$11:$BS$18</definedName>
    <definedName name="A125173482A_Data">Data4!$BS$11:$BS$18</definedName>
    <definedName name="A125173482A_Latest">Data4!$BS$18</definedName>
    <definedName name="A125173486K">Data4!$BY$1:$BY$10,Data4!$BY$11:$BY$18</definedName>
    <definedName name="A125173486K_Data">Data4!$BY$11:$BY$18</definedName>
    <definedName name="A125173486K_Latest">Data4!$BY$18</definedName>
    <definedName name="A125173490A">Data4!$BA$1:$BA$10,Data4!$BA$11:$BA$18</definedName>
    <definedName name="A125173490A_Data">Data4!$BA$11:$BA$18</definedName>
    <definedName name="A125173490A_Latest">Data4!$BA$18</definedName>
    <definedName name="A125173494K">Data4!$BM$1:$BM$10,Data4!$BM$11:$BM$18</definedName>
    <definedName name="A125173494K_Data">Data4!$BM$11:$BM$18</definedName>
    <definedName name="A125173494K_Latest">Data4!$BM$18</definedName>
    <definedName name="A125173498V">Data4!$CW$1:$CW$10,Data4!$CW$11:$CW$18</definedName>
    <definedName name="A125173498V_Data">Data4!$CW$11:$CW$18</definedName>
    <definedName name="A125173498V_Latest">Data4!$CW$18</definedName>
    <definedName name="A125173502X">Data4!$AI$1:$AI$10,Data4!$AI$11:$AI$18</definedName>
    <definedName name="A125173502X_Data">Data4!$AI$11:$AI$18</definedName>
    <definedName name="A125173502X_Latest">Data4!$AI$18</definedName>
    <definedName name="A125173506J">Data4!$AR$1:$AR$10,Data4!$AR$11:$AR$18</definedName>
    <definedName name="A125173506J_Data">Data4!$AR$11:$AR$18</definedName>
    <definedName name="A125173506J_Latest">Data4!$AR$18</definedName>
    <definedName name="A125173510X">Data4!$AU$1:$AU$10,Data4!$AU$11:$AU$18</definedName>
    <definedName name="A125173510X_Data">Data4!$AU$11:$AU$18</definedName>
    <definedName name="A125173510X_Latest">Data4!$AU$18</definedName>
    <definedName name="A125173514J">Data4!$BV$1:$BV$10,Data4!$BV$11:$BV$18</definedName>
    <definedName name="A125173514J_Data">Data4!$BV$11:$BV$18</definedName>
    <definedName name="A125173514J_Latest">Data4!$BV$18</definedName>
    <definedName name="A125173518T">Data4!$CB$1:$CB$10,Data4!$CB$11:$CB$18</definedName>
    <definedName name="A125173518T_Data">Data4!$CB$11:$CB$18</definedName>
    <definedName name="A125173518T_Latest">Data4!$CB$18</definedName>
    <definedName name="A125173522J">Data4!$CE$1:$CE$10,Data4!$CE$11:$CE$18</definedName>
    <definedName name="A125173522J_Data">Data4!$CE$11:$CE$18</definedName>
    <definedName name="A125173522J_Latest">Data4!$CE$18</definedName>
    <definedName name="A125173526T">Data4!$CZ$1:$CZ$10,Data4!$CZ$11:$CZ$18</definedName>
    <definedName name="A125173526T_Data">Data4!$CZ$11:$CZ$18</definedName>
    <definedName name="A125173526T_Latest">Data4!$CZ$18</definedName>
    <definedName name="A125173530J">Data4!$AX$1:$AX$10,Data4!$AX$11:$AX$18</definedName>
    <definedName name="A125173530J_Data">Data4!$AX$11:$AX$18</definedName>
    <definedName name="A125173530J_Latest">Data4!$AX$18</definedName>
    <definedName name="A125173534T">Data4!$BG$1:$BG$10,Data4!$BG$11:$BG$18</definedName>
    <definedName name="A125173534T_Data">Data4!$BG$11:$BG$18</definedName>
    <definedName name="A125173534T_Latest">Data4!$BG$18</definedName>
    <definedName name="A125173538A">Data4!$AF$1:$AF$10,Data4!$AF$11:$AF$18</definedName>
    <definedName name="A125173538A_Data">Data4!$AF$11:$AF$18</definedName>
    <definedName name="A125173538A_Latest">Data4!$AF$18</definedName>
    <definedName name="A125173542T">Data4!$AL$1:$AL$10,Data4!$AL$11:$AL$18</definedName>
    <definedName name="A125173542T_Data">Data4!$AL$11:$AL$18</definedName>
    <definedName name="A125173542T_Latest">Data4!$AL$18</definedName>
    <definedName name="A125173546A">Data4!$AO$1:$AO$10,Data4!$AO$11:$AO$18</definedName>
    <definedName name="A125173546A_Data">Data4!$AO$11:$AO$18</definedName>
    <definedName name="A125173546A_Latest">Data4!$AO$18</definedName>
    <definedName name="A125173550T">Data4!$BD$1:$BD$10,Data4!$BD$11:$BD$18</definedName>
    <definedName name="A125173550T_Data">Data4!$BD$11:$BD$18</definedName>
    <definedName name="A125173550T_Latest">Data4!$BD$18</definedName>
    <definedName name="A125173554A">Data4!$CN$1:$CN$10,Data4!$CN$11:$CN$18</definedName>
    <definedName name="A125173554A_Data">Data4!$CN$11:$CN$18</definedName>
    <definedName name="A125173554A_Latest">Data4!$CN$18</definedName>
    <definedName name="A125173558K">Data4!$CQ$1:$CQ$10,Data4!$CQ$11:$CQ$18</definedName>
    <definedName name="A125173558K_Data">Data4!$CQ$11:$CQ$18</definedName>
    <definedName name="A125173558K_Latest">Data4!$CQ$18</definedName>
    <definedName name="A125173562A">Data4!$BJ$1:$BJ$10,Data4!$BJ$11:$BJ$18</definedName>
    <definedName name="A125173562A_Data">Data4!$BJ$11:$BJ$18</definedName>
    <definedName name="A125173562A_Latest">Data4!$BJ$18</definedName>
    <definedName name="A125173566K">Data4!$CH$1:$CH$10,Data4!$CH$11:$CH$18</definedName>
    <definedName name="A125173566K_Data">Data4!$CH$11:$CH$18</definedName>
    <definedName name="A125173566K_Latest">Data4!$CH$18</definedName>
    <definedName name="A125173570A">Data4!$DC$1:$DC$10,Data4!$DC$11:$DC$18</definedName>
    <definedName name="A125173570A_Data">Data4!$DC$11:$DC$18</definedName>
    <definedName name="A125173570A_Latest">Data4!$DC$18</definedName>
    <definedName name="A125173574K">Data4!$EP$1:$EP$10,Data4!$EP$11:$EP$18</definedName>
    <definedName name="A125173574K_Data">Data4!$EP$11:$EP$18</definedName>
    <definedName name="A125173574K_Latest">Data4!$EP$18</definedName>
    <definedName name="A125173578V">Data4!$FK$1:$FK$10,Data4!$FK$11:$FK$18</definedName>
    <definedName name="A125173578V_Data">Data4!$FK$11:$FK$18</definedName>
    <definedName name="A125173578V_Latest">Data4!$FK$18</definedName>
    <definedName name="A125173582K">Data4!$FT$1:$FT$10,Data4!$FT$11:$FT$18</definedName>
    <definedName name="A125173582K_Data">Data4!$FT$11:$FT$18</definedName>
    <definedName name="A125173582K_Latest">Data4!$FT$18</definedName>
    <definedName name="A125173586V">Data4!$ES$1:$ES$10,Data4!$ES$11:$ES$18</definedName>
    <definedName name="A125173586V_Data">Data4!$ES$11:$ES$18</definedName>
    <definedName name="A125173586V_Latest">Data4!$ES$18</definedName>
    <definedName name="A125173590K">Data4!$EY$1:$EY$10,Data4!$EY$11:$EY$18</definedName>
    <definedName name="A125173590K_Data">Data4!$EY$11:$EY$18</definedName>
    <definedName name="A125173590K_Latest">Data4!$EY$18</definedName>
    <definedName name="A125173594V">Data4!$EA$1:$EA$10,Data4!$EA$11:$EA$18</definedName>
    <definedName name="A125173594V_Data">Data4!$EA$11:$EA$18</definedName>
    <definedName name="A125173594V_Latest">Data4!$EA$18</definedName>
    <definedName name="A125173598C">Data4!$EM$1:$EM$10,Data4!$EM$11:$EM$18</definedName>
    <definedName name="A125173598C_Data">Data4!$EM$11:$EM$18</definedName>
    <definedName name="A125173598C_Latest">Data4!$EM$18</definedName>
    <definedName name="A125173602J">Data4!$FW$1:$FW$10,Data4!$FW$11:$FW$18</definedName>
    <definedName name="A125173602J_Data">Data4!$FW$11:$FW$18</definedName>
    <definedName name="A125173602J_Latest">Data4!$FW$18</definedName>
    <definedName name="A125173606T">Data4!$DI$1:$DI$10,Data4!$DI$11:$DI$18</definedName>
    <definedName name="A125173606T_Data">Data4!$DI$11:$DI$18</definedName>
    <definedName name="A125173606T_Latest">Data4!$DI$18</definedName>
    <definedName name="A125173610J">Data4!$DR$1:$DR$10,Data4!$DR$11:$DR$18</definedName>
    <definedName name="A125173610J_Data">Data4!$DR$11:$DR$18</definedName>
    <definedName name="A125173610J_Latest">Data4!$DR$18</definedName>
    <definedName name="A125173614T">Data4!$DU$1:$DU$10,Data4!$DU$11:$DU$18</definedName>
    <definedName name="A125173614T_Data">Data4!$DU$11:$DU$18</definedName>
    <definedName name="A125173614T_Latest">Data4!$DU$18</definedName>
    <definedName name="A125173618A">Data4!$EV$1:$EV$10,Data4!$EV$11:$EV$18</definedName>
    <definedName name="A125173618A_Data">Data4!$EV$11:$EV$18</definedName>
    <definedName name="A125173618A_Latest">Data4!$EV$18</definedName>
    <definedName name="A125173622T">Data4!$FB$1:$FB$10,Data4!$FB$11:$FB$18</definedName>
    <definedName name="A125173622T_Data">Data4!$FB$11:$FB$18</definedName>
    <definedName name="A125173622T_Latest">Data4!$FB$18</definedName>
    <definedName name="A125173626A">Data4!$FE$1:$FE$10,Data4!$FE$11:$FE$18</definedName>
    <definedName name="A125173626A_Data">Data4!$FE$11:$FE$18</definedName>
    <definedName name="A125173626A_Latest">Data4!$FE$18</definedName>
    <definedName name="A125173630T">Data4!$FZ$1:$FZ$10,Data4!$FZ$11:$FZ$18</definedName>
    <definedName name="A125173630T_Data">Data4!$FZ$11:$FZ$18</definedName>
    <definedName name="A125173630T_Latest">Data4!$FZ$18</definedName>
    <definedName name="A125173634A">Data4!$DX$1:$DX$10,Data4!$DX$11:$DX$18</definedName>
    <definedName name="A125173634A_Data">Data4!$DX$11:$DX$18</definedName>
    <definedName name="A125173634A_Latest">Data4!$DX$18</definedName>
    <definedName name="A125173638K">Data4!$EG$1:$EG$10,Data4!$EG$11:$EG$18</definedName>
    <definedName name="A125173638K_Data">Data4!$EG$11:$EG$18</definedName>
    <definedName name="A125173638K_Latest">Data4!$EG$18</definedName>
    <definedName name="A125173642A">Data4!$DF$1:$DF$10,Data4!$DF$11:$DF$18</definedName>
    <definedName name="A125173642A_Data">Data4!$DF$11:$DF$18</definedName>
    <definedName name="A125173642A_Latest">Data4!$DF$18</definedName>
    <definedName name="A125173646K">Data4!$DL$1:$DL$10,Data4!$DL$11:$DL$18</definedName>
    <definedName name="A125173646K_Data">Data4!$DL$11:$DL$18</definedName>
    <definedName name="A125173646K_Latest">Data4!$DL$18</definedName>
    <definedName name="A125173650A">Data4!$DO$1:$DO$10,Data4!$DO$11:$DO$18</definedName>
    <definedName name="A125173650A_Data">Data4!$DO$11:$DO$18</definedName>
    <definedName name="A125173650A_Latest">Data4!$DO$18</definedName>
    <definedName name="A125173654K">Data4!$ED$1:$ED$10,Data4!$ED$11:$ED$18</definedName>
    <definedName name="A125173654K_Data">Data4!$ED$11:$ED$18</definedName>
    <definedName name="A125173654K_Latest">Data4!$ED$18</definedName>
    <definedName name="A125173658V">Data4!$FN$1:$FN$10,Data4!$FN$11:$FN$18</definedName>
    <definedName name="A125173658V_Data">Data4!$FN$11:$FN$18</definedName>
    <definedName name="A125173658V_Latest">Data4!$FN$18</definedName>
    <definedName name="A125173662K">Data4!$FQ$1:$FQ$10,Data4!$FQ$11:$FQ$18</definedName>
    <definedName name="A125173662K_Data">Data4!$FQ$11:$FQ$18</definedName>
    <definedName name="A125173662K_Latest">Data4!$FQ$18</definedName>
    <definedName name="A125173666V">Data4!$EJ$1:$EJ$10,Data4!$EJ$11:$EJ$18</definedName>
    <definedName name="A125173666V_Data">Data4!$EJ$11:$EJ$18</definedName>
    <definedName name="A125173666V_Latest">Data4!$EJ$18</definedName>
    <definedName name="A125173670K">Data4!$FH$1:$FH$10,Data4!$FH$11:$FH$18</definedName>
    <definedName name="A125173670K_Data">Data4!$FH$11:$FH$18</definedName>
    <definedName name="A125173670K_Latest">Data4!$FH$18</definedName>
    <definedName name="A125173674V">Data4!$GC$1:$GC$10,Data4!$GC$11:$GC$18</definedName>
    <definedName name="A125173674V_Data">Data4!$GC$11:$GC$18</definedName>
    <definedName name="A125173674V_Latest">Data4!$GC$18</definedName>
    <definedName name="A125173678C">Data4!$HP$1:$HP$10,Data4!$HP$11:$HP$18</definedName>
    <definedName name="A125173678C_Data">Data4!$HP$11:$HP$18</definedName>
    <definedName name="A125173678C_Latest">Data4!$HP$18</definedName>
    <definedName name="A125173682V">Data4!$IK$1:$IK$10,Data4!$IK$11:$IK$18</definedName>
    <definedName name="A125173682V_Data">Data4!$IK$11:$IK$18</definedName>
    <definedName name="A125173682V_Latest">Data4!$IK$18</definedName>
    <definedName name="A125173686C">Data5!$D$1:$D$10,Data5!$D$11:$D$18</definedName>
    <definedName name="A125173686C_Data">Data5!$D$11:$D$18</definedName>
    <definedName name="A125173686C_Latest">Data5!$D$18</definedName>
    <definedName name="A125173690V">Data4!$HS$1:$HS$10,Data4!$HS$11:$HS$18</definedName>
    <definedName name="A125173690V_Data">Data4!$HS$11:$HS$18</definedName>
    <definedName name="A125173690V_Latest">Data4!$HS$18</definedName>
    <definedName name="A125173694C">Data4!$HY$1:$HY$10,Data4!$HY$11:$HY$18</definedName>
    <definedName name="A125173694C_Data">Data4!$HY$11:$HY$18</definedName>
    <definedName name="A125173694C_Latest">Data4!$HY$18</definedName>
    <definedName name="A125173698L">Data4!$HA$1:$HA$10,Data4!$HA$11:$HA$18</definedName>
    <definedName name="A125173698L_Data">Data4!$HA$11:$HA$18</definedName>
    <definedName name="A125173698L_Latest">Data4!$HA$18</definedName>
    <definedName name="A125173702T">Data4!$HM$1:$HM$10,Data4!$HM$11:$HM$18</definedName>
    <definedName name="A125173702T_Data">Data4!$HM$11:$HM$18</definedName>
    <definedName name="A125173702T_Latest">Data4!$HM$18</definedName>
    <definedName name="A125173706A">Data5!$G$1:$G$10,Data5!$G$11:$G$18</definedName>
    <definedName name="A125173706A_Data">Data5!$G$11:$G$18</definedName>
    <definedName name="A125173706A_Latest">Data5!$G$18</definedName>
    <definedName name="A125173710T">Data4!$GI$1:$GI$10,Data4!$GI$11:$GI$18</definedName>
    <definedName name="A125173710T_Data">Data4!$GI$11:$GI$18</definedName>
    <definedName name="A125173710T_Latest">Data4!$GI$18</definedName>
    <definedName name="A125173714A">Data4!$GR$1:$GR$10,Data4!$GR$11:$GR$18</definedName>
    <definedName name="A125173714A_Data">Data4!$GR$11:$GR$18</definedName>
    <definedName name="A125173714A_Latest">Data4!$GR$18</definedName>
    <definedName name="A125173718K">Data4!$GU$1:$GU$10,Data4!$GU$11:$GU$18</definedName>
    <definedName name="A125173718K_Data">Data4!$GU$11:$GU$18</definedName>
    <definedName name="A125173718K_Latest">Data4!$GU$18</definedName>
    <definedName name="A125173722A">Data4!$HV$1:$HV$10,Data4!$HV$11:$HV$18</definedName>
    <definedName name="A125173722A_Data">Data4!$HV$11:$HV$18</definedName>
    <definedName name="A125173722A_Latest">Data4!$HV$18</definedName>
    <definedName name="A125173726K">Data4!$IB$1:$IB$10,Data4!$IB$11:$IB$18</definedName>
    <definedName name="A125173726K_Data">Data4!$IB$11:$IB$18</definedName>
    <definedName name="A125173726K_Latest">Data4!$IB$18</definedName>
    <definedName name="A125173730A">Data4!$IE$1:$IE$10,Data4!$IE$11:$IE$18</definedName>
    <definedName name="A125173730A_Data">Data4!$IE$11:$IE$18</definedName>
    <definedName name="A125173730A_Latest">Data4!$IE$18</definedName>
    <definedName name="A125173734K">Data5!$J$1:$J$10,Data5!$J$11:$J$18</definedName>
    <definedName name="A125173734K_Data">Data5!$J$11:$J$18</definedName>
    <definedName name="A125173734K_Latest">Data5!$J$18</definedName>
    <definedName name="A125173738V">Data4!$GX$1:$GX$10,Data4!$GX$11:$GX$18</definedName>
    <definedName name="A125173738V_Data">Data4!$GX$11:$GX$18</definedName>
    <definedName name="A125173738V_Latest">Data4!$GX$18</definedName>
    <definedName name="A125173742K">Data4!$HG$1:$HG$10,Data4!$HG$11:$HG$18</definedName>
    <definedName name="A125173742K_Data">Data4!$HG$11:$HG$18</definedName>
    <definedName name="A125173742K_Latest">Data4!$HG$18</definedName>
    <definedName name="A125173746V">Data4!$GF$1:$GF$10,Data4!$GF$11:$GF$18</definedName>
    <definedName name="A125173746V_Data">Data4!$GF$11:$GF$18</definedName>
    <definedName name="A125173746V_Latest">Data4!$GF$18</definedName>
    <definedName name="A125173750K">Data4!$GL$1:$GL$10,Data4!$GL$11:$GL$18</definedName>
    <definedName name="A125173750K_Data">Data4!$GL$11:$GL$18</definedName>
    <definedName name="A125173750K_Latest">Data4!$GL$18</definedName>
    <definedName name="A125173754V">Data4!$GO$1:$GO$10,Data4!$GO$11:$GO$18</definedName>
    <definedName name="A125173754V_Data">Data4!$GO$11:$GO$18</definedName>
    <definedName name="A125173754V_Latest">Data4!$GO$18</definedName>
    <definedName name="A125173758C">Data4!$HD$1:$HD$10,Data4!$HD$11:$HD$18</definedName>
    <definedName name="A125173758C_Data">Data4!$HD$11:$HD$18</definedName>
    <definedName name="A125173758C_Latest">Data4!$HD$18</definedName>
    <definedName name="A125173762V">Data4!$IN$1:$IN$10,Data4!$IN$11:$IN$18</definedName>
    <definedName name="A125173762V_Data">Data4!$IN$11:$IN$18</definedName>
    <definedName name="A125173762V_Latest">Data4!$IN$18</definedName>
    <definedName name="A125173766C">Data4!$IQ$1:$IQ$10,Data4!$IQ$11:$IQ$18</definedName>
    <definedName name="A125173766C_Data">Data4!$IQ$11:$IQ$18</definedName>
    <definedName name="A125173766C_Latest">Data4!$IQ$18</definedName>
    <definedName name="A125173770V">Data4!$HJ$1:$HJ$10,Data4!$HJ$11:$HJ$18</definedName>
    <definedName name="A125173770V_Data">Data4!$HJ$11:$HJ$18</definedName>
    <definedName name="A125173770V_Latest">Data4!$HJ$18</definedName>
    <definedName name="A125173774C">Data4!$IH$1:$IH$10,Data4!$IH$11:$IH$18</definedName>
    <definedName name="A125173774C_Data">Data4!$IH$11:$IH$18</definedName>
    <definedName name="A125173774C_Latest">Data4!$IH$18</definedName>
    <definedName name="A125173778L">Data5!$M$1:$M$10,Data5!$M$11:$M$18</definedName>
    <definedName name="A125173778L_Data">Data5!$M$11:$M$18</definedName>
    <definedName name="A125173778L_Latest">Data5!$M$18</definedName>
    <definedName name="A125173782C">Data3!$F$1:$F$10,Data3!$F$11:$F$18</definedName>
    <definedName name="A125173782C_Data">Data3!$F$11:$F$18</definedName>
    <definedName name="A125173782C_Latest">Data3!$F$18</definedName>
    <definedName name="A125173786L">Data3!$AA$1:$AA$10,Data3!$AA$11:$AA$18</definedName>
    <definedName name="A125173786L_Data">Data3!$AA$11:$AA$18</definedName>
    <definedName name="A125173786L_Latest">Data3!$AA$18</definedName>
    <definedName name="A125173790C">Data3!$AJ$1:$AJ$10,Data3!$AJ$11:$AJ$18</definedName>
    <definedName name="A125173790C_Data">Data3!$AJ$11:$AJ$18</definedName>
    <definedName name="A125173790C_Latest">Data3!$AJ$18</definedName>
    <definedName name="A125173794L">Data3!$I$1:$I$10,Data3!$I$11:$I$18</definedName>
    <definedName name="A125173794L_Data">Data3!$I$11:$I$18</definedName>
    <definedName name="A125173794L_Latest">Data3!$I$18</definedName>
    <definedName name="A125173798W">Data3!$O$1:$O$10,Data3!$O$11:$O$18</definedName>
    <definedName name="A125173798W_Data">Data3!$O$11:$O$18</definedName>
    <definedName name="A125173798W_Latest">Data3!$O$18</definedName>
    <definedName name="A125173802A">Data2!$IG$1:$IG$10,Data2!$IG$11:$IG$18</definedName>
    <definedName name="A125173802A_Data">Data2!$IG$11:$IG$18</definedName>
    <definedName name="A125173802A_Latest">Data2!$IG$18</definedName>
    <definedName name="A125173806K">Data3!$C$1:$C$10,Data3!$C$11:$C$18</definedName>
    <definedName name="A125173806K_Data">Data3!$C$11:$C$18</definedName>
    <definedName name="A125173806K_Latest">Data3!$C$18</definedName>
    <definedName name="A125173810A">Data3!$AM$1:$AM$10,Data3!$AM$11:$AM$18</definedName>
    <definedName name="A125173810A_Data">Data3!$AM$11:$AM$18</definedName>
    <definedName name="A125173810A_Latest">Data3!$AM$18</definedName>
    <definedName name="A125173814K">Data2!$HO$1:$HO$10,Data2!$HO$11:$HO$18</definedName>
    <definedName name="A125173814K_Data">Data2!$HO$11:$HO$18</definedName>
    <definedName name="A125173814K_Latest">Data2!$HO$18</definedName>
    <definedName name="A125173818V">Data2!$HX$1:$HX$10,Data2!$HX$11:$HX$18</definedName>
    <definedName name="A125173818V_Data">Data2!$HX$11:$HX$18</definedName>
    <definedName name="A125173818V_Latest">Data2!$HX$18</definedName>
    <definedName name="A125173822K">Data2!$IA$1:$IA$10,Data2!$IA$11:$IA$18</definedName>
    <definedName name="A125173822K_Data">Data2!$IA$11:$IA$18</definedName>
    <definedName name="A125173822K_Latest">Data2!$IA$18</definedName>
    <definedName name="A125173826V">Data3!$L$1:$L$10,Data3!$L$11:$L$18</definedName>
    <definedName name="A125173826V_Data">Data3!$L$11:$L$18</definedName>
    <definedName name="A125173826V_Latest">Data3!$L$18</definedName>
    <definedName name="A125173830K">Data3!$R$1:$R$10,Data3!$R$11:$R$18</definedName>
    <definedName name="A125173830K_Data">Data3!$R$11:$R$18</definedName>
    <definedName name="A125173830K_Latest">Data3!$R$18</definedName>
    <definedName name="A125173834V">Data3!$U$1:$U$10,Data3!$U$11:$U$18</definedName>
    <definedName name="A125173834V_Data">Data3!$U$11:$U$18</definedName>
    <definedName name="A125173834V_Latest">Data3!$U$18</definedName>
    <definedName name="A125173838C">Data3!$AP$1:$AP$10,Data3!$AP$11:$AP$18</definedName>
    <definedName name="A125173838C_Data">Data3!$AP$11:$AP$18</definedName>
    <definedName name="A125173838C_Latest">Data3!$AP$18</definedName>
    <definedName name="A125173842V">Data2!$ID$1:$ID$10,Data2!$ID$11:$ID$18</definedName>
    <definedName name="A125173842V_Data">Data2!$ID$11:$ID$18</definedName>
    <definedName name="A125173842V_Latest">Data2!$ID$18</definedName>
    <definedName name="A125173846C">Data2!$IM$1:$IM$10,Data2!$IM$11:$IM$18</definedName>
    <definedName name="A125173846C_Data">Data2!$IM$11:$IM$18</definedName>
    <definedName name="A125173846C_Latest">Data2!$IM$18</definedName>
    <definedName name="A125173850V">Data2!$HL$1:$HL$10,Data2!$HL$11:$HL$18</definedName>
    <definedName name="A125173850V_Data">Data2!$HL$11:$HL$18</definedName>
    <definedName name="A125173850V_Latest">Data2!$HL$18</definedName>
    <definedName name="A125173854C">Data2!$HR$1:$HR$10,Data2!$HR$11:$HR$18</definedName>
    <definedName name="A125173854C_Data">Data2!$HR$11:$HR$18</definedName>
    <definedName name="A125173854C_Latest">Data2!$HR$18</definedName>
    <definedName name="A125173858L">Data2!$HU$1:$HU$10,Data2!$HU$11:$HU$18</definedName>
    <definedName name="A125173858L_Data">Data2!$HU$11:$HU$18</definedName>
    <definedName name="A125173858L_Latest">Data2!$HU$18</definedName>
    <definedName name="A125173862C">Data2!$IJ$1:$IJ$10,Data2!$IJ$11:$IJ$18</definedName>
    <definedName name="A125173862C_Data">Data2!$IJ$11:$IJ$18</definedName>
    <definedName name="A125173862C_Latest">Data2!$IJ$18</definedName>
    <definedName name="A125173866L">Data3!$AD$1:$AD$10,Data3!$AD$11:$AD$18</definedName>
    <definedName name="A125173866L_Data">Data3!$AD$11:$AD$18</definedName>
    <definedName name="A125173866L_Latest">Data3!$AD$18</definedName>
    <definedName name="A125173870C">Data3!$AG$1:$AG$10,Data3!$AG$11:$AG$18</definedName>
    <definedName name="A125173870C_Data">Data3!$AG$11:$AG$18</definedName>
    <definedName name="A125173870C_Latest">Data3!$AG$18</definedName>
    <definedName name="A125173874L">Data2!$IP$1:$IP$10,Data2!$IP$11:$IP$18</definedName>
    <definedName name="A125173874L_Data">Data2!$IP$11:$IP$18</definedName>
    <definedName name="A125173874L_Latest">Data2!$IP$18</definedName>
    <definedName name="A125173878W">Data3!$X$1:$X$10,Data3!$X$11:$X$18</definedName>
    <definedName name="A125173878W_Data">Data3!$X$11:$X$18</definedName>
    <definedName name="A125173878W_Latest">Data3!$X$18</definedName>
    <definedName name="A125173882L">Data3!$AS$1:$AS$10,Data3!$AS$11:$AS$18</definedName>
    <definedName name="A125173882L_Data">Data3!$AS$11:$AS$18</definedName>
    <definedName name="A125173882L_Latest">Data3!$AS$18</definedName>
    <definedName name="A125173886W">Data3!$FF$1:$FF$10,Data3!$FF$11:$FF$18</definedName>
    <definedName name="A125173886W_Data">Data3!$FF$11:$FF$18</definedName>
    <definedName name="A125173886W_Latest">Data3!$FF$18</definedName>
    <definedName name="A125173890L">Data3!$GA$1:$GA$10,Data3!$GA$11:$GA$18</definedName>
    <definedName name="A125173890L_Data">Data3!$GA$11:$GA$18</definedName>
    <definedName name="A125173890L_Latest">Data3!$GA$18</definedName>
    <definedName name="A125173894W">Data3!$GJ$1:$GJ$10,Data3!$GJ$11:$GJ$18</definedName>
    <definedName name="A125173894W_Data">Data3!$GJ$11:$GJ$18</definedName>
    <definedName name="A125173894W_Latest">Data3!$GJ$18</definedName>
    <definedName name="A125173898F">Data3!$FI$1:$FI$10,Data3!$FI$11:$FI$18</definedName>
    <definedName name="A125173898F_Data">Data3!$FI$11:$FI$18</definedName>
    <definedName name="A125173898F_Latest">Data3!$FI$18</definedName>
    <definedName name="A125173902K">Data3!$FO$1:$FO$10,Data3!$FO$11:$FO$18</definedName>
    <definedName name="A125173902K_Data">Data3!$FO$11:$FO$18</definedName>
    <definedName name="A125173902K_Latest">Data3!$FO$18</definedName>
    <definedName name="A125173906V">Data3!$EQ$1:$EQ$10,Data3!$EQ$11:$EQ$18</definedName>
    <definedName name="A125173906V_Data">Data3!$EQ$11:$EQ$18</definedName>
    <definedName name="A125173906V_Latest">Data3!$EQ$18</definedName>
    <definedName name="A125173910K">Data3!$FC$1:$FC$10,Data3!$FC$11:$FC$18</definedName>
    <definedName name="A125173910K_Data">Data3!$FC$11:$FC$18</definedName>
    <definedName name="A125173910K_Latest">Data3!$FC$18</definedName>
    <definedName name="A125173914V">Data3!$GM$1:$GM$10,Data3!$GM$11:$GM$18</definedName>
    <definedName name="A125173914V_Data">Data3!$GM$11:$GM$18</definedName>
    <definedName name="A125173914V_Latest">Data3!$GM$18</definedName>
    <definedName name="A125173918C">Data3!$DY$1:$DY$10,Data3!$DY$11:$DY$18</definedName>
    <definedName name="A125173918C_Data">Data3!$DY$11:$DY$18</definedName>
    <definedName name="A125173918C_Latest">Data3!$DY$18</definedName>
    <definedName name="A125173922V">Data3!$EH$1:$EH$10,Data3!$EH$11:$EH$18</definedName>
    <definedName name="A125173922V_Data">Data3!$EH$11:$EH$18</definedName>
    <definedName name="A125173922V_Latest">Data3!$EH$18</definedName>
    <definedName name="A125173926C">Data3!$EK$1:$EK$10,Data3!$EK$11:$EK$18</definedName>
    <definedName name="A125173926C_Data">Data3!$EK$11:$EK$18</definedName>
    <definedName name="A125173926C_Latest">Data3!$EK$18</definedName>
    <definedName name="A125173930V">Data3!$FL$1:$FL$10,Data3!$FL$11:$FL$18</definedName>
    <definedName name="A125173930V_Data">Data3!$FL$11:$FL$18</definedName>
    <definedName name="A125173930V_Latest">Data3!$FL$18</definedName>
    <definedName name="A125173934C">Data3!$FR$1:$FR$10,Data3!$FR$11:$FR$18</definedName>
    <definedName name="A125173934C_Data">Data3!$FR$11:$FR$18</definedName>
    <definedName name="A125173934C_Latest">Data3!$FR$18</definedName>
    <definedName name="A125173938L">Data3!$FU$1:$FU$10,Data3!$FU$11:$FU$18</definedName>
    <definedName name="A125173938L_Data">Data3!$FU$11:$FU$18</definedName>
    <definedName name="A125173938L_Latest">Data3!$FU$18</definedName>
    <definedName name="A125173942C">Data3!$GP$1:$GP$10,Data3!$GP$11:$GP$18</definedName>
    <definedName name="A125173942C_Data">Data3!$GP$11:$GP$18</definedName>
    <definedName name="A125173942C_Latest">Data3!$GP$18</definedName>
    <definedName name="A125173946L">Data3!$EN$1:$EN$10,Data3!$EN$11:$EN$18</definedName>
    <definedName name="A125173946L_Data">Data3!$EN$11:$EN$18</definedName>
    <definedName name="A125173946L_Latest">Data3!$EN$18</definedName>
    <definedName name="A125173950C">Data3!$EW$1:$EW$10,Data3!$EW$11:$EW$18</definedName>
    <definedName name="A125173950C_Data">Data3!$EW$11:$EW$18</definedName>
    <definedName name="A125173950C_Latest">Data3!$EW$18</definedName>
    <definedName name="A125173954L">Data3!$DV$1:$DV$10,Data3!$DV$11:$DV$18</definedName>
    <definedName name="A125173954L_Data">Data3!$DV$11:$DV$18</definedName>
    <definedName name="A125173954L_Latest">Data3!$DV$18</definedName>
    <definedName name="A125173958W">Data3!$EB$1:$EB$10,Data3!$EB$11:$EB$18</definedName>
    <definedName name="A125173958W_Data">Data3!$EB$11:$EB$18</definedName>
    <definedName name="A125173958W_Latest">Data3!$EB$18</definedName>
    <definedName name="A125173962L">Data3!$EE$1:$EE$10,Data3!$EE$11:$EE$18</definedName>
    <definedName name="A125173962L_Data">Data3!$EE$11:$EE$18</definedName>
    <definedName name="A125173962L_Latest">Data3!$EE$18</definedName>
    <definedName name="A125173966W">Data3!$ET$1:$ET$10,Data3!$ET$11:$ET$18</definedName>
    <definedName name="A125173966W_Data">Data3!$ET$11:$ET$18</definedName>
    <definedName name="A125173966W_Latest">Data3!$ET$18</definedName>
    <definedName name="A125173970L">Data3!$GD$1:$GD$10,Data3!$GD$11:$GD$18</definedName>
    <definedName name="A125173970L_Data">Data3!$GD$11:$GD$18</definedName>
    <definedName name="A125173970L_Latest">Data3!$GD$18</definedName>
    <definedName name="A125173974W">Data3!$GG$1:$GG$10,Data3!$GG$11:$GG$18</definedName>
    <definedName name="A125173974W_Data">Data3!$GG$11:$GG$18</definedName>
    <definedName name="A125173974W_Latest">Data3!$GG$18</definedName>
    <definedName name="A125173978F">Data3!$EZ$1:$EZ$10,Data3!$EZ$11:$EZ$18</definedName>
    <definedName name="A125173978F_Data">Data3!$EZ$11:$EZ$18</definedName>
    <definedName name="A125173978F_Latest">Data3!$EZ$18</definedName>
    <definedName name="A125173982W">Data3!$FX$1:$FX$10,Data3!$FX$11:$FX$18</definedName>
    <definedName name="A125173982W_Data">Data3!$FX$11:$FX$18</definedName>
    <definedName name="A125173982W_Latest">Data3!$FX$18</definedName>
    <definedName name="A125173986F">Data3!$GS$1:$GS$10,Data3!$GS$11:$GS$18</definedName>
    <definedName name="A125173986F_Data">Data3!$GS$11:$GS$18</definedName>
    <definedName name="A125173986F_Latest">Data3!$GS$18</definedName>
    <definedName name="A125173990W">Data3!$IF$1:$IF$10,Data3!$IF$11:$IF$18</definedName>
    <definedName name="A125173990W_Data">Data3!$IF$11:$IF$18</definedName>
    <definedName name="A125173990W_Latest">Data3!$IF$18</definedName>
    <definedName name="A125173994F">Data4!$K$1:$K$10,Data4!$K$11:$K$18</definedName>
    <definedName name="A125173994F_Data">Data4!$K$11:$K$18</definedName>
    <definedName name="A125173994F_Latest">Data4!$K$18</definedName>
    <definedName name="A125173998R">Data4!$T$1:$T$10,Data4!$T$11:$T$18</definedName>
    <definedName name="A125173998R_Data">Data4!$T$11:$T$18</definedName>
    <definedName name="A125173998R_Latest">Data4!$T$18</definedName>
    <definedName name="A125174002W">Data3!$II$1:$II$10,Data3!$II$11:$II$18</definedName>
    <definedName name="A125174002W_Data">Data3!$II$11:$II$18</definedName>
    <definedName name="A125174002W_Latest">Data3!$II$18</definedName>
    <definedName name="A125174006F">Data3!$IO$1:$IO$10,Data3!$IO$11:$IO$18</definedName>
    <definedName name="A125174006F_Data">Data3!$IO$11:$IO$18</definedName>
    <definedName name="A125174006F_Latest">Data3!$IO$18</definedName>
    <definedName name="A125174010W">Data3!$HQ$1:$HQ$10,Data3!$HQ$11:$HQ$18</definedName>
    <definedName name="A125174010W_Data">Data3!$HQ$11:$HQ$18</definedName>
    <definedName name="A125174010W_Latest">Data3!$HQ$18</definedName>
    <definedName name="A125174014F">Data3!$IC$1:$IC$10,Data3!$IC$11:$IC$18</definedName>
    <definedName name="A125174014F_Data">Data3!$IC$11:$IC$18</definedName>
    <definedName name="A125174014F_Latest">Data3!$IC$18</definedName>
    <definedName name="A125174018R">Data4!$W$1:$W$10,Data4!$W$11:$W$18</definedName>
    <definedName name="A125174018R_Data">Data4!$W$11:$W$18</definedName>
    <definedName name="A125174018R_Latest">Data4!$W$18</definedName>
    <definedName name="A125174022F">Data3!$GY$1:$GY$10,Data3!$GY$11:$GY$18</definedName>
    <definedName name="A125174022F_Data">Data3!$GY$11:$GY$18</definedName>
    <definedName name="A125174022F_Latest">Data3!$GY$18</definedName>
    <definedName name="A125174026R">Data3!$HH$1:$HH$10,Data3!$HH$11:$HH$18</definedName>
    <definedName name="A125174026R_Data">Data3!$HH$11:$HH$18</definedName>
    <definedName name="A125174026R_Latest">Data3!$HH$18</definedName>
    <definedName name="A125174030F">Data3!$HK$1:$HK$10,Data3!$HK$11:$HK$18</definedName>
    <definedName name="A125174030F_Data">Data3!$HK$11:$HK$18</definedName>
    <definedName name="A125174030F_Latest">Data3!$HK$18</definedName>
    <definedName name="A125174034R">Data3!$IL$1:$IL$10,Data3!$IL$11:$IL$18</definedName>
    <definedName name="A125174034R_Data">Data3!$IL$11:$IL$18</definedName>
    <definedName name="A125174034R_Latest">Data3!$IL$18</definedName>
    <definedName name="A125174038X">Data4!$B$1:$B$10,Data4!$B$11:$B$18</definedName>
    <definedName name="A125174038X_Data">Data4!$B$11:$B$18</definedName>
    <definedName name="A125174038X_Latest">Data4!$B$18</definedName>
    <definedName name="A125174042R">Data4!$E$1:$E$10,Data4!$E$11:$E$18</definedName>
    <definedName name="A125174042R_Data">Data4!$E$11:$E$18</definedName>
    <definedName name="A125174042R_Latest">Data4!$E$18</definedName>
    <definedName name="A125174046X">Data4!$Z$1:$Z$10,Data4!$Z$11:$Z$18</definedName>
    <definedName name="A125174046X_Data">Data4!$Z$11:$Z$18</definedName>
    <definedName name="A125174046X_Latest">Data4!$Z$18</definedName>
    <definedName name="A125174050R">Data3!$HN$1:$HN$10,Data3!$HN$11:$HN$18</definedName>
    <definedName name="A125174050R_Data">Data3!$HN$11:$HN$18</definedName>
    <definedName name="A125174050R_Latest">Data3!$HN$18</definedName>
    <definedName name="A125174054X">Data3!$HW$1:$HW$10,Data3!$HW$11:$HW$18</definedName>
    <definedName name="A125174054X_Data">Data3!$HW$11:$HW$18</definedName>
    <definedName name="A125174054X_Latest">Data3!$HW$18</definedName>
    <definedName name="A125174058J">Data3!$GV$1:$GV$10,Data3!$GV$11:$GV$18</definedName>
    <definedName name="A125174058J_Data">Data3!$GV$11:$GV$18</definedName>
    <definedName name="A125174058J_Latest">Data3!$GV$18</definedName>
    <definedName name="A125174062X">Data3!$HB$1:$HB$10,Data3!$HB$11:$HB$18</definedName>
    <definedName name="A125174062X_Data">Data3!$HB$11:$HB$18</definedName>
    <definedName name="A125174062X_Latest">Data3!$HB$18</definedName>
    <definedName name="A125174066J">Data3!$HE$1:$HE$10,Data3!$HE$11:$HE$18</definedName>
    <definedName name="A125174066J_Data">Data3!$HE$11:$HE$18</definedName>
    <definedName name="A125174066J_Latest">Data3!$HE$18</definedName>
    <definedName name="A125174070X">Data3!$HT$1:$HT$10,Data3!$HT$11:$HT$18</definedName>
    <definedName name="A125174070X_Data">Data3!$HT$11:$HT$18</definedName>
    <definedName name="A125174070X_Latest">Data3!$HT$18</definedName>
    <definedName name="A125174074J">Data4!$N$1:$N$10,Data4!$N$11:$N$18</definedName>
    <definedName name="A125174074J_Data">Data4!$N$11:$N$18</definedName>
    <definedName name="A125174074J_Latest">Data4!$N$18</definedName>
    <definedName name="A125174078T">Data4!$Q$1:$Q$10,Data4!$Q$11:$Q$18</definedName>
    <definedName name="A125174078T_Data">Data4!$Q$11:$Q$18</definedName>
    <definedName name="A125174078T_Latest">Data4!$Q$18</definedName>
    <definedName name="A125174082J">Data3!$HZ$1:$HZ$10,Data3!$HZ$11:$HZ$18</definedName>
    <definedName name="A125174082J_Data">Data3!$HZ$11:$HZ$18</definedName>
    <definedName name="A125174082J_Latest">Data3!$HZ$18</definedName>
    <definedName name="A125174086T">Data4!$H$1:$H$10,Data4!$H$11:$H$18</definedName>
    <definedName name="A125174086T_Data">Data4!$H$11:$H$18</definedName>
    <definedName name="A125174086T_Latest">Data4!$H$18</definedName>
    <definedName name="A125174090J">Data4!$AC$1:$AC$10,Data4!$AC$11:$AC$18</definedName>
    <definedName name="A125174090J_Data">Data4!$AC$11:$AC$18</definedName>
    <definedName name="A125174090J_Latest">Data4!$AC$18</definedName>
    <definedName name="A125174094T">Data1!$GL$1:$GL$10,Data1!$GL$11:$GL$18</definedName>
    <definedName name="A125174094T_Data">Data1!$GL$11:$GL$18</definedName>
    <definedName name="A125174094T_Latest">Data1!$GL$18</definedName>
    <definedName name="A125174098A">Data1!$HG$1:$HG$10,Data1!$HG$11:$HG$18</definedName>
    <definedName name="A125174098A_Data">Data1!$HG$11:$HG$18</definedName>
    <definedName name="A125174098A_Latest">Data1!$HG$18</definedName>
    <definedName name="A125174102F">Data1!$HP$1:$HP$10,Data1!$HP$11:$HP$18</definedName>
    <definedName name="A125174102F_Data">Data1!$HP$11:$HP$18</definedName>
    <definedName name="A125174102F_Latest">Data1!$HP$18</definedName>
    <definedName name="A125174106R">Data1!$GO$1:$GO$10,Data1!$GO$11:$GO$18</definedName>
    <definedName name="A125174106R_Data">Data1!$GO$11:$GO$18</definedName>
    <definedName name="A125174106R_Latest">Data1!$GO$18</definedName>
    <definedName name="A125174110F">Data1!$GU$1:$GU$10,Data1!$GU$11:$GU$18</definedName>
    <definedName name="A125174110F_Data">Data1!$GU$11:$GU$18</definedName>
    <definedName name="A125174110F_Latest">Data1!$GU$18</definedName>
    <definedName name="A125174114R">Data1!$FW$1:$FW$10,Data1!$FW$11:$FW$18</definedName>
    <definedName name="A125174114R_Data">Data1!$FW$11:$FW$18</definedName>
    <definedName name="A125174114R_Latest">Data1!$FW$18</definedName>
    <definedName name="A125174118X">Data1!$GI$1:$GI$10,Data1!$GI$11:$GI$18</definedName>
    <definedName name="A125174118X_Data">Data1!$GI$11:$GI$18</definedName>
    <definedName name="A125174118X_Latest">Data1!$GI$18</definedName>
    <definedName name="A125174122R">Data1!$HS$1:$HS$10,Data1!$HS$11:$HS$18</definedName>
    <definedName name="A125174122R_Data">Data1!$HS$11:$HS$18</definedName>
    <definedName name="A125174122R_Latest">Data1!$HS$18</definedName>
    <definedName name="A125174126X">Data1!$FE$1:$FE$10,Data1!$FE$11:$FE$18</definedName>
    <definedName name="A125174126X_Data">Data1!$FE$11:$FE$18</definedName>
    <definedName name="A125174126X_Latest">Data1!$FE$18</definedName>
    <definedName name="A125174130R">Data1!$FN$1:$FN$10,Data1!$FN$11:$FN$18</definedName>
    <definedName name="A125174130R_Data">Data1!$FN$11:$FN$18</definedName>
    <definedName name="A125174130R_Latest">Data1!$FN$18</definedName>
    <definedName name="A125174134X">Data1!$FQ$1:$FQ$10,Data1!$FQ$11:$FQ$18</definedName>
    <definedName name="A125174134X_Data">Data1!$FQ$11:$FQ$18</definedName>
    <definedName name="A125174134X_Latest">Data1!$FQ$18</definedName>
    <definedName name="A125174138J">Data1!$GR$1:$GR$10,Data1!$GR$11:$GR$18</definedName>
    <definedName name="A125174138J_Data">Data1!$GR$11:$GR$18</definedName>
    <definedName name="A125174138J_Latest">Data1!$GR$18</definedName>
    <definedName name="A125174142X">Data1!$GX$1:$GX$10,Data1!$GX$11:$GX$18</definedName>
    <definedName name="A125174142X_Data">Data1!$GX$11:$GX$18</definedName>
    <definedName name="A125174142X_Latest">Data1!$GX$18</definedName>
    <definedName name="A125174146J">Data1!$HA$1:$HA$10,Data1!$HA$11:$HA$18</definedName>
    <definedName name="A125174146J_Data">Data1!$HA$11:$HA$18</definedName>
    <definedName name="A125174146J_Latest">Data1!$HA$18</definedName>
    <definedName name="A125174150X">Data1!$HV$1:$HV$10,Data1!$HV$11:$HV$18</definedName>
    <definedName name="A125174150X_Data">Data1!$HV$11:$HV$18</definedName>
    <definedName name="A125174150X_Latest">Data1!$HV$18</definedName>
    <definedName name="A125174154J">Data1!$FT$1:$FT$10,Data1!$FT$11:$FT$18</definedName>
    <definedName name="A125174154J_Data">Data1!$FT$11:$FT$18</definedName>
    <definedName name="A125174154J_Latest">Data1!$FT$18</definedName>
    <definedName name="A125174158T">Data1!$GC$1:$GC$10,Data1!$GC$11:$GC$18</definedName>
    <definedName name="A125174158T_Data">Data1!$GC$11:$GC$18</definedName>
    <definedName name="A125174158T_Latest">Data1!$GC$18</definedName>
    <definedName name="A125174162J">Data1!$FB$1:$FB$10,Data1!$FB$11:$FB$18</definedName>
    <definedName name="A125174162J_Data">Data1!$FB$11:$FB$18</definedName>
    <definedName name="A125174162J_Latest">Data1!$FB$18</definedName>
    <definedName name="A125174166T">Data1!$FH$1:$FH$10,Data1!$FH$11:$FH$18</definedName>
    <definedName name="A125174166T_Data">Data1!$FH$11:$FH$18</definedName>
    <definedName name="A125174166T_Latest">Data1!$FH$18</definedName>
    <definedName name="A125174170J">Data1!$FK$1:$FK$10,Data1!$FK$11:$FK$18</definedName>
    <definedName name="A125174170J_Data">Data1!$FK$11:$FK$18</definedName>
    <definedName name="A125174170J_Latest">Data1!$FK$18</definedName>
    <definedName name="A125174174T">Data1!$FZ$1:$FZ$10,Data1!$FZ$11:$FZ$18</definedName>
    <definedName name="A125174174T_Data">Data1!$FZ$11:$FZ$18</definedName>
    <definedName name="A125174174T_Latest">Data1!$FZ$18</definedName>
    <definedName name="A125174178A">Data1!$HJ$1:$HJ$10,Data1!$HJ$11:$HJ$18</definedName>
    <definedName name="A125174178A_Data">Data1!$HJ$11:$HJ$18</definedName>
    <definedName name="A125174178A_Latest">Data1!$HJ$18</definedName>
    <definedName name="A125174182T">Data1!$HM$1:$HM$10,Data1!$HM$11:$HM$18</definedName>
    <definedName name="A125174182T_Data">Data1!$HM$11:$HM$18</definedName>
    <definedName name="A125174182T_Latest">Data1!$HM$18</definedName>
    <definedName name="A125174186A">Data1!$GF$1:$GF$10,Data1!$GF$11:$GF$18</definedName>
    <definedName name="A125174186A_Data">Data1!$GF$11:$GF$18</definedName>
    <definedName name="A125174186A_Latest">Data1!$GF$18</definedName>
    <definedName name="A125174190T">Data1!$HD$1:$HD$10,Data1!$HD$11:$HD$18</definedName>
    <definedName name="A125174190T_Data">Data1!$HD$11:$HD$18</definedName>
    <definedName name="A125174190T_Latest">Data1!$HD$18</definedName>
    <definedName name="A125174194A">Data1!$HY$1:$HY$10,Data1!$HY$11:$HY$18</definedName>
    <definedName name="A125174194A_Data">Data1!$HY$11:$HY$18</definedName>
    <definedName name="A125174194A_Latest">Data1!$HY$18</definedName>
    <definedName name="A125175030X">Data2!$FV$1:$FV$10,Data2!$FV$11:$FV$18</definedName>
    <definedName name="A125175030X_Data">Data2!$FV$11:$FV$18</definedName>
    <definedName name="A125175030X_Latest">Data2!$FV$18</definedName>
    <definedName name="A125175034J">Data2!$GQ$1:$GQ$10,Data2!$GQ$11:$GQ$18</definedName>
    <definedName name="A125175034J_Data">Data2!$GQ$11:$GQ$18</definedName>
    <definedName name="A125175034J_Latest">Data2!$GQ$18</definedName>
    <definedName name="A125175038T">Data2!$GZ$1:$GZ$10,Data2!$GZ$11:$GZ$18</definedName>
    <definedName name="A125175038T_Data">Data2!$GZ$11:$GZ$18</definedName>
    <definedName name="A125175038T_Latest">Data2!$GZ$18</definedName>
    <definedName name="A125175042J">Data2!$FY$1:$FY$10,Data2!$FY$11:$FY$18</definedName>
    <definedName name="A125175042J_Data">Data2!$FY$11:$FY$18</definedName>
    <definedName name="A125175042J_Latest">Data2!$FY$18</definedName>
    <definedName name="A125175046T">Data2!$GE$1:$GE$10,Data2!$GE$11:$GE$18</definedName>
    <definedName name="A125175046T_Data">Data2!$GE$11:$GE$18</definedName>
    <definedName name="A125175046T_Latest">Data2!$GE$18</definedName>
    <definedName name="A125175050J">Data2!$FG$1:$FG$10,Data2!$FG$11:$FG$18</definedName>
    <definedName name="A125175050J_Data">Data2!$FG$11:$FG$18</definedName>
    <definedName name="A125175050J_Latest">Data2!$FG$18</definedName>
    <definedName name="A125175054T">Data2!$FS$1:$FS$10,Data2!$FS$11:$FS$18</definedName>
    <definedName name="A125175054T_Data">Data2!$FS$11:$FS$18</definedName>
    <definedName name="A125175054T_Latest">Data2!$FS$18</definedName>
    <definedName name="A125175058A">Data2!$HC$1:$HC$10,Data2!$HC$11:$HC$18</definedName>
    <definedName name="A125175058A_Data">Data2!$HC$11:$HC$18</definedName>
    <definedName name="A125175058A_Latest">Data2!$HC$18</definedName>
    <definedName name="A125175062T">Data2!$EO$1:$EO$10,Data2!$EO$11:$EO$18</definedName>
    <definedName name="A125175062T_Data">Data2!$EO$11:$EO$18</definedName>
    <definedName name="A125175062T_Latest">Data2!$EO$18</definedName>
    <definedName name="A125175066A">Data2!$EX$1:$EX$10,Data2!$EX$11:$EX$18</definedName>
    <definedName name="A125175066A_Data">Data2!$EX$11:$EX$18</definedName>
    <definedName name="A125175066A_Latest">Data2!$EX$18</definedName>
    <definedName name="A125175070T">Data2!$FA$1:$FA$10,Data2!$FA$11:$FA$18</definedName>
    <definedName name="A125175070T_Data">Data2!$FA$11:$FA$18</definedName>
    <definedName name="A125175070T_Latest">Data2!$FA$18</definedName>
    <definedName name="A125175074A">Data2!$GB$1:$GB$10,Data2!$GB$11:$GB$18</definedName>
    <definedName name="A125175074A_Data">Data2!$GB$11:$GB$18</definedName>
    <definedName name="A125175074A_Latest">Data2!$GB$18</definedName>
    <definedName name="A125175078K">Data2!$GH$1:$GH$10,Data2!$GH$11:$GH$18</definedName>
    <definedName name="A125175078K_Data">Data2!$GH$11:$GH$18</definedName>
    <definedName name="A125175078K_Latest">Data2!$GH$18</definedName>
    <definedName name="A125175082A">Data2!$GK$1:$GK$10,Data2!$GK$11:$GK$18</definedName>
    <definedName name="A125175082A_Data">Data2!$GK$11:$GK$18</definedName>
    <definedName name="A125175082A_Latest">Data2!$GK$18</definedName>
    <definedName name="A125175086K">Data2!$HF$1:$HF$10,Data2!$HF$11:$HF$18</definedName>
    <definedName name="A125175086K_Data">Data2!$HF$11:$HF$18</definedName>
    <definedName name="A125175086K_Latest">Data2!$HF$18</definedName>
    <definedName name="A125175090A">Data2!$FD$1:$FD$10,Data2!$FD$11:$FD$18</definedName>
    <definedName name="A125175090A_Data">Data2!$FD$11:$FD$18</definedName>
    <definedName name="A125175090A_Latest">Data2!$FD$18</definedName>
    <definedName name="A125175094K">Data2!$FM$1:$FM$10,Data2!$FM$11:$FM$18</definedName>
    <definedName name="A125175094K_Data">Data2!$FM$11:$FM$18</definedName>
    <definedName name="A125175094K_Latest">Data2!$FM$18</definedName>
    <definedName name="A125175098V">Data2!$EL$1:$EL$10,Data2!$EL$11:$EL$18</definedName>
    <definedName name="A125175098V_Data">Data2!$EL$11:$EL$18</definedName>
    <definedName name="A125175098V_Latest">Data2!$EL$18</definedName>
    <definedName name="A125175102X">Data2!$ER$1:$ER$10,Data2!$ER$11:$ER$18</definedName>
    <definedName name="A125175102X_Data">Data2!$ER$11:$ER$18</definedName>
    <definedName name="A125175102X_Latest">Data2!$ER$18</definedName>
    <definedName name="A125175106J">Data2!$EU$1:$EU$10,Data2!$EU$11:$EU$18</definedName>
    <definedName name="A125175106J_Data">Data2!$EU$11:$EU$18</definedName>
    <definedName name="A125175106J_Latest">Data2!$EU$18</definedName>
    <definedName name="A125175110X">Data2!$FJ$1:$FJ$10,Data2!$FJ$11:$FJ$18</definedName>
    <definedName name="A125175110X_Data">Data2!$FJ$11:$FJ$18</definedName>
    <definedName name="A125175110X_Latest">Data2!$FJ$18</definedName>
    <definedName name="A125175114J">Data2!$GT$1:$GT$10,Data2!$GT$11:$GT$18</definedName>
    <definedName name="A125175114J_Data">Data2!$GT$11:$GT$18</definedName>
    <definedName name="A125175114J_Latest">Data2!$GT$18</definedName>
    <definedName name="A125175118T">Data2!$GW$1:$GW$10,Data2!$GW$11:$GW$18</definedName>
    <definedName name="A125175118T_Data">Data2!$GW$11:$GW$18</definedName>
    <definedName name="A125175118T_Latest">Data2!$GW$18</definedName>
    <definedName name="A125175122J">Data2!$FP$1:$FP$10,Data2!$FP$11:$FP$18</definedName>
    <definedName name="A125175122J_Data">Data2!$FP$11:$FP$18</definedName>
    <definedName name="A125175122J_Latest">Data2!$FP$18</definedName>
    <definedName name="A125175126T">Data2!$GN$1:$GN$10,Data2!$GN$11:$GN$18</definedName>
    <definedName name="A125175126T_Data">Data2!$GN$11:$GN$18</definedName>
    <definedName name="A125175126T_Latest">Data2!$GN$18</definedName>
    <definedName name="A125175130J">Data2!$HI$1:$HI$10,Data2!$HI$11:$HI$18</definedName>
    <definedName name="A125175130J_Data">Data2!$HI$11:$HI$18</definedName>
    <definedName name="A125175130J_Latest">Data2!$HI$18</definedName>
    <definedName name="A125175966J">Data1!$DL$1:$DL$10,Data1!$DL$11:$DL$18</definedName>
    <definedName name="A125175966J_Data">Data1!$DL$11:$DL$18</definedName>
    <definedName name="A125175966J_Latest">Data1!$DL$18</definedName>
    <definedName name="A125175970X">Data1!$EG$1:$EG$10,Data1!$EG$11:$EG$18</definedName>
    <definedName name="A125175970X_Data">Data1!$EG$11:$EG$18</definedName>
    <definedName name="A125175970X_Latest">Data1!$EG$18</definedName>
    <definedName name="A125175974J">Data1!$EP$1:$EP$10,Data1!$EP$11:$EP$18</definedName>
    <definedName name="A125175974J_Data">Data1!$EP$11:$EP$18</definedName>
    <definedName name="A125175974J_Latest">Data1!$EP$18</definedName>
    <definedName name="A125175978T">Data1!$DO$1:$DO$10,Data1!$DO$11:$DO$18</definedName>
    <definedName name="A125175978T_Data">Data1!$DO$11:$DO$18</definedName>
    <definedName name="A125175978T_Latest">Data1!$DO$18</definedName>
    <definedName name="A125175982J">Data1!$DU$1:$DU$10,Data1!$DU$11:$DU$18</definedName>
    <definedName name="A125175982J_Data">Data1!$DU$11:$DU$18</definedName>
    <definedName name="A125175982J_Latest">Data1!$DU$18</definedName>
    <definedName name="A125175986T">Data1!$CW$1:$CW$10,Data1!$CW$11:$CW$18</definedName>
    <definedName name="A125175986T_Data">Data1!$CW$11:$CW$18</definedName>
    <definedName name="A125175986T_Latest">Data1!$CW$18</definedName>
    <definedName name="A125175990J">Data1!$DI$1:$DI$10,Data1!$DI$11:$DI$18</definedName>
    <definedName name="A125175990J_Data">Data1!$DI$11:$DI$18</definedName>
    <definedName name="A125175990J_Latest">Data1!$DI$18</definedName>
    <definedName name="A125175994T">Data1!$ES$1:$ES$10,Data1!$ES$11:$ES$18</definedName>
    <definedName name="A125175994T_Data">Data1!$ES$11:$ES$18</definedName>
    <definedName name="A125175994T_Latest">Data1!$ES$18</definedName>
    <definedName name="A125175998A">Data1!$CE$1:$CE$10,Data1!$CE$11:$CE$18</definedName>
    <definedName name="A125175998A_Data">Data1!$CE$11:$CE$18</definedName>
    <definedName name="A125175998A_Latest">Data1!$CE$18</definedName>
    <definedName name="A125176002J">Data1!$CN$1:$CN$10,Data1!$CN$11:$CN$18</definedName>
    <definedName name="A125176002J_Data">Data1!$CN$11:$CN$18</definedName>
    <definedName name="A125176002J_Latest">Data1!$CN$18</definedName>
    <definedName name="A125176006T">Data1!$CQ$1:$CQ$10,Data1!$CQ$11:$CQ$18</definedName>
    <definedName name="A125176006T_Data">Data1!$CQ$11:$CQ$18</definedName>
    <definedName name="A125176006T_Latest">Data1!$CQ$18</definedName>
    <definedName name="A125176010J">Data1!$DR$1:$DR$10,Data1!$DR$11:$DR$18</definedName>
    <definedName name="A125176010J_Data">Data1!$DR$11:$DR$18</definedName>
    <definedName name="A125176010J_Latest">Data1!$DR$18</definedName>
    <definedName name="A125176014T">Data1!$DX$1:$DX$10,Data1!$DX$11:$DX$18</definedName>
    <definedName name="A125176014T_Data">Data1!$DX$11:$DX$18</definedName>
    <definedName name="A125176014T_Latest">Data1!$DX$18</definedName>
    <definedName name="A125176018A">Data1!$EA$1:$EA$10,Data1!$EA$11:$EA$18</definedName>
    <definedName name="A125176018A_Data">Data1!$EA$11:$EA$18</definedName>
    <definedName name="A125176018A_Latest">Data1!$EA$18</definedName>
    <definedName name="A125176022T">Data1!$EV$1:$EV$10,Data1!$EV$11:$EV$18</definedName>
    <definedName name="A125176022T_Data">Data1!$EV$11:$EV$18</definedName>
    <definedName name="A125176022T_Latest">Data1!$EV$18</definedName>
    <definedName name="A125176026A">Data1!$CT$1:$CT$10,Data1!$CT$11:$CT$18</definedName>
    <definedName name="A125176026A_Data">Data1!$CT$11:$CT$18</definedName>
    <definedName name="A125176026A_Latest">Data1!$CT$18</definedName>
    <definedName name="A125176030T">Data1!$DC$1:$DC$10,Data1!$DC$11:$DC$18</definedName>
    <definedName name="A125176030T_Data">Data1!$DC$11:$DC$18</definedName>
    <definedName name="A125176030T_Latest">Data1!$DC$18</definedName>
    <definedName name="A125176034A">Data1!$CB$1:$CB$10,Data1!$CB$11:$CB$18</definedName>
    <definedName name="A125176034A_Data">Data1!$CB$11:$CB$18</definedName>
    <definedName name="A125176034A_Latest">Data1!$CB$18</definedName>
    <definedName name="A125176038K">Data1!$CH$1:$CH$10,Data1!$CH$11:$CH$18</definedName>
    <definedName name="A125176038K_Data">Data1!$CH$11:$CH$18</definedName>
    <definedName name="A125176038K_Latest">Data1!$CH$18</definedName>
    <definedName name="A125176042A">Data1!$CK$1:$CK$10,Data1!$CK$11:$CK$18</definedName>
    <definedName name="A125176042A_Data">Data1!$CK$11:$CK$18</definedName>
    <definedName name="A125176042A_Latest">Data1!$CK$18</definedName>
    <definedName name="A125176046K">Data1!$CZ$1:$CZ$10,Data1!$CZ$11:$CZ$18</definedName>
    <definedName name="A125176046K_Data">Data1!$CZ$11:$CZ$18</definedName>
    <definedName name="A125176046K_Latest">Data1!$CZ$18</definedName>
    <definedName name="A125176050A">Data1!$EJ$1:$EJ$10,Data1!$EJ$11:$EJ$18</definedName>
    <definedName name="A125176050A_Data">Data1!$EJ$11:$EJ$18</definedName>
    <definedName name="A125176050A_Latest">Data1!$EJ$18</definedName>
    <definedName name="A125176054K">Data1!$EM$1:$EM$10,Data1!$EM$11:$EM$18</definedName>
    <definedName name="A125176054K_Data">Data1!$EM$11:$EM$18</definedName>
    <definedName name="A125176054K_Latest">Data1!$EM$18</definedName>
    <definedName name="A125176058V">Data1!$DF$1:$DF$10,Data1!$DF$11:$DF$18</definedName>
    <definedName name="A125176058V_Data">Data1!$DF$11:$DF$18</definedName>
    <definedName name="A125176058V_Latest">Data1!$DF$18</definedName>
    <definedName name="A125176062K">Data1!$ED$1:$ED$10,Data1!$ED$11:$ED$18</definedName>
    <definedName name="A125176062K_Data">Data1!$ED$11:$ED$18</definedName>
    <definedName name="A125176062K_Latest">Data1!$ED$18</definedName>
    <definedName name="A125176066V">Data1!$EY$1:$EY$10,Data1!$EY$11:$EY$18</definedName>
    <definedName name="A125176066V_Data">Data1!$EY$11:$EY$18</definedName>
    <definedName name="A125176066V_Latest">Data1!$EY$18</definedName>
    <definedName name="A125176902R">Data2!$V$1:$V$10,Data2!$V$11:$V$18</definedName>
    <definedName name="A125176902R_Data">Data2!$V$11:$V$18</definedName>
    <definedName name="A125176902R_Latest">Data2!$V$18</definedName>
    <definedName name="A125176906X">Data2!$AQ$1:$AQ$10,Data2!$AQ$11:$AQ$18</definedName>
    <definedName name="A125176906X_Data">Data2!$AQ$11:$AQ$18</definedName>
    <definedName name="A125176906X_Latest">Data2!$AQ$18</definedName>
    <definedName name="A125176910R">Data2!$AZ$1:$AZ$10,Data2!$AZ$11:$AZ$18</definedName>
    <definedName name="A125176910R_Data">Data2!$AZ$11:$AZ$18</definedName>
    <definedName name="A125176910R_Latest">Data2!$AZ$18</definedName>
    <definedName name="A125176914X">Data2!$Y$1:$Y$10,Data2!$Y$11:$Y$18</definedName>
    <definedName name="A125176914X_Data">Data2!$Y$11:$Y$18</definedName>
    <definedName name="A125176914X_Latest">Data2!$Y$18</definedName>
    <definedName name="A125176918J">Data2!$AE$1:$AE$10,Data2!$AE$11:$AE$18</definedName>
    <definedName name="A125176918J_Data">Data2!$AE$11:$AE$18</definedName>
    <definedName name="A125176918J_Latest">Data2!$AE$18</definedName>
    <definedName name="A125176922X">Data2!$G$1:$G$10,Data2!$G$11:$G$18</definedName>
    <definedName name="A125176922X_Data">Data2!$G$11:$G$18</definedName>
    <definedName name="A125176922X_Latest">Data2!$G$18</definedName>
    <definedName name="A125176926J">Data2!$S$1:$S$10,Data2!$S$11:$S$18</definedName>
    <definedName name="A125176926J_Data">Data2!$S$11:$S$18</definedName>
    <definedName name="A125176926J_Latest">Data2!$S$18</definedName>
    <definedName name="A125176930X">Data2!$BC$1:$BC$10,Data2!$BC$11:$BC$18</definedName>
    <definedName name="A125176930X_Data">Data2!$BC$11:$BC$18</definedName>
    <definedName name="A125176930X_Latest">Data2!$BC$18</definedName>
    <definedName name="A125176934J">Data1!$IE$1:$IE$10,Data1!$IE$11:$IE$18</definedName>
    <definedName name="A125176934J_Data">Data1!$IE$11:$IE$18</definedName>
    <definedName name="A125176934J_Latest">Data1!$IE$18</definedName>
    <definedName name="A125176938T">Data1!$IN$1:$IN$10,Data1!$IN$11:$IN$18</definedName>
    <definedName name="A125176938T_Data">Data1!$IN$11:$IN$18</definedName>
    <definedName name="A125176938T_Latest">Data1!$IN$18</definedName>
    <definedName name="A125176942J">Data1!$IQ$1:$IQ$10,Data1!$IQ$11:$IQ$18</definedName>
    <definedName name="A125176942J_Data">Data1!$IQ$11:$IQ$18</definedName>
    <definedName name="A125176942J_Latest">Data1!$IQ$18</definedName>
    <definedName name="A125176946T">Data2!$AB$1:$AB$10,Data2!$AB$11:$AB$18</definedName>
    <definedName name="A125176946T_Data">Data2!$AB$11:$AB$18</definedName>
    <definedName name="A125176946T_Latest">Data2!$AB$18</definedName>
    <definedName name="A125176950J">Data2!$AH$1:$AH$10,Data2!$AH$11:$AH$18</definedName>
    <definedName name="A125176950J_Data">Data2!$AH$11:$AH$18</definedName>
    <definedName name="A125176950J_Latest">Data2!$AH$18</definedName>
    <definedName name="A125176954T">Data2!$AK$1:$AK$10,Data2!$AK$11:$AK$18</definedName>
    <definedName name="A125176954T_Data">Data2!$AK$11:$AK$18</definedName>
    <definedName name="A125176954T_Latest">Data2!$AK$18</definedName>
    <definedName name="A125176958A">Data2!$BF$1:$BF$10,Data2!$BF$11:$BF$18</definedName>
    <definedName name="A125176958A_Data">Data2!$BF$11:$BF$18</definedName>
    <definedName name="A125176958A_Latest">Data2!$BF$18</definedName>
    <definedName name="A125176962T">Data2!$D$1:$D$10,Data2!$D$11:$D$18</definedName>
    <definedName name="A125176962T_Data">Data2!$D$11:$D$18</definedName>
    <definedName name="A125176962T_Latest">Data2!$D$18</definedName>
    <definedName name="A125176966A">Data2!$M$1:$M$10,Data2!$M$11:$M$18</definedName>
    <definedName name="A125176966A_Data">Data2!$M$11:$M$18</definedName>
    <definedName name="A125176966A_Latest">Data2!$M$18</definedName>
    <definedName name="A125176970T">Data1!$IB$1:$IB$10,Data1!$IB$11:$IB$18</definedName>
    <definedName name="A125176970T_Data">Data1!$IB$11:$IB$18</definedName>
    <definedName name="A125176970T_Latest">Data1!$IB$18</definedName>
    <definedName name="A125176974A">Data1!$IH$1:$IH$10,Data1!$IH$11:$IH$18</definedName>
    <definedName name="A125176974A_Data">Data1!$IH$11:$IH$18</definedName>
    <definedName name="A125176974A_Latest">Data1!$IH$18</definedName>
    <definedName name="A125176978K">Data1!$IK$1:$IK$10,Data1!$IK$11:$IK$18</definedName>
    <definedName name="A125176978K_Data">Data1!$IK$11:$IK$18</definedName>
    <definedName name="A125176978K_Latest">Data1!$IK$18</definedName>
    <definedName name="A125176982A">Data2!$J$1:$J$10,Data2!$J$11:$J$18</definedName>
    <definedName name="A125176982A_Data">Data2!$J$11:$J$18</definedName>
    <definedName name="A125176982A_Latest">Data2!$J$18</definedName>
    <definedName name="A125176986K">Data2!$AT$1:$AT$10,Data2!$AT$11:$AT$18</definedName>
    <definedName name="A125176986K_Data">Data2!$AT$11:$AT$18</definedName>
    <definedName name="A125176986K_Latest">Data2!$AT$18</definedName>
    <definedName name="A125176990A">Data2!$AW$1:$AW$10,Data2!$AW$11:$AW$18</definedName>
    <definedName name="A125176990A_Data">Data2!$AW$11:$AW$18</definedName>
    <definedName name="A125176990A_Latest">Data2!$AW$18</definedName>
    <definedName name="A125176994K">Data2!$P$1:$P$10,Data2!$P$11:$P$18</definedName>
    <definedName name="A125176994K_Data">Data2!$P$11:$P$18</definedName>
    <definedName name="A125176994K_Latest">Data2!$P$18</definedName>
    <definedName name="A125176998V">Data2!$AN$1:$AN$10,Data2!$AN$11:$AN$18</definedName>
    <definedName name="A125176998V_Data">Data2!$AN$11:$AN$18</definedName>
    <definedName name="A125176998V_Latest">Data2!$AN$18</definedName>
    <definedName name="A125177002A">Data2!$BI$1:$BI$10,Data2!$BI$11:$BI$18</definedName>
    <definedName name="A125177002A_Data">Data2!$BI$11:$BI$18</definedName>
    <definedName name="A125177002A_Latest">Data2!$BI$18</definedName>
    <definedName name="A125177838A">Data2!$CV$1:$CV$10,Data2!$CV$11:$CV$18</definedName>
    <definedName name="A125177838A_Data">Data2!$CV$11:$CV$18</definedName>
    <definedName name="A125177838A_Latest">Data2!$CV$18</definedName>
    <definedName name="A125177842T">Data2!$DQ$1:$DQ$10,Data2!$DQ$11:$DQ$18</definedName>
    <definedName name="A125177842T_Data">Data2!$DQ$11:$DQ$18</definedName>
    <definedName name="A125177842T_Latest">Data2!$DQ$18</definedName>
    <definedName name="A125177846A">Data2!$DZ$1:$DZ$10,Data2!$DZ$11:$DZ$18</definedName>
    <definedName name="A125177846A_Data">Data2!$DZ$11:$DZ$18</definedName>
    <definedName name="A125177846A_Latest">Data2!$DZ$18</definedName>
    <definedName name="A125177850T">Data2!$CY$1:$CY$10,Data2!$CY$11:$CY$18</definedName>
    <definedName name="A125177850T_Data">Data2!$CY$11:$CY$18</definedName>
    <definedName name="A125177850T_Latest">Data2!$CY$18</definedName>
    <definedName name="A125177854A">Data2!$DE$1:$DE$10,Data2!$DE$11:$DE$18</definedName>
    <definedName name="A125177854A_Data">Data2!$DE$11:$DE$18</definedName>
    <definedName name="A125177854A_Latest">Data2!$DE$18</definedName>
    <definedName name="A125177858K">Data2!$CG$1:$CG$10,Data2!$CG$11:$CG$18</definedName>
    <definedName name="A125177858K_Data">Data2!$CG$11:$CG$18</definedName>
    <definedName name="A125177858K_Latest">Data2!$CG$18</definedName>
    <definedName name="A125177862A">Data2!$CS$1:$CS$10,Data2!$CS$11:$CS$18</definedName>
    <definedName name="A125177862A_Data">Data2!$CS$11:$CS$18</definedName>
    <definedName name="A125177862A_Latest">Data2!$CS$18</definedName>
    <definedName name="A125177866K">Data2!$EC$1:$EC$10,Data2!$EC$11:$EC$18</definedName>
    <definedName name="A125177866K_Data">Data2!$EC$11:$EC$18</definedName>
    <definedName name="A125177866K_Latest">Data2!$EC$18</definedName>
    <definedName name="A125177870A">Data2!$BO$1:$BO$10,Data2!$BO$11:$BO$18</definedName>
    <definedName name="A125177870A_Data">Data2!$BO$11:$BO$18</definedName>
    <definedName name="A125177870A_Latest">Data2!$BO$18</definedName>
    <definedName name="A125177874K">Data2!$BX$1:$BX$10,Data2!$BX$11:$BX$18</definedName>
    <definedName name="A125177874K_Data">Data2!$BX$11:$BX$18</definedName>
    <definedName name="A125177874K_Latest">Data2!$BX$18</definedName>
    <definedName name="A125177878V">Data2!$CA$1:$CA$10,Data2!$CA$11:$CA$18</definedName>
    <definedName name="A125177878V_Data">Data2!$CA$11:$CA$18</definedName>
    <definedName name="A125177878V_Latest">Data2!$CA$18</definedName>
    <definedName name="A125177882K">Data2!$DB$1:$DB$10,Data2!$DB$11:$DB$18</definedName>
    <definedName name="A125177882K_Data">Data2!$DB$11:$DB$18</definedName>
    <definedName name="A125177882K_Latest">Data2!$DB$18</definedName>
    <definedName name="A125177886V">Data2!$DH$1:$DH$10,Data2!$DH$11:$DH$18</definedName>
    <definedName name="A125177886V_Data">Data2!$DH$11:$DH$18</definedName>
    <definedName name="A125177886V_Latest">Data2!$DH$18</definedName>
    <definedName name="A125177890K">Data2!$DK$1:$DK$10,Data2!$DK$11:$DK$18</definedName>
    <definedName name="A125177890K_Data">Data2!$DK$11:$DK$18</definedName>
    <definedName name="A125177890K_Latest">Data2!$DK$18</definedName>
    <definedName name="A125177894V">Data2!$EF$1:$EF$10,Data2!$EF$11:$EF$18</definedName>
    <definedName name="A125177894V_Data">Data2!$EF$11:$EF$18</definedName>
    <definedName name="A125177894V_Latest">Data2!$EF$18</definedName>
    <definedName name="A125177898C">Data2!$CD$1:$CD$10,Data2!$CD$11:$CD$18</definedName>
    <definedName name="A125177898C_Data">Data2!$CD$11:$CD$18</definedName>
    <definedName name="A125177898C_Latest">Data2!$CD$18</definedName>
    <definedName name="A125177902J">Data2!$CM$1:$CM$10,Data2!$CM$11:$CM$18</definedName>
    <definedName name="A125177902J_Data">Data2!$CM$11:$CM$18</definedName>
    <definedName name="A125177902J_Latest">Data2!$CM$18</definedName>
    <definedName name="A125177906T">Data2!$BL$1:$BL$10,Data2!$BL$11:$BL$18</definedName>
    <definedName name="A125177906T_Data">Data2!$BL$11:$BL$18</definedName>
    <definedName name="A125177906T_Latest">Data2!$BL$18</definedName>
    <definedName name="A125177910J">Data2!$BR$1:$BR$10,Data2!$BR$11:$BR$18</definedName>
    <definedName name="A125177910J_Data">Data2!$BR$11:$BR$18</definedName>
    <definedName name="A125177910J_Latest">Data2!$BR$18</definedName>
    <definedName name="A125177914T">Data2!$BU$1:$BU$10,Data2!$BU$11:$BU$18</definedName>
    <definedName name="A125177914T_Data">Data2!$BU$11:$BU$18</definedName>
    <definedName name="A125177914T_Latest">Data2!$BU$18</definedName>
    <definedName name="A125177918A">Data2!$CJ$1:$CJ$10,Data2!$CJ$11:$CJ$18</definedName>
    <definedName name="A125177918A_Data">Data2!$CJ$11:$CJ$18</definedName>
    <definedName name="A125177918A_Latest">Data2!$CJ$18</definedName>
    <definedName name="A125177922T">Data2!$DT$1:$DT$10,Data2!$DT$11:$DT$18</definedName>
    <definedName name="A125177922T_Data">Data2!$DT$11:$DT$18</definedName>
    <definedName name="A125177922T_Latest">Data2!$DT$18</definedName>
    <definedName name="A125177926A">Data2!$DW$1:$DW$10,Data2!$DW$11:$DW$18</definedName>
    <definedName name="A125177926A_Data">Data2!$DW$11:$DW$18</definedName>
    <definedName name="A125177926A_Latest">Data2!$DW$18</definedName>
    <definedName name="A125177930T">Data2!$CP$1:$CP$10,Data2!$CP$11:$CP$18</definedName>
    <definedName name="A125177930T_Data">Data2!$CP$11:$CP$18</definedName>
    <definedName name="A125177930T_Latest">Data2!$CP$18</definedName>
    <definedName name="A125177934A">Data2!$DN$1:$DN$10,Data2!$DN$11:$DN$18</definedName>
    <definedName name="A125177934A_Data">Data2!$DN$11:$DN$18</definedName>
    <definedName name="A125177934A_Latest">Data2!$DN$18</definedName>
    <definedName name="A125177938K">Data2!$EI$1:$EI$10,Data2!$EI$11:$EI$18</definedName>
    <definedName name="A125177938K_Data">Data2!$EI$11:$EI$18</definedName>
    <definedName name="A125177938K_Latest">Data2!$EI$18</definedName>
    <definedName name="A125178774V">Data1!$AN$1:$AN$10,Data1!$AN$11:$AN$18</definedName>
    <definedName name="A125178774V_Data">Data1!$AN$11:$AN$18</definedName>
    <definedName name="A125178774V_Latest">Data1!$AN$18</definedName>
    <definedName name="A125178778C">Data1!$BI$1:$BI$10,Data1!$BI$11:$BI$18</definedName>
    <definedName name="A125178778C_Data">Data1!$BI$11:$BI$18</definedName>
    <definedName name="A125178778C_Latest">Data1!$BI$18</definedName>
    <definedName name="A125178782V">Data1!$BR$1:$BR$10,Data1!$BR$11:$BR$18</definedName>
    <definedName name="A125178782V_Data">Data1!$BR$11:$BR$18</definedName>
    <definedName name="A125178782V_Latest">Data1!$BR$18</definedName>
    <definedName name="A125178786C">Data1!$AQ$1:$AQ$10,Data1!$AQ$11:$AQ$18</definedName>
    <definedName name="A125178786C_Data">Data1!$AQ$11:$AQ$18</definedName>
    <definedName name="A125178786C_Latest">Data1!$AQ$18</definedName>
    <definedName name="A125178790V">Data1!$AW$1:$AW$10,Data1!$AW$11:$AW$18</definedName>
    <definedName name="A125178790V_Data">Data1!$AW$11:$AW$18</definedName>
    <definedName name="A125178790V_Latest">Data1!$AW$18</definedName>
    <definedName name="A125178794C">Data1!$Y$1:$Y$10,Data1!$Y$11:$Y$18</definedName>
    <definedName name="A125178794C_Data">Data1!$Y$11:$Y$18</definedName>
    <definedName name="A125178794C_Latest">Data1!$Y$18</definedName>
    <definedName name="A125178798L">Data1!$AK$1:$AK$10,Data1!$AK$11:$AK$18</definedName>
    <definedName name="A125178798L_Data">Data1!$AK$11:$AK$18</definedName>
    <definedName name="A125178798L_Latest">Data1!$AK$18</definedName>
    <definedName name="A125178802T">Data1!$BU$1:$BU$10,Data1!$BU$11:$BU$18</definedName>
    <definedName name="A125178802T_Data">Data1!$BU$11:$BU$18</definedName>
    <definedName name="A125178802T_Latest">Data1!$BU$18</definedName>
    <definedName name="A125178806A">Data1!$G$1:$G$10,Data1!$G$11:$G$18</definedName>
    <definedName name="A125178806A_Data">Data1!$G$11:$G$18</definedName>
    <definedName name="A125178806A_Latest">Data1!$G$18</definedName>
    <definedName name="A125178810T">Data1!$P$1:$P$10,Data1!$P$11:$P$18</definedName>
    <definedName name="A125178810T_Data">Data1!$P$11:$P$18</definedName>
    <definedName name="A125178810T_Latest">Data1!$P$18</definedName>
    <definedName name="A125178814A">Data1!$S$1:$S$10,Data1!$S$11:$S$18</definedName>
    <definedName name="A125178814A_Data">Data1!$S$11:$S$18</definedName>
    <definedName name="A125178814A_Latest">Data1!$S$18</definedName>
    <definedName name="A125178818K">Data1!$AT$1:$AT$10,Data1!$AT$11:$AT$18</definedName>
    <definedName name="A125178818K_Data">Data1!$AT$11:$AT$18</definedName>
    <definedName name="A125178818K_Latest">Data1!$AT$18</definedName>
    <definedName name="A125178822A">Data1!$AZ$1:$AZ$10,Data1!$AZ$11:$AZ$18</definedName>
    <definedName name="A125178822A_Data">Data1!$AZ$11:$AZ$18</definedName>
    <definedName name="A125178822A_Latest">Data1!$AZ$18</definedName>
    <definedName name="A125178826K">Data1!$BC$1:$BC$10,Data1!$BC$11:$BC$18</definedName>
    <definedName name="A125178826K_Data">Data1!$BC$11:$BC$18</definedName>
    <definedName name="A125178826K_Latest">Data1!$BC$18</definedName>
    <definedName name="A125178830A">Data1!$BX$1:$BX$10,Data1!$BX$11:$BX$18</definedName>
    <definedName name="A125178830A_Data">Data1!$BX$11:$BX$18</definedName>
    <definedName name="A125178830A_Latest">Data1!$BX$18</definedName>
    <definedName name="A125178834K">Data1!$V$1:$V$10,Data1!$V$11:$V$18</definedName>
    <definedName name="A125178834K_Data">Data1!$V$11:$V$18</definedName>
    <definedName name="A125178834K_Latest">Data1!$V$18</definedName>
    <definedName name="A125178838V">Data1!$AE$1:$AE$10,Data1!$AE$11:$AE$18</definedName>
    <definedName name="A125178838V_Data">Data1!$AE$11:$AE$18</definedName>
    <definedName name="A125178838V_Latest">Data1!$AE$18</definedName>
    <definedName name="A125178842K">Data1!$D$1:$D$10,Data1!$D$11:$D$18</definedName>
    <definedName name="A125178842K_Data">Data1!$D$11:$D$18</definedName>
    <definedName name="A125178842K_Latest">Data1!$D$18</definedName>
    <definedName name="A125178846V">Data1!$J$1:$J$10,Data1!$J$11:$J$18</definedName>
    <definedName name="A125178846V_Data">Data1!$J$11:$J$18</definedName>
    <definedName name="A125178846V_Latest">Data1!$J$18</definedName>
    <definedName name="A125178850K">Data1!$M$1:$M$10,Data1!$M$11:$M$18</definedName>
    <definedName name="A125178850K_Data">Data1!$M$11:$M$18</definedName>
    <definedName name="A125178850K_Latest">Data1!$M$18</definedName>
    <definedName name="A125178854V">Data1!$AB$1:$AB$10,Data1!$AB$11:$AB$18</definedName>
    <definedName name="A125178854V_Data">Data1!$AB$11:$AB$18</definedName>
    <definedName name="A125178854V_Latest">Data1!$AB$18</definedName>
    <definedName name="A125178858C">Data1!$BL$1:$BL$10,Data1!$BL$11:$BL$18</definedName>
    <definedName name="A125178858C_Data">Data1!$BL$11:$BL$18</definedName>
    <definedName name="A125178858C_Latest">Data1!$BL$18</definedName>
    <definedName name="A125178862V">Data1!$BO$1:$BO$10,Data1!$BO$11:$BO$18</definedName>
    <definedName name="A125178862V_Data">Data1!$BO$11:$BO$18</definedName>
    <definedName name="A125178862V_Latest">Data1!$BO$18</definedName>
    <definedName name="A125178866C">Data1!$AH$1:$AH$10,Data1!$AH$11:$AH$18</definedName>
    <definedName name="A125178866C_Data">Data1!$AH$11:$AH$18</definedName>
    <definedName name="A125178866C_Latest">Data1!$AH$18</definedName>
    <definedName name="A125178870V">Data1!$BF$1:$BF$10,Data1!$BF$11:$BF$18</definedName>
    <definedName name="A125178870V_Data">Data1!$BF$11:$BF$18</definedName>
    <definedName name="A125178870V_Latest">Data1!$BF$18</definedName>
    <definedName name="A125178874C">Data1!$CA$1:$CA$10,Data1!$CA$11:$CA$18</definedName>
    <definedName name="A125178874C_Data">Data1!$CA$11:$CA$18</definedName>
    <definedName name="A125178874C_Latest">Data1!$CA$18</definedName>
    <definedName name="A125178878L">Data5!$BB$1:$BB$10,Data5!$BB$11:$BB$18</definedName>
    <definedName name="A125178878L_Data">Data5!$BB$11:$BB$18</definedName>
    <definedName name="A125178878L_Latest">Data5!$BB$18</definedName>
    <definedName name="A125178882C">Data5!$BW$1:$BW$10,Data5!$BW$11:$BW$18</definedName>
    <definedName name="A125178882C_Data">Data5!$BW$11:$BW$18</definedName>
    <definedName name="A125178882C_Latest">Data5!$BW$18</definedName>
    <definedName name="A125178886L">Data5!$CF$1:$CF$10,Data5!$CF$11:$CF$18</definedName>
    <definedName name="A125178886L_Data">Data5!$CF$11:$CF$18</definedName>
    <definedName name="A125178886L_Latest">Data5!$CF$18</definedName>
    <definedName name="A125178890C">Data5!$BE$1:$BE$10,Data5!$BE$11:$BE$18</definedName>
    <definedName name="A125178890C_Data">Data5!$BE$11:$BE$18</definedName>
    <definedName name="A125178890C_Latest">Data5!$BE$18</definedName>
    <definedName name="A125178894L">Data5!$BK$1:$BK$10,Data5!$BK$11:$BK$18</definedName>
    <definedName name="A125178894L_Data">Data5!$BK$11:$BK$18</definedName>
    <definedName name="A125178894L_Latest">Data5!$BK$18</definedName>
    <definedName name="A125178898W">Data5!$AM$1:$AM$10,Data5!$AM$11:$AM$18</definedName>
    <definedName name="A125178898W_Data">Data5!$AM$11:$AM$18</definedName>
    <definedName name="A125178898W_Latest">Data5!$AM$18</definedName>
    <definedName name="A125178902A">Data5!$AY$1:$AY$10,Data5!$AY$11:$AY$18</definedName>
    <definedName name="A125178902A_Data">Data5!$AY$11:$AY$18</definedName>
    <definedName name="A125178902A_Latest">Data5!$AY$18</definedName>
    <definedName name="A125178906K">Data5!$CI$1:$CI$10,Data5!$CI$11:$CI$18</definedName>
    <definedName name="A125178906K_Data">Data5!$CI$11:$CI$18</definedName>
    <definedName name="A125178906K_Latest">Data5!$CI$18</definedName>
    <definedName name="A125178910A">Data5!$U$1:$U$10,Data5!$U$11:$U$18</definedName>
    <definedName name="A125178910A_Data">Data5!$U$11:$U$18</definedName>
    <definedName name="A125178910A_Latest">Data5!$U$18</definedName>
    <definedName name="A125178914K">Data5!$AD$1:$AD$10,Data5!$AD$11:$AD$18</definedName>
    <definedName name="A125178914K_Data">Data5!$AD$11:$AD$18</definedName>
    <definedName name="A125178914K_Latest">Data5!$AD$18</definedName>
    <definedName name="A125178918V">Data5!$AG$1:$AG$10,Data5!$AG$11:$AG$18</definedName>
    <definedName name="A125178918V_Data">Data5!$AG$11:$AG$18</definedName>
    <definedName name="A125178918V_Latest">Data5!$AG$18</definedName>
    <definedName name="A125178922K">Data5!$BH$1:$BH$10,Data5!$BH$11:$BH$18</definedName>
    <definedName name="A125178922K_Data">Data5!$BH$11:$BH$18</definedName>
    <definedName name="A125178922K_Latest">Data5!$BH$18</definedName>
    <definedName name="A125178926V">Data5!$BN$1:$BN$10,Data5!$BN$11:$BN$18</definedName>
    <definedName name="A125178926V_Data">Data5!$BN$11:$BN$18</definedName>
    <definedName name="A125178926V_Latest">Data5!$BN$18</definedName>
    <definedName name="A125178930K">Data5!$BQ$1:$BQ$10,Data5!$BQ$11:$BQ$18</definedName>
    <definedName name="A125178930K_Data">Data5!$BQ$11:$BQ$18</definedName>
    <definedName name="A125178930K_Latest">Data5!$BQ$18</definedName>
    <definedName name="A125178934V">Data5!$CL$1:$CL$10,Data5!$CL$11:$CL$18</definedName>
    <definedName name="A125178934V_Data">Data5!$CL$11:$CL$18</definedName>
    <definedName name="A125178934V_Latest">Data5!$CL$18</definedName>
    <definedName name="A125178938C">Data5!$AJ$1:$AJ$10,Data5!$AJ$11:$AJ$18</definedName>
    <definedName name="A125178938C_Data">Data5!$AJ$11:$AJ$18</definedName>
    <definedName name="A125178938C_Latest">Data5!$AJ$18</definedName>
    <definedName name="A125178942V">Data5!$AS$1:$AS$10,Data5!$AS$11:$AS$18</definedName>
    <definedName name="A125178942V_Data">Data5!$AS$11:$AS$18</definedName>
    <definedName name="A125178942V_Latest">Data5!$AS$18</definedName>
    <definedName name="A125178946C">Data5!$R$1:$R$10,Data5!$R$11:$R$18</definedName>
    <definedName name="A125178946C_Data">Data5!$R$11:$R$18</definedName>
    <definedName name="A125178946C_Latest">Data5!$R$18</definedName>
    <definedName name="A125178950V">Data5!$X$1:$X$10,Data5!$X$11:$X$18</definedName>
    <definedName name="A125178950V_Data">Data5!$X$11:$X$18</definedName>
    <definedName name="A125178950V_Latest">Data5!$X$18</definedName>
    <definedName name="A125178954C">Data5!$AA$1:$AA$10,Data5!$AA$11:$AA$18</definedName>
    <definedName name="A125178954C_Data">Data5!$AA$11:$AA$18</definedName>
    <definedName name="A125178954C_Latest">Data5!$AA$18</definedName>
    <definedName name="A125178958L">Data5!$AP$1:$AP$10,Data5!$AP$11:$AP$18</definedName>
    <definedName name="A125178958L_Data">Data5!$AP$11:$AP$18</definedName>
    <definedName name="A125178958L_Latest">Data5!$AP$18</definedName>
    <definedName name="A125178962C">Data5!$BZ$1:$BZ$10,Data5!$BZ$11:$BZ$18</definedName>
    <definedName name="A125178962C_Data">Data5!$BZ$11:$BZ$18</definedName>
    <definedName name="A125178962C_Latest">Data5!$BZ$18</definedName>
    <definedName name="A125178966L">Data5!$CC$1:$CC$10,Data5!$CC$11:$CC$18</definedName>
    <definedName name="A125178966L_Data">Data5!$CC$11:$CC$18</definedName>
    <definedName name="A125178966L_Latest">Data5!$CC$18</definedName>
    <definedName name="A125178970C">Data5!$AV$1:$AV$10,Data5!$AV$11:$AV$18</definedName>
    <definedName name="A125178970C_Data">Data5!$AV$11:$AV$18</definedName>
    <definedName name="A125178970C_Latest">Data5!$AV$18</definedName>
    <definedName name="A125178974L">Data5!$BT$1:$BT$10,Data5!$BT$11:$BT$18</definedName>
    <definedName name="A125178974L_Data">Data5!$BT$11:$BT$18</definedName>
    <definedName name="A125178974L_Latest">Data5!$BT$18</definedName>
    <definedName name="A125178978W">Data5!$CO$1:$CO$10,Data5!$CO$11:$CO$18</definedName>
    <definedName name="A125178978W_Data">Data5!$CO$11:$CO$18</definedName>
    <definedName name="A125178978W_Latest">Data5!$CO$18</definedName>
    <definedName name="A125178982L">Data3!$CH$1:$CH$10,Data3!$CH$11:$CH$18</definedName>
    <definedName name="A125178982L_Data">Data3!$CH$11:$CH$18</definedName>
    <definedName name="A125178982L_Latest">Data3!$CH$18</definedName>
    <definedName name="A125178986W">Data3!$DC$1:$DC$10,Data3!$DC$11:$DC$18</definedName>
    <definedName name="A125178986W_Data">Data3!$DC$11:$DC$18</definedName>
    <definedName name="A125178986W_Latest">Data3!$DC$18</definedName>
    <definedName name="A125178990L">Data3!$DL$1:$DL$10,Data3!$DL$11:$DL$18</definedName>
    <definedName name="A125178990L_Data">Data3!$DL$11:$DL$18</definedName>
    <definedName name="A125178990L_Latest">Data3!$DL$18</definedName>
    <definedName name="A125178994W">Data3!$CK$1:$CK$10,Data3!$CK$11:$CK$18</definedName>
    <definedName name="A125178994W_Data">Data3!$CK$11:$CK$18</definedName>
    <definedName name="A125178994W_Latest">Data3!$CK$18</definedName>
    <definedName name="A125178998F">Data3!$CQ$1:$CQ$10,Data3!$CQ$11:$CQ$18</definedName>
    <definedName name="A125178998F_Data">Data3!$CQ$11:$CQ$18</definedName>
    <definedName name="A125178998F_Latest">Data3!$CQ$18</definedName>
    <definedName name="A125179002L">Data3!$BS$1:$BS$10,Data3!$BS$11:$BS$18</definedName>
    <definedName name="A125179002L_Data">Data3!$BS$11:$BS$18</definedName>
    <definedName name="A125179002L_Latest">Data3!$BS$18</definedName>
    <definedName name="A125179006W">Data3!$CE$1:$CE$10,Data3!$CE$11:$CE$18</definedName>
    <definedName name="A125179006W_Data">Data3!$CE$11:$CE$18</definedName>
    <definedName name="A125179006W_Latest">Data3!$CE$18</definedName>
    <definedName name="A125179010L">Data3!$DO$1:$DO$10,Data3!$DO$11:$DO$18</definedName>
    <definedName name="A125179010L_Data">Data3!$DO$11:$DO$18</definedName>
    <definedName name="A125179010L_Latest">Data3!$DO$18</definedName>
    <definedName name="A125179014W">Data3!$BA$1:$BA$10,Data3!$BA$11:$BA$18</definedName>
    <definedName name="A125179014W_Data">Data3!$BA$11:$BA$18</definedName>
    <definedName name="A125179014W_Latest">Data3!$BA$18</definedName>
    <definedName name="A125179018F">Data3!$BJ$1:$BJ$10,Data3!$BJ$11:$BJ$18</definedName>
    <definedName name="A125179018F_Data">Data3!$BJ$11:$BJ$18</definedName>
    <definedName name="A125179018F_Latest">Data3!$BJ$18</definedName>
    <definedName name="A125179022W">Data3!$BM$1:$BM$10,Data3!$BM$11:$BM$18</definedName>
    <definedName name="A125179022W_Data">Data3!$BM$11:$BM$18</definedName>
    <definedName name="A125179022W_Latest">Data3!$BM$18</definedName>
    <definedName name="A125179026F">Data3!$CN$1:$CN$10,Data3!$CN$11:$CN$18</definedName>
    <definedName name="A125179026F_Data">Data3!$CN$11:$CN$18</definedName>
    <definedName name="A125179026F_Latest">Data3!$CN$18</definedName>
    <definedName name="A125179030W">Data3!$CT$1:$CT$10,Data3!$CT$11:$CT$18</definedName>
    <definedName name="A125179030W_Data">Data3!$CT$11:$CT$18</definedName>
    <definedName name="A125179030W_Latest">Data3!$CT$18</definedName>
    <definedName name="A125179034F">Data3!$CW$1:$CW$10,Data3!$CW$11:$CW$18</definedName>
    <definedName name="A125179034F_Data">Data3!$CW$11:$CW$18</definedName>
    <definedName name="A125179034F_Latest">Data3!$CW$18</definedName>
    <definedName name="A125179038R">Data3!$DR$1:$DR$10,Data3!$DR$11:$DR$18</definedName>
    <definedName name="A125179038R_Data">Data3!$DR$11:$DR$18</definedName>
    <definedName name="A125179038R_Latest">Data3!$DR$18</definedName>
    <definedName name="A125179042F">Data3!$BP$1:$BP$10,Data3!$BP$11:$BP$18</definedName>
    <definedName name="A125179042F_Data">Data3!$BP$11:$BP$18</definedName>
    <definedName name="A125179042F_Latest">Data3!$BP$18</definedName>
    <definedName name="A125179046R">Data3!$BY$1:$BY$10,Data3!$BY$11:$BY$18</definedName>
    <definedName name="A125179046R_Data">Data3!$BY$11:$BY$18</definedName>
    <definedName name="A125179046R_Latest">Data3!$BY$18</definedName>
    <definedName name="A125179050F">Data3!$AX$1:$AX$10,Data3!$AX$11:$AX$18</definedName>
    <definedName name="A125179050F_Data">Data3!$AX$11:$AX$18</definedName>
    <definedName name="A125179050F_Latest">Data3!$AX$18</definedName>
    <definedName name="A125179054R">Data3!$BD$1:$BD$10,Data3!$BD$11:$BD$18</definedName>
    <definedName name="A125179054R_Data">Data3!$BD$11:$BD$18</definedName>
    <definedName name="A125179054R_Latest">Data3!$BD$18</definedName>
    <definedName name="A125179058X">Data3!$BG$1:$BG$10,Data3!$BG$11:$BG$18</definedName>
    <definedName name="A125179058X_Data">Data3!$BG$11:$BG$18</definedName>
    <definedName name="A125179058X_Latest">Data3!$BG$18</definedName>
    <definedName name="A125179062R">Data3!$BV$1:$BV$10,Data3!$BV$11:$BV$18</definedName>
    <definedName name="A125179062R_Data">Data3!$BV$11:$BV$18</definedName>
    <definedName name="A125179062R_Latest">Data3!$BV$18</definedName>
    <definedName name="A125179066X">Data3!$DF$1:$DF$10,Data3!$DF$11:$DF$18</definedName>
    <definedName name="A125179066X_Data">Data3!$DF$11:$DF$18</definedName>
    <definedName name="A125179066X_Latest">Data3!$DF$18</definedName>
    <definedName name="A125179070R">Data3!$DI$1:$DI$10,Data3!$DI$11:$DI$18</definedName>
    <definedName name="A125179070R_Data">Data3!$DI$11:$DI$18</definedName>
    <definedName name="A125179070R_Latest">Data3!$DI$18</definedName>
    <definedName name="A125179074X">Data3!$CB$1:$CB$10,Data3!$CB$11:$CB$18</definedName>
    <definedName name="A125179074X_Data">Data3!$CB$11:$CB$18</definedName>
    <definedName name="A125179074X_Latest">Data3!$CB$18</definedName>
    <definedName name="A125179078J">Data3!$CZ$1:$CZ$10,Data3!$CZ$11:$CZ$18</definedName>
    <definedName name="A125179078J_Data">Data3!$CZ$11:$CZ$18</definedName>
    <definedName name="A125179078J_Latest">Data3!$CZ$18</definedName>
    <definedName name="A125179082X">Data3!$DU$1:$DU$10,Data3!$DU$11:$DU$18</definedName>
    <definedName name="A125179082X_Data">Data3!$DU$11:$DU$18</definedName>
    <definedName name="A125179082X_Latest">Data3!$DU$18</definedName>
    <definedName name="A125179086J">Data4!$BR$1:$BR$10,Data4!$BR$11:$BR$18</definedName>
    <definedName name="A125179086J_Data">Data4!$BR$11:$BR$18</definedName>
    <definedName name="A125179086J_Latest">Data4!$BR$18</definedName>
    <definedName name="A125179090X">Data4!$CM$1:$CM$10,Data4!$CM$11:$CM$18</definedName>
    <definedName name="A125179090X_Data">Data4!$CM$11:$CM$18</definedName>
    <definedName name="A125179090X_Latest">Data4!$CM$18</definedName>
    <definedName name="A125179094J">Data4!$CV$1:$CV$10,Data4!$CV$11:$CV$18</definedName>
    <definedName name="A125179094J_Data">Data4!$CV$11:$CV$18</definedName>
    <definedName name="A125179094J_Latest">Data4!$CV$18</definedName>
    <definedName name="A125179098T">Data4!$BU$1:$BU$10,Data4!$BU$11:$BU$18</definedName>
    <definedName name="A125179098T_Data">Data4!$BU$11:$BU$18</definedName>
    <definedName name="A125179098T_Latest">Data4!$BU$18</definedName>
    <definedName name="A125179102W">Data4!$CA$1:$CA$10,Data4!$CA$11:$CA$18</definedName>
    <definedName name="A125179102W_Data">Data4!$CA$11:$CA$18</definedName>
    <definedName name="A125179102W_Latest">Data4!$CA$18</definedName>
    <definedName name="A125179106F">Data4!$BC$1:$BC$10,Data4!$BC$11:$BC$18</definedName>
    <definedName name="A125179106F_Data">Data4!$BC$11:$BC$18</definedName>
    <definedName name="A125179106F_Latest">Data4!$BC$18</definedName>
    <definedName name="A125179110W">Data4!$BO$1:$BO$10,Data4!$BO$11:$BO$18</definedName>
    <definedName name="A125179110W_Data">Data4!$BO$11:$BO$18</definedName>
    <definedName name="A125179110W_Latest">Data4!$BO$18</definedName>
    <definedName name="A125179114F">Data4!$CY$1:$CY$10,Data4!$CY$11:$CY$18</definedName>
    <definedName name="A125179114F_Data">Data4!$CY$11:$CY$18</definedName>
    <definedName name="A125179114F_Latest">Data4!$CY$18</definedName>
    <definedName name="A125179118R">Data4!$AK$1:$AK$10,Data4!$AK$11:$AK$18</definedName>
    <definedName name="A125179118R_Data">Data4!$AK$11:$AK$18</definedName>
    <definedName name="A125179118R_Latest">Data4!$AK$18</definedName>
    <definedName name="A125179122F">Data4!$AT$1:$AT$10,Data4!$AT$11:$AT$18</definedName>
    <definedName name="A125179122F_Data">Data4!$AT$11:$AT$18</definedName>
    <definedName name="A125179122F_Latest">Data4!$AT$18</definedName>
    <definedName name="A125179126R">Data4!$AW$1:$AW$10,Data4!$AW$11:$AW$18</definedName>
    <definedName name="A125179126R_Data">Data4!$AW$11:$AW$18</definedName>
    <definedName name="A125179126R_Latest">Data4!$AW$18</definedName>
    <definedName name="A125179130F">Data4!$BX$1:$BX$10,Data4!$BX$11:$BX$18</definedName>
    <definedName name="A125179130F_Data">Data4!$BX$11:$BX$18</definedName>
    <definedName name="A125179130F_Latest">Data4!$BX$18</definedName>
    <definedName name="A125179134R">Data4!$CD$1:$CD$10,Data4!$CD$11:$CD$18</definedName>
    <definedName name="A125179134R_Data">Data4!$CD$11:$CD$18</definedName>
    <definedName name="A125179134R_Latest">Data4!$CD$18</definedName>
    <definedName name="A125179138X">Data4!$CG$1:$CG$10,Data4!$CG$11:$CG$18</definedName>
    <definedName name="A125179138X_Data">Data4!$CG$11:$CG$18</definedName>
    <definedName name="A125179138X_Latest">Data4!$CG$18</definedName>
    <definedName name="A125179142R">Data4!$DB$1:$DB$10,Data4!$DB$11:$DB$18</definedName>
    <definedName name="A125179142R_Data">Data4!$DB$11:$DB$18</definedName>
    <definedName name="A125179142R_Latest">Data4!$DB$18</definedName>
    <definedName name="A125179146X">Data4!$AZ$1:$AZ$10,Data4!$AZ$11:$AZ$18</definedName>
    <definedName name="A125179146X_Data">Data4!$AZ$11:$AZ$18</definedName>
    <definedName name="A125179146X_Latest">Data4!$AZ$18</definedName>
    <definedName name="A125179150R">Data4!$BI$1:$BI$10,Data4!$BI$11:$BI$18</definedName>
    <definedName name="A125179150R_Data">Data4!$BI$11:$BI$18</definedName>
    <definedName name="A125179150R_Latest">Data4!$BI$18</definedName>
    <definedName name="A125179154X">Data4!$AH$1:$AH$10,Data4!$AH$11:$AH$18</definedName>
    <definedName name="A125179154X_Data">Data4!$AH$11:$AH$18</definedName>
    <definedName name="A125179154X_Latest">Data4!$AH$18</definedName>
    <definedName name="A125179158J">Data4!$AN$1:$AN$10,Data4!$AN$11:$AN$18</definedName>
    <definedName name="A125179158J_Data">Data4!$AN$11:$AN$18</definedName>
    <definedName name="A125179158J_Latest">Data4!$AN$18</definedName>
    <definedName name="A125179162X">Data4!$AQ$1:$AQ$10,Data4!$AQ$11:$AQ$18</definedName>
    <definedName name="A125179162X_Data">Data4!$AQ$11:$AQ$18</definedName>
    <definedName name="A125179162X_Latest">Data4!$AQ$18</definedName>
    <definedName name="A125179166J">Data4!$BF$1:$BF$10,Data4!$BF$11:$BF$18</definedName>
    <definedName name="A125179166J_Data">Data4!$BF$11:$BF$18</definedName>
    <definedName name="A125179166J_Latest">Data4!$BF$18</definedName>
    <definedName name="A125179170X">Data4!$CP$1:$CP$10,Data4!$CP$11:$CP$18</definedName>
    <definedName name="A125179170X_Data">Data4!$CP$11:$CP$18</definedName>
    <definedName name="A125179170X_Latest">Data4!$CP$18</definedName>
    <definedName name="A125179174J">Data4!$CS$1:$CS$10,Data4!$CS$11:$CS$18</definedName>
    <definedName name="A125179174J_Data">Data4!$CS$11:$CS$18</definedName>
    <definedName name="A125179174J_Latest">Data4!$CS$18</definedName>
    <definedName name="A125179178T">Data4!$BL$1:$BL$10,Data4!$BL$11:$BL$18</definedName>
    <definedName name="A125179178T_Data">Data4!$BL$11:$BL$18</definedName>
    <definedName name="A125179178T_Latest">Data4!$BL$18</definedName>
    <definedName name="A125179182J">Data4!$CJ$1:$CJ$10,Data4!$CJ$11:$CJ$18</definedName>
    <definedName name="A125179182J_Data">Data4!$CJ$11:$CJ$18</definedName>
    <definedName name="A125179182J_Latest">Data4!$CJ$18</definedName>
    <definedName name="A125179186T">Data4!$DE$1:$DE$10,Data4!$DE$11:$DE$18</definedName>
    <definedName name="A125179186T_Data">Data4!$DE$11:$DE$18</definedName>
    <definedName name="A125179186T_Latest">Data4!$DE$18</definedName>
    <definedName name="A125179190J">Data4!$ER$1:$ER$10,Data4!$ER$11:$ER$18</definedName>
    <definedName name="A125179190J_Data">Data4!$ER$11:$ER$18</definedName>
    <definedName name="A125179190J_Latest">Data4!$ER$18</definedName>
    <definedName name="A125179194T">Data4!$FM$1:$FM$10,Data4!$FM$11:$FM$18</definedName>
    <definedName name="A125179194T_Data">Data4!$FM$11:$FM$18</definedName>
    <definedName name="A125179194T_Latest">Data4!$FM$18</definedName>
    <definedName name="A125179198A">Data4!$FV$1:$FV$10,Data4!$FV$11:$FV$18</definedName>
    <definedName name="A125179198A_Data">Data4!$FV$11:$FV$18</definedName>
    <definedName name="A125179198A_Latest">Data4!$FV$18</definedName>
    <definedName name="A125179202F">Data4!$EU$1:$EU$10,Data4!$EU$11:$EU$18</definedName>
    <definedName name="A125179202F_Data">Data4!$EU$11:$EU$18</definedName>
    <definedName name="A125179202F_Latest">Data4!$EU$18</definedName>
    <definedName name="A125179206R">Data4!$FA$1:$FA$10,Data4!$FA$11:$FA$18</definedName>
    <definedName name="A125179206R_Data">Data4!$FA$11:$FA$18</definedName>
    <definedName name="A125179206R_Latest">Data4!$FA$18</definedName>
    <definedName name="A125179210F">Data4!$EC$1:$EC$10,Data4!$EC$11:$EC$18</definedName>
    <definedName name="A125179210F_Data">Data4!$EC$11:$EC$18</definedName>
    <definedName name="A125179210F_Latest">Data4!$EC$18</definedName>
    <definedName name="A125179214R">Data4!$EO$1:$EO$10,Data4!$EO$11:$EO$18</definedName>
    <definedName name="A125179214R_Data">Data4!$EO$11:$EO$18</definedName>
    <definedName name="A125179214R_Latest">Data4!$EO$18</definedName>
    <definedName name="A125179218X">Data4!$FY$1:$FY$10,Data4!$FY$11:$FY$18</definedName>
    <definedName name="A125179218X_Data">Data4!$FY$11:$FY$18</definedName>
    <definedName name="A125179218X_Latest">Data4!$FY$18</definedName>
    <definedName name="A125179222R">Data4!$DK$1:$DK$10,Data4!$DK$11:$DK$18</definedName>
    <definedName name="A125179222R_Data">Data4!$DK$11:$DK$18</definedName>
    <definedName name="A125179222R_Latest">Data4!$DK$18</definedName>
    <definedName name="A125179226X">Data4!$DT$1:$DT$10,Data4!$DT$11:$DT$18</definedName>
    <definedName name="A125179226X_Data">Data4!$DT$11:$DT$18</definedName>
    <definedName name="A125179226X_Latest">Data4!$DT$18</definedName>
    <definedName name="A125179230R">Data4!$DW$1:$DW$10,Data4!$DW$11:$DW$18</definedName>
    <definedName name="A125179230R_Data">Data4!$DW$11:$DW$18</definedName>
    <definedName name="A125179230R_Latest">Data4!$DW$18</definedName>
    <definedName name="A125179234X">Data4!$EX$1:$EX$10,Data4!$EX$11:$EX$18</definedName>
    <definedName name="A125179234X_Data">Data4!$EX$11:$EX$18</definedName>
    <definedName name="A125179234X_Latest">Data4!$EX$18</definedName>
    <definedName name="A125179238J">Data4!$FD$1:$FD$10,Data4!$FD$11:$FD$18</definedName>
    <definedName name="A125179238J_Data">Data4!$FD$11:$FD$18</definedName>
    <definedName name="A125179238J_Latest">Data4!$FD$18</definedName>
    <definedName name="A125179242X">Data4!$FG$1:$FG$10,Data4!$FG$11:$FG$18</definedName>
    <definedName name="A125179242X_Data">Data4!$FG$11:$FG$18</definedName>
    <definedName name="A125179242X_Latest">Data4!$FG$18</definedName>
    <definedName name="A125179246J">Data4!$GB$1:$GB$10,Data4!$GB$11:$GB$18</definedName>
    <definedName name="A125179246J_Data">Data4!$GB$11:$GB$18</definedName>
    <definedName name="A125179246J_Latest">Data4!$GB$18</definedName>
    <definedName name="A125179250X">Data4!$DZ$1:$DZ$10,Data4!$DZ$11:$DZ$18</definedName>
    <definedName name="A125179250X_Data">Data4!$DZ$11:$DZ$18</definedName>
    <definedName name="A125179250X_Latest">Data4!$DZ$18</definedName>
    <definedName name="A125179254J">Data4!$EI$1:$EI$10,Data4!$EI$11:$EI$18</definedName>
    <definedName name="A125179254J_Data">Data4!$EI$11:$EI$18</definedName>
    <definedName name="A125179254J_Latest">Data4!$EI$18</definedName>
    <definedName name="A125179258T">Data4!$DH$1:$DH$10,Data4!$DH$11:$DH$18</definedName>
    <definedName name="A125179258T_Data">Data4!$DH$11:$DH$18</definedName>
    <definedName name="A125179258T_Latest">Data4!$DH$18</definedName>
    <definedName name="A125179262J">Data4!$DN$1:$DN$10,Data4!$DN$11:$DN$18</definedName>
    <definedName name="A125179262J_Data">Data4!$DN$11:$DN$18</definedName>
    <definedName name="A125179262J_Latest">Data4!$DN$18</definedName>
    <definedName name="A125179266T">Data4!$DQ$1:$DQ$10,Data4!$DQ$11:$DQ$18</definedName>
    <definedName name="A125179266T_Data">Data4!$DQ$11:$DQ$18</definedName>
    <definedName name="A125179266T_Latest">Data4!$DQ$18</definedName>
    <definedName name="A125179270J">Data4!$EF$1:$EF$10,Data4!$EF$11:$EF$18</definedName>
    <definedName name="A125179270J_Data">Data4!$EF$11:$EF$18</definedName>
    <definedName name="A125179270J_Latest">Data4!$EF$18</definedName>
    <definedName name="A125179274T">Data4!$FP$1:$FP$10,Data4!$FP$11:$FP$18</definedName>
    <definedName name="A125179274T_Data">Data4!$FP$11:$FP$18</definedName>
    <definedName name="A125179274T_Latest">Data4!$FP$18</definedName>
    <definedName name="A125179278A">Data4!$FS$1:$FS$10,Data4!$FS$11:$FS$18</definedName>
    <definedName name="A125179278A_Data">Data4!$FS$11:$FS$18</definedName>
    <definedName name="A125179278A_Latest">Data4!$FS$18</definedName>
    <definedName name="A125179282T">Data4!$EL$1:$EL$10,Data4!$EL$11:$EL$18</definedName>
    <definedName name="A125179282T_Data">Data4!$EL$11:$EL$18</definedName>
    <definedName name="A125179282T_Latest">Data4!$EL$18</definedName>
    <definedName name="A125179286A">Data4!$FJ$1:$FJ$10,Data4!$FJ$11:$FJ$18</definedName>
    <definedName name="A125179286A_Data">Data4!$FJ$11:$FJ$18</definedName>
    <definedName name="A125179286A_Latest">Data4!$FJ$18</definedName>
    <definedName name="A125179290T">Data4!$GE$1:$GE$10,Data4!$GE$11:$GE$18</definedName>
    <definedName name="A125179290T_Data">Data4!$GE$11:$GE$18</definedName>
    <definedName name="A125179290T_Latest">Data4!$GE$18</definedName>
    <definedName name="A125179294A">Data4!$HR$1:$HR$10,Data4!$HR$11:$HR$18</definedName>
    <definedName name="A125179294A_Data">Data4!$HR$11:$HR$18</definedName>
    <definedName name="A125179294A_Latest">Data4!$HR$18</definedName>
    <definedName name="A125179298K">Data4!$IM$1:$IM$10,Data4!$IM$11:$IM$18</definedName>
    <definedName name="A125179298K_Data">Data4!$IM$11:$IM$18</definedName>
    <definedName name="A125179298K_Latest">Data4!$IM$18</definedName>
    <definedName name="A125179302R">Data5!$F$1:$F$10,Data5!$F$11:$F$18</definedName>
    <definedName name="A125179302R_Data">Data5!$F$11:$F$18</definedName>
    <definedName name="A125179302R_Latest">Data5!$F$18</definedName>
    <definedName name="A125179306X">Data4!$HU$1:$HU$10,Data4!$HU$11:$HU$18</definedName>
    <definedName name="A125179306X_Data">Data4!$HU$11:$HU$18</definedName>
    <definedName name="A125179306X_Latest">Data4!$HU$18</definedName>
    <definedName name="A125179310R">Data4!$IA$1:$IA$10,Data4!$IA$11:$IA$18</definedName>
    <definedName name="A125179310R_Data">Data4!$IA$11:$IA$18</definedName>
    <definedName name="A125179310R_Latest">Data4!$IA$18</definedName>
    <definedName name="A125179314X">Data4!$HC$1:$HC$10,Data4!$HC$11:$HC$18</definedName>
    <definedName name="A125179314X_Data">Data4!$HC$11:$HC$18</definedName>
    <definedName name="A125179314X_Latest">Data4!$HC$18</definedName>
    <definedName name="A125179318J">Data4!$HO$1:$HO$10,Data4!$HO$11:$HO$18</definedName>
    <definedName name="A125179318J_Data">Data4!$HO$11:$HO$18</definedName>
    <definedName name="A125179318J_Latest">Data4!$HO$18</definedName>
    <definedName name="A125179322X">Data5!$I$1:$I$10,Data5!$I$11:$I$18</definedName>
    <definedName name="A125179322X_Data">Data5!$I$11:$I$18</definedName>
    <definedName name="A125179322X_Latest">Data5!$I$18</definedName>
    <definedName name="A125179326J">Data4!$GK$1:$GK$10,Data4!$GK$11:$GK$18</definedName>
    <definedName name="A125179326J_Data">Data4!$GK$11:$GK$18</definedName>
    <definedName name="A125179326J_Latest">Data4!$GK$18</definedName>
    <definedName name="A125179330X">Data4!$GT$1:$GT$10,Data4!$GT$11:$GT$18</definedName>
    <definedName name="A125179330X_Data">Data4!$GT$11:$GT$18</definedName>
    <definedName name="A125179330X_Latest">Data4!$GT$18</definedName>
    <definedName name="A125179334J">Data4!$GW$1:$GW$10,Data4!$GW$11:$GW$18</definedName>
    <definedName name="A125179334J_Data">Data4!$GW$11:$GW$18</definedName>
    <definedName name="A125179334J_Latest">Data4!$GW$18</definedName>
    <definedName name="A125179338T">Data4!$HX$1:$HX$10,Data4!$HX$11:$HX$18</definedName>
    <definedName name="A125179338T_Data">Data4!$HX$11:$HX$18</definedName>
    <definedName name="A125179338T_Latest">Data4!$HX$18</definedName>
    <definedName name="A125179342J">Data4!$ID$1:$ID$10,Data4!$ID$11:$ID$18</definedName>
    <definedName name="A125179342J_Data">Data4!$ID$11:$ID$18</definedName>
    <definedName name="A125179342J_Latest">Data4!$ID$18</definedName>
    <definedName name="A125179346T">Data4!$IG$1:$IG$10,Data4!$IG$11:$IG$18</definedName>
    <definedName name="A125179346T_Data">Data4!$IG$11:$IG$18</definedName>
    <definedName name="A125179346T_Latest">Data4!$IG$18</definedName>
    <definedName name="A125179350J">Data5!$L$1:$L$10,Data5!$L$11:$L$18</definedName>
    <definedName name="A125179350J_Data">Data5!$L$11:$L$18</definedName>
    <definedName name="A125179350J_Latest">Data5!$L$18</definedName>
    <definedName name="A125179354T">Data4!$GZ$1:$GZ$10,Data4!$GZ$11:$GZ$18</definedName>
    <definedName name="A125179354T_Data">Data4!$GZ$11:$GZ$18</definedName>
    <definedName name="A125179354T_Latest">Data4!$GZ$18</definedName>
    <definedName name="A125179358A">Data4!$HI$1:$HI$10,Data4!$HI$11:$HI$18</definedName>
    <definedName name="A125179358A_Data">Data4!$HI$11:$HI$18</definedName>
    <definedName name="A125179358A_Latest">Data4!$HI$18</definedName>
    <definedName name="A125179362T">Data4!$GH$1:$GH$10,Data4!$GH$11:$GH$18</definedName>
    <definedName name="A125179362T_Data">Data4!$GH$11:$GH$18</definedName>
    <definedName name="A125179362T_Latest">Data4!$GH$18</definedName>
    <definedName name="A125179366A">Data4!$GN$1:$GN$10,Data4!$GN$11:$GN$18</definedName>
    <definedName name="A125179366A_Data">Data4!$GN$11:$GN$18</definedName>
    <definedName name="A125179366A_Latest">Data4!$GN$18</definedName>
    <definedName name="A125179370T">Data4!$GQ$1:$GQ$10,Data4!$GQ$11:$GQ$18</definedName>
    <definedName name="A125179370T_Data">Data4!$GQ$11:$GQ$18</definedName>
    <definedName name="A125179370T_Latest">Data4!$GQ$18</definedName>
    <definedName name="A125179374A">Data4!$HF$1:$HF$10,Data4!$HF$11:$HF$18</definedName>
    <definedName name="A125179374A_Data">Data4!$HF$11:$HF$18</definedName>
    <definedName name="A125179374A_Latest">Data4!$HF$18</definedName>
    <definedName name="A125179378K">Data4!$IP$1:$IP$10,Data4!$IP$11:$IP$18</definedName>
    <definedName name="A125179378K_Data">Data4!$IP$11:$IP$18</definedName>
    <definedName name="A125179378K_Latest">Data4!$IP$18</definedName>
    <definedName name="A125179382A">Data5!$C$1:$C$10,Data5!$C$11:$C$18</definedName>
    <definedName name="A125179382A_Data">Data5!$C$11:$C$18</definedName>
    <definedName name="A125179382A_Latest">Data5!$C$18</definedName>
    <definedName name="A125179386K">Data4!$HL$1:$HL$10,Data4!$HL$11:$HL$18</definedName>
    <definedName name="A125179386K_Data">Data4!$HL$11:$HL$18</definedName>
    <definedName name="A125179386K_Latest">Data4!$HL$18</definedName>
    <definedName name="A125179390A">Data4!$IJ$1:$IJ$10,Data4!$IJ$11:$IJ$18</definedName>
    <definedName name="A125179390A_Data">Data4!$IJ$11:$IJ$18</definedName>
    <definedName name="A125179390A_Latest">Data4!$IJ$18</definedName>
    <definedName name="A125179394K">Data5!$O$1:$O$10,Data5!$O$11:$O$18</definedName>
    <definedName name="A125179394K_Data">Data5!$O$11:$O$18</definedName>
    <definedName name="A125179394K_Latest">Data5!$O$18</definedName>
    <definedName name="A125179398V">Data3!$H$1:$H$10,Data3!$H$11:$H$18</definedName>
    <definedName name="A125179398V_Data">Data3!$H$11:$H$18</definedName>
    <definedName name="A125179398V_Latest">Data3!$H$18</definedName>
    <definedName name="A125179402X">Data3!$AC$1:$AC$10,Data3!$AC$11:$AC$18</definedName>
    <definedName name="A125179402X_Data">Data3!$AC$11:$AC$18</definedName>
    <definedName name="A125179402X_Latest">Data3!$AC$18</definedName>
    <definedName name="A125179406J">Data3!$AL$1:$AL$10,Data3!$AL$11:$AL$18</definedName>
    <definedName name="A125179406J_Data">Data3!$AL$11:$AL$18</definedName>
    <definedName name="A125179406J_Latest">Data3!$AL$18</definedName>
    <definedName name="A125179410X">Data3!$K$1:$K$10,Data3!$K$11:$K$18</definedName>
    <definedName name="A125179410X_Data">Data3!$K$11:$K$18</definedName>
    <definedName name="A125179410X_Latest">Data3!$K$18</definedName>
    <definedName name="A125179414J">Data3!$Q$1:$Q$10,Data3!$Q$11:$Q$18</definedName>
    <definedName name="A125179414J_Data">Data3!$Q$11:$Q$18</definedName>
    <definedName name="A125179414J_Latest">Data3!$Q$18</definedName>
    <definedName name="A125179418T">Data2!$II$1:$II$10,Data2!$II$11:$II$18</definedName>
    <definedName name="A125179418T_Data">Data2!$II$11:$II$18</definedName>
    <definedName name="A125179418T_Latest">Data2!$II$18</definedName>
    <definedName name="A125179422J">Data3!$E$1:$E$10,Data3!$E$11:$E$18</definedName>
    <definedName name="A125179422J_Data">Data3!$E$11:$E$18</definedName>
    <definedName name="A125179422J_Latest">Data3!$E$18</definedName>
    <definedName name="A125179426T">Data3!$AO$1:$AO$10,Data3!$AO$11:$AO$18</definedName>
    <definedName name="A125179426T_Data">Data3!$AO$11:$AO$18</definedName>
    <definedName name="A125179426T_Latest">Data3!$AO$18</definedName>
    <definedName name="A125179430J">Data2!$HQ$1:$HQ$10,Data2!$HQ$11:$HQ$18</definedName>
    <definedName name="A125179430J_Data">Data2!$HQ$11:$HQ$18</definedName>
    <definedName name="A125179430J_Latest">Data2!$HQ$18</definedName>
    <definedName name="A125179434T">Data2!$HZ$1:$HZ$10,Data2!$HZ$11:$HZ$18</definedName>
    <definedName name="A125179434T_Data">Data2!$HZ$11:$HZ$18</definedName>
    <definedName name="A125179434T_Latest">Data2!$HZ$18</definedName>
    <definedName name="A125179438A">Data2!$IC$1:$IC$10,Data2!$IC$11:$IC$18</definedName>
    <definedName name="A125179438A_Data">Data2!$IC$11:$IC$18</definedName>
    <definedName name="A125179438A_Latest">Data2!$IC$18</definedName>
    <definedName name="A125179442T">Data3!$N$1:$N$10,Data3!$N$11:$N$18</definedName>
    <definedName name="A125179442T_Data">Data3!$N$11:$N$18</definedName>
    <definedName name="A125179442T_Latest">Data3!$N$18</definedName>
    <definedName name="A125179446A">Data3!$T$1:$T$10,Data3!$T$11:$T$18</definedName>
    <definedName name="A125179446A_Data">Data3!$T$11:$T$18</definedName>
    <definedName name="A125179446A_Latest">Data3!$T$18</definedName>
    <definedName name="A125179450T">Data3!$W$1:$W$10,Data3!$W$11:$W$18</definedName>
    <definedName name="A125179450T_Data">Data3!$W$11:$W$18</definedName>
    <definedName name="A125179450T_Latest">Data3!$W$18</definedName>
    <definedName name="A125179454A">Data3!$AR$1:$AR$10,Data3!$AR$11:$AR$18</definedName>
    <definedName name="A125179454A_Data">Data3!$AR$11:$AR$18</definedName>
    <definedName name="A125179454A_Latest">Data3!$AR$18</definedName>
    <definedName name="A125179458K">Data2!$IF$1:$IF$10,Data2!$IF$11:$IF$18</definedName>
    <definedName name="A125179458K_Data">Data2!$IF$11:$IF$18</definedName>
    <definedName name="A125179458K_Latest">Data2!$IF$18</definedName>
    <definedName name="A125179462A">Data2!$IO$1:$IO$10,Data2!$IO$11:$IO$18</definedName>
    <definedName name="A125179462A_Data">Data2!$IO$11:$IO$18</definedName>
    <definedName name="A125179462A_Latest">Data2!$IO$18</definedName>
    <definedName name="A125179466K">Data2!$HN$1:$HN$10,Data2!$HN$11:$HN$18</definedName>
    <definedName name="A125179466K_Data">Data2!$HN$11:$HN$18</definedName>
    <definedName name="A125179466K_Latest">Data2!$HN$18</definedName>
    <definedName name="A125179470A">Data2!$HT$1:$HT$10,Data2!$HT$11:$HT$18</definedName>
    <definedName name="A125179470A_Data">Data2!$HT$11:$HT$18</definedName>
    <definedName name="A125179470A_Latest">Data2!$HT$18</definedName>
    <definedName name="A125179474K">Data2!$HW$1:$HW$10,Data2!$HW$11:$HW$18</definedName>
    <definedName name="A125179474K_Data">Data2!$HW$11:$HW$18</definedName>
    <definedName name="A125179474K_Latest">Data2!$HW$18</definedName>
    <definedName name="A125179478V">Data2!$IL$1:$IL$10,Data2!$IL$11:$IL$18</definedName>
    <definedName name="A125179478V_Data">Data2!$IL$11:$IL$18</definedName>
    <definedName name="A125179478V_Latest">Data2!$IL$18</definedName>
    <definedName name="A125179482K">Data3!$AF$1:$AF$10,Data3!$AF$11:$AF$18</definedName>
    <definedName name="A125179482K_Data">Data3!$AF$11:$AF$18</definedName>
    <definedName name="A125179482K_Latest">Data3!$AF$18</definedName>
    <definedName name="A125179486V">Data3!$AI$1:$AI$10,Data3!$AI$11:$AI$18</definedName>
    <definedName name="A125179486V_Data">Data3!$AI$11:$AI$18</definedName>
    <definedName name="A125179486V_Latest">Data3!$AI$18</definedName>
    <definedName name="A125179490K">Data3!$B$1:$B$10,Data3!$B$11:$B$18</definedName>
    <definedName name="A125179490K_Data">Data3!$B$11:$B$18</definedName>
    <definedName name="A125179490K_Latest">Data3!$B$18</definedName>
    <definedName name="A125179494V">Data3!$Z$1:$Z$10,Data3!$Z$11:$Z$18</definedName>
    <definedName name="A125179494V_Data">Data3!$Z$11:$Z$18</definedName>
    <definedName name="A125179494V_Latest">Data3!$Z$18</definedName>
    <definedName name="A125179498C">Data3!$AU$1:$AU$10,Data3!$AU$11:$AU$18</definedName>
    <definedName name="A125179498C_Data">Data3!$AU$11:$AU$18</definedName>
    <definedName name="A125179498C_Latest">Data3!$AU$18</definedName>
    <definedName name="A125179502J">Data3!$FH$1:$FH$10,Data3!$FH$11:$FH$18</definedName>
    <definedName name="A125179502J_Data">Data3!$FH$11:$FH$18</definedName>
    <definedName name="A125179502J_Latest">Data3!$FH$18</definedName>
    <definedName name="A125179506T">Data3!$GC$1:$GC$10,Data3!$GC$11:$GC$18</definedName>
    <definedName name="A125179506T_Data">Data3!$GC$11:$GC$18</definedName>
    <definedName name="A125179506T_Latest">Data3!$GC$18</definedName>
    <definedName name="A125179510J">Data3!$GL$1:$GL$10,Data3!$GL$11:$GL$18</definedName>
    <definedName name="A125179510J_Data">Data3!$GL$11:$GL$18</definedName>
    <definedName name="A125179510J_Latest">Data3!$GL$18</definedName>
    <definedName name="A125179514T">Data3!$FK$1:$FK$10,Data3!$FK$11:$FK$18</definedName>
    <definedName name="A125179514T_Data">Data3!$FK$11:$FK$18</definedName>
    <definedName name="A125179514T_Latest">Data3!$FK$18</definedName>
    <definedName name="A125179518A">Data3!$FQ$1:$FQ$10,Data3!$FQ$11:$FQ$18</definedName>
    <definedName name="A125179518A_Data">Data3!$FQ$11:$FQ$18</definedName>
    <definedName name="A125179518A_Latest">Data3!$FQ$18</definedName>
    <definedName name="A125179522T">Data3!$ES$1:$ES$10,Data3!$ES$11:$ES$18</definedName>
    <definedName name="A125179522T_Data">Data3!$ES$11:$ES$18</definedName>
    <definedName name="A125179522T_Latest">Data3!$ES$18</definedName>
    <definedName name="A125179526A">Data3!$FE$1:$FE$10,Data3!$FE$11:$FE$18</definedName>
    <definedName name="A125179526A_Data">Data3!$FE$11:$FE$18</definedName>
    <definedName name="A125179526A_Latest">Data3!$FE$18</definedName>
    <definedName name="A125179530T">Data3!$GO$1:$GO$10,Data3!$GO$11:$GO$18</definedName>
    <definedName name="A125179530T_Data">Data3!$GO$11:$GO$18</definedName>
    <definedName name="A125179530T_Latest">Data3!$GO$18</definedName>
    <definedName name="A125179534A">Data3!$EA$1:$EA$10,Data3!$EA$11:$EA$18</definedName>
    <definedName name="A125179534A_Data">Data3!$EA$11:$EA$18</definedName>
    <definedName name="A125179534A_Latest">Data3!$EA$18</definedName>
    <definedName name="A125179538K">Data3!$EJ$1:$EJ$10,Data3!$EJ$11:$EJ$18</definedName>
    <definedName name="A125179538K_Data">Data3!$EJ$11:$EJ$18</definedName>
    <definedName name="A125179538K_Latest">Data3!$EJ$18</definedName>
    <definedName name="A125179542A">Data3!$EM$1:$EM$10,Data3!$EM$11:$EM$18</definedName>
    <definedName name="A125179542A_Data">Data3!$EM$11:$EM$18</definedName>
    <definedName name="A125179542A_Latest">Data3!$EM$18</definedName>
    <definedName name="A125179546K">Data3!$FN$1:$FN$10,Data3!$FN$11:$FN$18</definedName>
    <definedName name="A125179546K_Data">Data3!$FN$11:$FN$18</definedName>
    <definedName name="A125179546K_Latest">Data3!$FN$18</definedName>
    <definedName name="A125179550A">Data3!$FT$1:$FT$10,Data3!$FT$11:$FT$18</definedName>
    <definedName name="A125179550A_Data">Data3!$FT$11:$FT$18</definedName>
    <definedName name="A125179550A_Latest">Data3!$FT$18</definedName>
    <definedName name="A125179554K">Data3!$FW$1:$FW$10,Data3!$FW$11:$FW$18</definedName>
    <definedName name="A125179554K_Data">Data3!$FW$11:$FW$18</definedName>
    <definedName name="A125179554K_Latest">Data3!$FW$18</definedName>
    <definedName name="A125179558V">Data3!$GR$1:$GR$10,Data3!$GR$11:$GR$18</definedName>
    <definedName name="A125179558V_Data">Data3!$GR$11:$GR$18</definedName>
    <definedName name="A125179558V_Latest">Data3!$GR$18</definedName>
    <definedName name="A125179562K">Data3!$EP$1:$EP$10,Data3!$EP$11:$EP$18</definedName>
    <definedName name="A125179562K_Data">Data3!$EP$11:$EP$18</definedName>
    <definedName name="A125179562K_Latest">Data3!$EP$18</definedName>
    <definedName name="A125179566V">Data3!$EY$1:$EY$10,Data3!$EY$11:$EY$18</definedName>
    <definedName name="A125179566V_Data">Data3!$EY$11:$EY$18</definedName>
    <definedName name="A125179566V_Latest">Data3!$EY$18</definedName>
    <definedName name="A125179570K">Data3!$DX$1:$DX$10,Data3!$DX$11:$DX$18</definedName>
    <definedName name="A125179570K_Data">Data3!$DX$11:$DX$18</definedName>
    <definedName name="A125179570K_Latest">Data3!$DX$18</definedName>
    <definedName name="A125179574V">Data3!$ED$1:$ED$10,Data3!$ED$11:$ED$18</definedName>
    <definedName name="A125179574V_Data">Data3!$ED$11:$ED$18</definedName>
    <definedName name="A125179574V_Latest">Data3!$ED$18</definedName>
    <definedName name="A125179578C">Data3!$EG$1:$EG$10,Data3!$EG$11:$EG$18</definedName>
    <definedName name="A125179578C_Data">Data3!$EG$11:$EG$18</definedName>
    <definedName name="A125179578C_Latest">Data3!$EG$18</definedName>
    <definedName name="A125179582V">Data3!$EV$1:$EV$10,Data3!$EV$11:$EV$18</definedName>
    <definedName name="A125179582V_Data">Data3!$EV$11:$EV$18</definedName>
    <definedName name="A125179582V_Latest">Data3!$EV$18</definedName>
    <definedName name="A125179586C">Data3!$GF$1:$GF$10,Data3!$GF$11:$GF$18</definedName>
    <definedName name="A125179586C_Data">Data3!$GF$11:$GF$18</definedName>
    <definedName name="A125179586C_Latest">Data3!$GF$18</definedName>
    <definedName name="A125179590V">Data3!$GI$1:$GI$10,Data3!$GI$11:$GI$18</definedName>
    <definedName name="A125179590V_Data">Data3!$GI$11:$GI$18</definedName>
    <definedName name="A125179590V_Latest">Data3!$GI$18</definedName>
    <definedName name="A125179594C">Data3!$FB$1:$FB$10,Data3!$FB$11:$FB$18</definedName>
    <definedName name="A125179594C_Data">Data3!$FB$11:$FB$18</definedName>
    <definedName name="A125179594C_Latest">Data3!$FB$18</definedName>
    <definedName name="A125179598L">Data3!$FZ$1:$FZ$10,Data3!$FZ$11:$FZ$18</definedName>
    <definedName name="A125179598L_Data">Data3!$FZ$11:$FZ$18</definedName>
    <definedName name="A125179598L_Latest">Data3!$FZ$18</definedName>
    <definedName name="A125179602T">Data3!$GU$1:$GU$10,Data3!$GU$11:$GU$18</definedName>
    <definedName name="A125179602T_Data">Data3!$GU$11:$GU$18</definedName>
    <definedName name="A125179602T_Latest">Data3!$GU$18</definedName>
    <definedName name="A125179606A">Data3!$IH$1:$IH$10,Data3!$IH$11:$IH$18</definedName>
    <definedName name="A125179606A_Data">Data3!$IH$11:$IH$18</definedName>
    <definedName name="A125179606A_Latest">Data3!$IH$18</definedName>
    <definedName name="A125179610T">Data4!$M$1:$M$10,Data4!$M$11:$M$18</definedName>
    <definedName name="A125179610T_Data">Data4!$M$11:$M$18</definedName>
    <definedName name="A125179610T_Latest">Data4!$M$18</definedName>
    <definedName name="A125179614A">Data4!$V$1:$V$10,Data4!$V$11:$V$18</definedName>
    <definedName name="A125179614A_Data">Data4!$V$11:$V$18</definedName>
    <definedName name="A125179614A_Latest">Data4!$V$18</definedName>
    <definedName name="A125179618K">Data3!$IK$1:$IK$10,Data3!$IK$11:$IK$18</definedName>
    <definedName name="A125179618K_Data">Data3!$IK$11:$IK$18</definedName>
    <definedName name="A125179618K_Latest">Data3!$IK$18</definedName>
    <definedName name="A125179622A">Data3!$IQ$1:$IQ$10,Data3!$IQ$11:$IQ$18</definedName>
    <definedName name="A125179622A_Data">Data3!$IQ$11:$IQ$18</definedName>
    <definedName name="A125179622A_Latest">Data3!$IQ$18</definedName>
    <definedName name="A125179626K">Data3!$HS$1:$HS$10,Data3!$HS$11:$HS$18</definedName>
    <definedName name="A125179626K_Data">Data3!$HS$11:$HS$18</definedName>
    <definedName name="A125179626K_Latest">Data3!$HS$18</definedName>
    <definedName name="A125179630A">Data3!$IE$1:$IE$10,Data3!$IE$11:$IE$18</definedName>
    <definedName name="A125179630A_Data">Data3!$IE$11:$IE$18</definedName>
    <definedName name="A125179630A_Latest">Data3!$IE$18</definedName>
    <definedName name="A125179634K">Data4!$Y$1:$Y$10,Data4!$Y$11:$Y$18</definedName>
    <definedName name="A125179634K_Data">Data4!$Y$11:$Y$18</definedName>
    <definedName name="A125179634K_Latest">Data4!$Y$18</definedName>
    <definedName name="A125179638V">Data3!$HA$1:$HA$10,Data3!$HA$11:$HA$18</definedName>
    <definedName name="A125179638V_Data">Data3!$HA$11:$HA$18</definedName>
    <definedName name="A125179638V_Latest">Data3!$HA$18</definedName>
    <definedName name="A125179642K">Data3!$HJ$1:$HJ$10,Data3!$HJ$11:$HJ$18</definedName>
    <definedName name="A125179642K_Data">Data3!$HJ$11:$HJ$18</definedName>
    <definedName name="A125179642K_Latest">Data3!$HJ$18</definedName>
    <definedName name="A125179646V">Data3!$HM$1:$HM$10,Data3!$HM$11:$HM$18</definedName>
    <definedName name="A125179646V_Data">Data3!$HM$11:$HM$18</definedName>
    <definedName name="A125179646V_Latest">Data3!$HM$18</definedName>
    <definedName name="A125179650K">Data3!$IN$1:$IN$10,Data3!$IN$11:$IN$18</definedName>
    <definedName name="A125179650K_Data">Data3!$IN$11:$IN$18</definedName>
    <definedName name="A125179650K_Latest">Data3!$IN$18</definedName>
    <definedName name="A125179654V">Data4!$D$1:$D$10,Data4!$D$11:$D$18</definedName>
    <definedName name="A125179654V_Data">Data4!$D$11:$D$18</definedName>
    <definedName name="A125179654V_Latest">Data4!$D$18</definedName>
    <definedName name="A125179658C">Data4!$G$1:$G$10,Data4!$G$11:$G$18</definedName>
    <definedName name="A125179658C_Data">Data4!$G$11:$G$18</definedName>
    <definedName name="A125179658C_Latest">Data4!$G$18</definedName>
    <definedName name="A125179662V">Data4!$AB$1:$AB$10,Data4!$AB$11:$AB$18</definedName>
    <definedName name="A125179662V_Data">Data4!$AB$11:$AB$18</definedName>
    <definedName name="A125179662V_Latest">Data4!$AB$18</definedName>
    <definedName name="A125179666C">Data3!$HP$1:$HP$10,Data3!$HP$11:$HP$18</definedName>
    <definedName name="A125179666C_Data">Data3!$HP$11:$HP$18</definedName>
    <definedName name="A125179666C_Latest">Data3!$HP$18</definedName>
    <definedName name="A125179670V">Data3!$HY$1:$HY$10,Data3!$HY$11:$HY$18</definedName>
    <definedName name="A125179670V_Data">Data3!$HY$11:$HY$18</definedName>
    <definedName name="A125179670V_Latest">Data3!$HY$18</definedName>
    <definedName name="A125179674C">Data3!$GX$1:$GX$10,Data3!$GX$11:$GX$18</definedName>
    <definedName name="A125179674C_Data">Data3!$GX$11:$GX$18</definedName>
    <definedName name="A125179674C_Latest">Data3!$GX$18</definedName>
    <definedName name="A125179678L">Data3!$HD$1:$HD$10,Data3!$HD$11:$HD$18</definedName>
    <definedName name="A125179678L_Data">Data3!$HD$11:$HD$18</definedName>
    <definedName name="A125179678L_Latest">Data3!$HD$18</definedName>
    <definedName name="A125179682C">Data3!$HG$1:$HG$10,Data3!$HG$11:$HG$18</definedName>
    <definedName name="A125179682C_Data">Data3!$HG$11:$HG$18</definedName>
    <definedName name="A125179682C_Latest">Data3!$HG$18</definedName>
    <definedName name="A125179686L">Data3!$HV$1:$HV$10,Data3!$HV$11:$HV$18</definedName>
    <definedName name="A125179686L_Data">Data3!$HV$11:$HV$18</definedName>
    <definedName name="A125179686L_Latest">Data3!$HV$18</definedName>
    <definedName name="A125179690C">Data4!$P$1:$P$10,Data4!$P$11:$P$18</definedName>
    <definedName name="A125179690C_Data">Data4!$P$11:$P$18</definedName>
    <definedName name="A125179690C_Latest">Data4!$P$18</definedName>
    <definedName name="A125179694L">Data4!$S$1:$S$10,Data4!$S$11:$S$18</definedName>
    <definedName name="A125179694L_Data">Data4!$S$11:$S$18</definedName>
    <definedName name="A125179694L_Latest">Data4!$S$18</definedName>
    <definedName name="A125179698W">Data3!$IB$1:$IB$10,Data3!$IB$11:$IB$18</definedName>
    <definedName name="A125179698W_Data">Data3!$IB$11:$IB$18</definedName>
    <definedName name="A125179698W_Latest">Data3!$IB$18</definedName>
    <definedName name="A125179702A">Data4!$J$1:$J$10,Data4!$J$11:$J$18</definedName>
    <definedName name="A125179702A_Data">Data4!$J$11:$J$18</definedName>
    <definedName name="A125179702A_Latest">Data4!$J$18</definedName>
    <definedName name="A125179706K">Data4!$AE$1:$AE$10,Data4!$AE$11:$AE$18</definedName>
    <definedName name="A125179706K_Data">Data4!$AE$11:$AE$18</definedName>
    <definedName name="A125179706K_Latest">Data4!$AE$18</definedName>
    <definedName name="A125179710A">Data1!$GN$1:$GN$10,Data1!$GN$11:$GN$18</definedName>
    <definedName name="A125179710A_Data">Data1!$GN$11:$GN$18</definedName>
    <definedName name="A125179710A_Latest">Data1!$GN$18</definedName>
    <definedName name="A125179714K">Data1!$HI$1:$HI$10,Data1!$HI$11:$HI$18</definedName>
    <definedName name="A125179714K_Data">Data1!$HI$11:$HI$18</definedName>
    <definedName name="A125179714K_Latest">Data1!$HI$18</definedName>
    <definedName name="A125179718V">Data1!$HR$1:$HR$10,Data1!$HR$11:$HR$18</definedName>
    <definedName name="A125179718V_Data">Data1!$HR$11:$HR$18</definedName>
    <definedName name="A125179718V_Latest">Data1!$HR$18</definedName>
    <definedName name="A125179722K">Data1!$GQ$1:$GQ$10,Data1!$GQ$11:$GQ$18</definedName>
    <definedName name="A125179722K_Data">Data1!$GQ$11:$GQ$18</definedName>
    <definedName name="A125179722K_Latest">Data1!$GQ$18</definedName>
    <definedName name="A125179726V">Data1!$GW$1:$GW$10,Data1!$GW$11:$GW$18</definedName>
    <definedName name="A125179726V_Data">Data1!$GW$11:$GW$18</definedName>
    <definedName name="A125179726V_Latest">Data1!$GW$18</definedName>
    <definedName name="A125179730K">Data1!$FY$1:$FY$10,Data1!$FY$11:$FY$18</definedName>
    <definedName name="A125179730K_Data">Data1!$FY$11:$FY$18</definedName>
    <definedName name="A125179730K_Latest">Data1!$FY$18</definedName>
    <definedName name="A125179734V">Data1!$GK$1:$GK$10,Data1!$GK$11:$GK$18</definedName>
    <definedName name="A125179734V_Data">Data1!$GK$11:$GK$18</definedName>
    <definedName name="A125179734V_Latest">Data1!$GK$18</definedName>
    <definedName name="A125179738C">Data1!$HU$1:$HU$10,Data1!$HU$11:$HU$18</definedName>
    <definedName name="A125179738C_Data">Data1!$HU$11:$HU$18</definedName>
    <definedName name="A125179738C_Latest">Data1!$HU$18</definedName>
    <definedName name="A125179742V">Data1!$FG$1:$FG$10,Data1!$FG$11:$FG$18</definedName>
    <definedName name="A125179742V_Data">Data1!$FG$11:$FG$18</definedName>
    <definedName name="A125179742V_Latest">Data1!$FG$18</definedName>
    <definedName name="A125179746C">Data1!$FP$1:$FP$10,Data1!$FP$11:$FP$18</definedName>
    <definedName name="A125179746C_Data">Data1!$FP$11:$FP$18</definedName>
    <definedName name="A125179746C_Latest">Data1!$FP$18</definedName>
    <definedName name="A125179750V">Data1!$FS$1:$FS$10,Data1!$FS$11:$FS$18</definedName>
    <definedName name="A125179750V_Data">Data1!$FS$11:$FS$18</definedName>
    <definedName name="A125179750V_Latest">Data1!$FS$18</definedName>
    <definedName name="A125179754C">Data1!$GT$1:$GT$10,Data1!$GT$11:$GT$18</definedName>
    <definedName name="A125179754C_Data">Data1!$GT$11:$GT$18</definedName>
    <definedName name="A125179754C_Latest">Data1!$GT$18</definedName>
    <definedName name="A125179758L">Data1!$GZ$1:$GZ$10,Data1!$GZ$11:$GZ$18</definedName>
    <definedName name="A125179758L_Data">Data1!$GZ$11:$GZ$18</definedName>
    <definedName name="A125179758L_Latest">Data1!$GZ$18</definedName>
    <definedName name="A125179762C">Data1!$HC$1:$HC$10,Data1!$HC$11:$HC$18</definedName>
    <definedName name="A125179762C_Data">Data1!$HC$11:$HC$18</definedName>
    <definedName name="A125179762C_Latest">Data1!$HC$18</definedName>
    <definedName name="A125179766L">Data1!$HX$1:$HX$10,Data1!$HX$11:$HX$18</definedName>
    <definedName name="A125179766L_Data">Data1!$HX$11:$HX$18</definedName>
    <definedName name="A125179766L_Latest">Data1!$HX$18</definedName>
    <definedName name="A125179770C">Data1!$FV$1:$FV$10,Data1!$FV$11:$FV$18</definedName>
    <definedName name="A125179770C_Data">Data1!$FV$11:$FV$18</definedName>
    <definedName name="A125179770C_Latest">Data1!$FV$18</definedName>
    <definedName name="A125179774L">Data1!$GE$1:$GE$10,Data1!$GE$11:$GE$18</definedName>
    <definedName name="A125179774L_Data">Data1!$GE$11:$GE$18</definedName>
    <definedName name="A125179774L_Latest">Data1!$GE$18</definedName>
    <definedName name="A125179778W">Data1!$FD$1:$FD$10,Data1!$FD$11:$FD$18</definedName>
    <definedName name="A125179778W_Data">Data1!$FD$11:$FD$18</definedName>
    <definedName name="A125179778W_Latest">Data1!$FD$18</definedName>
    <definedName name="A125179782L">Data1!$FJ$1:$FJ$10,Data1!$FJ$11:$FJ$18</definedName>
    <definedName name="A125179782L_Data">Data1!$FJ$11:$FJ$18</definedName>
    <definedName name="A125179782L_Latest">Data1!$FJ$18</definedName>
    <definedName name="A125179786W">Data1!$FM$1:$FM$10,Data1!$FM$11:$FM$18</definedName>
    <definedName name="A125179786W_Data">Data1!$FM$11:$FM$18</definedName>
    <definedName name="A125179786W_Latest">Data1!$FM$18</definedName>
    <definedName name="A125179790L">Data1!$GB$1:$GB$10,Data1!$GB$11:$GB$18</definedName>
    <definedName name="A125179790L_Data">Data1!$GB$11:$GB$18</definedName>
    <definedName name="A125179790L_Latest">Data1!$GB$18</definedName>
    <definedName name="A125179794W">Data1!$HL$1:$HL$10,Data1!$HL$11:$HL$18</definedName>
    <definedName name="A125179794W_Data">Data1!$HL$11:$HL$18</definedName>
    <definedName name="A125179794W_Latest">Data1!$HL$18</definedName>
    <definedName name="A125179798F">Data1!$HO$1:$HO$10,Data1!$HO$11:$HO$18</definedName>
    <definedName name="A125179798F_Data">Data1!$HO$11:$HO$18</definedName>
    <definedName name="A125179798F_Latest">Data1!$HO$18</definedName>
    <definedName name="A125179802K">Data1!$GH$1:$GH$10,Data1!$GH$11:$GH$18</definedName>
    <definedName name="A125179802K_Data">Data1!$GH$11:$GH$18</definedName>
    <definedName name="A125179802K_Latest">Data1!$GH$18</definedName>
    <definedName name="A125179806V">Data1!$HF$1:$HF$10,Data1!$HF$11:$HF$18</definedName>
    <definedName name="A125179806V_Data">Data1!$HF$11:$HF$18</definedName>
    <definedName name="A125179806V_Latest">Data1!$HF$18</definedName>
    <definedName name="A125179810K">Data1!$IA$1:$IA$10,Data1!$IA$11:$IA$18</definedName>
    <definedName name="A125179810K_Data">Data1!$IA$11:$IA$18</definedName>
    <definedName name="A125179810K_Latest">Data1!$IA$18</definedName>
    <definedName name="A125180646T">Data2!$FX$1:$FX$10,Data2!$FX$11:$FX$18</definedName>
    <definedName name="A125180646T_Data">Data2!$FX$11:$FX$18</definedName>
    <definedName name="A125180646T_Latest">Data2!$FX$18</definedName>
    <definedName name="A125180650J">Data2!$GS$1:$GS$10,Data2!$GS$11:$GS$18</definedName>
    <definedName name="A125180650J_Data">Data2!$GS$11:$GS$18</definedName>
    <definedName name="A125180650J_Latest">Data2!$GS$18</definedName>
    <definedName name="A125180654T">Data2!$HB$1:$HB$10,Data2!$HB$11:$HB$18</definedName>
    <definedName name="A125180654T_Data">Data2!$HB$11:$HB$18</definedName>
    <definedName name="A125180654T_Latest">Data2!$HB$18</definedName>
    <definedName name="A125180658A">Data2!$GA$1:$GA$10,Data2!$GA$11:$GA$18</definedName>
    <definedName name="A125180658A_Data">Data2!$GA$11:$GA$18</definedName>
    <definedName name="A125180658A_Latest">Data2!$GA$18</definedName>
    <definedName name="A125180662T">Data2!$GG$1:$GG$10,Data2!$GG$11:$GG$18</definedName>
    <definedName name="A125180662T_Data">Data2!$GG$11:$GG$18</definedName>
    <definedName name="A125180662T_Latest">Data2!$GG$18</definedName>
    <definedName name="A125180666A">Data2!$FI$1:$FI$10,Data2!$FI$11:$FI$18</definedName>
    <definedName name="A125180666A_Data">Data2!$FI$11:$FI$18</definedName>
    <definedName name="A125180666A_Latest">Data2!$FI$18</definedName>
    <definedName name="A125180670T">Data2!$FU$1:$FU$10,Data2!$FU$11:$FU$18</definedName>
    <definedName name="A125180670T_Data">Data2!$FU$11:$FU$18</definedName>
    <definedName name="A125180670T_Latest">Data2!$FU$18</definedName>
    <definedName name="A125180674A">Data2!$HE$1:$HE$10,Data2!$HE$11:$HE$18</definedName>
    <definedName name="A125180674A_Data">Data2!$HE$11:$HE$18</definedName>
    <definedName name="A125180674A_Latest">Data2!$HE$18</definedName>
    <definedName name="A125180678K">Data2!$EQ$1:$EQ$10,Data2!$EQ$11:$EQ$18</definedName>
    <definedName name="A125180678K_Data">Data2!$EQ$11:$EQ$18</definedName>
    <definedName name="A125180678K_Latest">Data2!$EQ$18</definedName>
    <definedName name="A125180682A">Data2!$EZ$1:$EZ$10,Data2!$EZ$11:$EZ$18</definedName>
    <definedName name="A125180682A_Data">Data2!$EZ$11:$EZ$18</definedName>
    <definedName name="A125180682A_Latest">Data2!$EZ$18</definedName>
    <definedName name="A125180686K">Data2!$FC$1:$FC$10,Data2!$FC$11:$FC$18</definedName>
    <definedName name="A125180686K_Data">Data2!$FC$11:$FC$18</definedName>
    <definedName name="A125180686K_Latest">Data2!$FC$18</definedName>
    <definedName name="A125180690A">Data2!$GD$1:$GD$10,Data2!$GD$11:$GD$18</definedName>
    <definedName name="A125180690A_Data">Data2!$GD$11:$GD$18</definedName>
    <definedName name="A125180690A_Latest">Data2!$GD$18</definedName>
    <definedName name="A125180694K">Data2!$GJ$1:$GJ$10,Data2!$GJ$11:$GJ$18</definedName>
    <definedName name="A125180694K_Data">Data2!$GJ$11:$GJ$18</definedName>
    <definedName name="A125180694K_Latest">Data2!$GJ$18</definedName>
    <definedName name="A125180698V">Data2!$GM$1:$GM$10,Data2!$GM$11:$GM$18</definedName>
    <definedName name="A125180698V_Data">Data2!$GM$11:$GM$18</definedName>
    <definedName name="A125180698V_Latest">Data2!$GM$18</definedName>
    <definedName name="A125180702X">Data2!$HH$1:$HH$10,Data2!$HH$11:$HH$18</definedName>
    <definedName name="A125180702X_Data">Data2!$HH$11:$HH$18</definedName>
    <definedName name="A125180702X_Latest">Data2!$HH$18</definedName>
    <definedName name="A125180706J">Data2!$FF$1:$FF$10,Data2!$FF$11:$FF$18</definedName>
    <definedName name="A125180706J_Data">Data2!$FF$11:$FF$18</definedName>
    <definedName name="A125180706J_Latest">Data2!$FF$18</definedName>
    <definedName name="A125180710X">Data2!$FO$1:$FO$10,Data2!$FO$11:$FO$18</definedName>
    <definedName name="A125180710X_Data">Data2!$FO$11:$FO$18</definedName>
    <definedName name="A125180710X_Latest">Data2!$FO$18</definedName>
    <definedName name="A125180714J">Data2!$EN$1:$EN$10,Data2!$EN$11:$EN$18</definedName>
    <definedName name="A125180714J_Data">Data2!$EN$11:$EN$18</definedName>
    <definedName name="A125180714J_Latest">Data2!$EN$18</definedName>
    <definedName name="A125180718T">Data2!$ET$1:$ET$10,Data2!$ET$11:$ET$18</definedName>
    <definedName name="A125180718T_Data">Data2!$ET$11:$ET$18</definedName>
    <definedName name="A125180718T_Latest">Data2!$ET$18</definedName>
    <definedName name="A125180722J">Data2!$EW$1:$EW$10,Data2!$EW$11:$EW$18</definedName>
    <definedName name="A125180722J_Data">Data2!$EW$11:$EW$18</definedName>
    <definedName name="A125180722J_Latest">Data2!$EW$18</definedName>
    <definedName name="A125180726T">Data2!$FL$1:$FL$10,Data2!$FL$11:$FL$18</definedName>
    <definedName name="A125180726T_Data">Data2!$FL$11:$FL$18</definedName>
    <definedName name="A125180726T_Latest">Data2!$FL$18</definedName>
    <definedName name="A125180730J">Data2!$GV$1:$GV$10,Data2!$GV$11:$GV$18</definedName>
    <definedName name="A125180730J_Data">Data2!$GV$11:$GV$18</definedName>
    <definedName name="A125180730J_Latest">Data2!$GV$18</definedName>
    <definedName name="A125180734T">Data2!$GY$1:$GY$10,Data2!$GY$11:$GY$18</definedName>
    <definedName name="A125180734T_Data">Data2!$GY$11:$GY$18</definedName>
    <definedName name="A125180734T_Latest">Data2!$GY$18</definedName>
    <definedName name="A125180738A">Data2!$FR$1:$FR$10,Data2!$FR$11:$FR$18</definedName>
    <definedName name="A125180738A_Data">Data2!$FR$11:$FR$18</definedName>
    <definedName name="A125180738A_Latest">Data2!$FR$18</definedName>
    <definedName name="A125180742T">Data2!$GP$1:$GP$10,Data2!$GP$11:$GP$18</definedName>
    <definedName name="A125180742T_Data">Data2!$GP$11:$GP$18</definedName>
    <definedName name="A125180742T_Latest">Data2!$GP$18</definedName>
    <definedName name="A125180746A">Data2!$HK$1:$HK$10,Data2!$HK$11:$HK$18</definedName>
    <definedName name="A125180746A_Data">Data2!$HK$11:$HK$18</definedName>
    <definedName name="A125180746A_Latest">Data2!$HK$18</definedName>
    <definedName name="A125181582K">Data1!$DN$1:$DN$10,Data1!$DN$11:$DN$18</definedName>
    <definedName name="A125181582K_Data">Data1!$DN$11:$DN$18</definedName>
    <definedName name="A125181582K_Latest">Data1!$DN$18</definedName>
    <definedName name="A125181586V">Data1!$EI$1:$EI$10,Data1!$EI$11:$EI$18</definedName>
    <definedName name="A125181586V_Data">Data1!$EI$11:$EI$18</definedName>
    <definedName name="A125181586V_Latest">Data1!$EI$18</definedName>
    <definedName name="A125181590K">Data1!$ER$1:$ER$10,Data1!$ER$11:$ER$18</definedName>
    <definedName name="A125181590K_Data">Data1!$ER$11:$ER$18</definedName>
    <definedName name="A125181590K_Latest">Data1!$ER$18</definedName>
    <definedName name="A125181594V">Data1!$DQ$1:$DQ$10,Data1!$DQ$11:$DQ$18</definedName>
    <definedName name="A125181594V_Data">Data1!$DQ$11:$DQ$18</definedName>
    <definedName name="A125181594V_Latest">Data1!$DQ$18</definedName>
    <definedName name="A125181598C">Data1!$DW$1:$DW$10,Data1!$DW$11:$DW$18</definedName>
    <definedName name="A125181598C_Data">Data1!$DW$11:$DW$18</definedName>
    <definedName name="A125181598C_Latest">Data1!$DW$18</definedName>
    <definedName name="A125181602J">Data1!$CY$1:$CY$10,Data1!$CY$11:$CY$18</definedName>
    <definedName name="A125181602J_Data">Data1!$CY$11:$CY$18</definedName>
    <definedName name="A125181602J_Latest">Data1!$CY$18</definedName>
    <definedName name="A125181606T">Data1!$DK$1:$DK$10,Data1!$DK$11:$DK$18</definedName>
    <definedName name="A125181606T_Data">Data1!$DK$11:$DK$18</definedName>
    <definedName name="A125181606T_Latest">Data1!$DK$18</definedName>
    <definedName name="A125181610J">Data1!$EU$1:$EU$10,Data1!$EU$11:$EU$18</definedName>
    <definedName name="A125181610J_Data">Data1!$EU$11:$EU$18</definedName>
    <definedName name="A125181610J_Latest">Data1!$EU$18</definedName>
    <definedName name="A125181614T">Data1!$CG$1:$CG$10,Data1!$CG$11:$CG$18</definedName>
    <definedName name="A125181614T_Data">Data1!$CG$11:$CG$18</definedName>
    <definedName name="A125181614T_Latest">Data1!$CG$18</definedName>
    <definedName name="A125181618A">Data1!$CP$1:$CP$10,Data1!$CP$11:$CP$18</definedName>
    <definedName name="A125181618A_Data">Data1!$CP$11:$CP$18</definedName>
    <definedName name="A125181618A_Latest">Data1!$CP$18</definedName>
    <definedName name="A125181622T">Data1!$CS$1:$CS$10,Data1!$CS$11:$CS$18</definedName>
    <definedName name="A125181622T_Data">Data1!$CS$11:$CS$18</definedName>
    <definedName name="A125181622T_Latest">Data1!$CS$18</definedName>
    <definedName name="A125181626A">Data1!$DT$1:$DT$10,Data1!$DT$11:$DT$18</definedName>
    <definedName name="A125181626A_Data">Data1!$DT$11:$DT$18</definedName>
    <definedName name="A125181626A_Latest">Data1!$DT$18</definedName>
    <definedName name="A125181630T">Data1!$DZ$1:$DZ$10,Data1!$DZ$11:$DZ$18</definedName>
    <definedName name="A125181630T_Data">Data1!$DZ$11:$DZ$18</definedName>
    <definedName name="A125181630T_Latest">Data1!$DZ$18</definedName>
    <definedName name="A125181634A">Data1!$EC$1:$EC$10,Data1!$EC$11:$EC$18</definedName>
    <definedName name="A125181634A_Data">Data1!$EC$11:$EC$18</definedName>
    <definedName name="A125181634A_Latest">Data1!$EC$18</definedName>
    <definedName name="A125181638K">Data1!$EX$1:$EX$10,Data1!$EX$11:$EX$18</definedName>
    <definedName name="A125181638K_Data">Data1!$EX$11:$EX$18</definedName>
    <definedName name="A125181638K_Latest">Data1!$EX$18</definedName>
    <definedName name="A125181642A">Data1!$CV$1:$CV$10,Data1!$CV$11:$CV$18</definedName>
    <definedName name="A125181642A_Data">Data1!$CV$11:$CV$18</definedName>
    <definedName name="A125181642A_Latest">Data1!$CV$18</definedName>
    <definedName name="A125181646K">Data1!$DE$1:$DE$10,Data1!$DE$11:$DE$18</definedName>
    <definedName name="A125181646K_Data">Data1!$DE$11:$DE$18</definedName>
    <definedName name="A125181646K_Latest">Data1!$DE$18</definedName>
    <definedName name="A125181650A">Data1!$CD$1:$CD$10,Data1!$CD$11:$CD$18</definedName>
    <definedName name="A125181650A_Data">Data1!$CD$11:$CD$18</definedName>
    <definedName name="A125181650A_Latest">Data1!$CD$18</definedName>
    <definedName name="A125181654K">Data1!$CJ$1:$CJ$10,Data1!$CJ$11:$CJ$18</definedName>
    <definedName name="A125181654K_Data">Data1!$CJ$11:$CJ$18</definedName>
    <definedName name="A125181654K_Latest">Data1!$CJ$18</definedName>
    <definedName name="A125181658V">Data1!$CM$1:$CM$10,Data1!$CM$11:$CM$18</definedName>
    <definedName name="A125181658V_Data">Data1!$CM$11:$CM$18</definedName>
    <definedName name="A125181658V_Latest">Data1!$CM$18</definedName>
    <definedName name="A125181662K">Data1!$DB$1:$DB$10,Data1!$DB$11:$DB$18</definedName>
    <definedName name="A125181662K_Data">Data1!$DB$11:$DB$18</definedName>
    <definedName name="A125181662K_Latest">Data1!$DB$18</definedName>
    <definedName name="A125181666V">Data1!$EL$1:$EL$10,Data1!$EL$11:$EL$18</definedName>
    <definedName name="A125181666V_Data">Data1!$EL$11:$EL$18</definedName>
    <definedName name="A125181666V_Latest">Data1!$EL$18</definedName>
    <definedName name="A125181670K">Data1!$EO$1:$EO$10,Data1!$EO$11:$EO$18</definedName>
    <definedName name="A125181670K_Data">Data1!$EO$11:$EO$18</definedName>
    <definedName name="A125181670K_Latest">Data1!$EO$18</definedName>
    <definedName name="A125181674V">Data1!$DH$1:$DH$10,Data1!$DH$11:$DH$18</definedName>
    <definedName name="A125181674V_Data">Data1!$DH$11:$DH$18</definedName>
    <definedName name="A125181674V_Latest">Data1!$DH$18</definedName>
    <definedName name="A125181678C">Data1!$EF$1:$EF$10,Data1!$EF$11:$EF$18</definedName>
    <definedName name="A125181678C_Data">Data1!$EF$11:$EF$18</definedName>
    <definedName name="A125181678C_Latest">Data1!$EF$18</definedName>
    <definedName name="A125181682V">Data1!$FA$1:$FA$10,Data1!$FA$11:$FA$18</definedName>
    <definedName name="A125181682V_Data">Data1!$FA$11:$FA$18</definedName>
    <definedName name="A125181682V_Latest">Data1!$FA$18</definedName>
    <definedName name="A125182518K">Data2!$X$1:$X$10,Data2!$X$11:$X$18</definedName>
    <definedName name="A125182518K_Data">Data2!$X$11:$X$18</definedName>
    <definedName name="A125182518K_Latest">Data2!$X$18</definedName>
    <definedName name="A125182522A">Data2!$AS$1:$AS$10,Data2!$AS$11:$AS$18</definedName>
    <definedName name="A125182522A_Data">Data2!$AS$11:$AS$18</definedName>
    <definedName name="A125182522A_Latest">Data2!$AS$18</definedName>
    <definedName name="A125182526K">Data2!$BB$1:$BB$10,Data2!$BB$11:$BB$18</definedName>
    <definedName name="A125182526K_Data">Data2!$BB$11:$BB$18</definedName>
    <definedName name="A125182526K_Latest">Data2!$BB$18</definedName>
    <definedName name="A125182530A">Data2!$AA$1:$AA$10,Data2!$AA$11:$AA$18</definedName>
    <definedName name="A125182530A_Data">Data2!$AA$11:$AA$18</definedName>
    <definedName name="A125182530A_Latest">Data2!$AA$18</definedName>
    <definedName name="A125182534K">Data2!$AG$1:$AG$10,Data2!$AG$11:$AG$18</definedName>
    <definedName name="A125182534K_Data">Data2!$AG$11:$AG$18</definedName>
    <definedName name="A125182534K_Latest">Data2!$AG$18</definedName>
    <definedName name="A125182538V">Data2!$I$1:$I$10,Data2!$I$11:$I$18</definedName>
    <definedName name="A125182538V_Data">Data2!$I$11:$I$18</definedName>
    <definedName name="A125182538V_Latest">Data2!$I$18</definedName>
    <definedName name="A125182542K">Data2!$U$1:$U$10,Data2!$U$11:$U$18</definedName>
    <definedName name="A125182542K_Data">Data2!$U$11:$U$18</definedName>
    <definedName name="A125182542K_Latest">Data2!$U$18</definedName>
    <definedName name="A125182546V">Data2!$BE$1:$BE$10,Data2!$BE$11:$BE$18</definedName>
    <definedName name="A125182546V_Data">Data2!$BE$11:$BE$18</definedName>
    <definedName name="A125182546V_Latest">Data2!$BE$18</definedName>
    <definedName name="A125182550K">Data1!$IG$1:$IG$10,Data1!$IG$11:$IG$18</definedName>
    <definedName name="A125182550K_Data">Data1!$IG$11:$IG$18</definedName>
    <definedName name="A125182550K_Latest">Data1!$IG$18</definedName>
    <definedName name="A125182554V">Data1!$IP$1:$IP$10,Data1!$IP$11:$IP$18</definedName>
    <definedName name="A125182554V_Data">Data1!$IP$11:$IP$18</definedName>
    <definedName name="A125182554V_Latest">Data1!$IP$18</definedName>
    <definedName name="A125182558C">Data2!$C$1:$C$10,Data2!$C$11:$C$18</definedName>
    <definedName name="A125182558C_Data">Data2!$C$11:$C$18</definedName>
    <definedName name="A125182558C_Latest">Data2!$C$18</definedName>
    <definedName name="A125182562V">Data2!$AD$1:$AD$10,Data2!$AD$11:$AD$18</definedName>
    <definedName name="A125182562V_Data">Data2!$AD$11:$AD$18</definedName>
    <definedName name="A125182562V_Latest">Data2!$AD$18</definedName>
    <definedName name="A125182566C">Data2!$AJ$1:$AJ$10,Data2!$AJ$11:$AJ$18</definedName>
    <definedName name="A125182566C_Data">Data2!$AJ$11:$AJ$18</definedName>
    <definedName name="A125182566C_Latest">Data2!$AJ$18</definedName>
    <definedName name="A125182570V">Data2!$AM$1:$AM$10,Data2!$AM$11:$AM$18</definedName>
    <definedName name="A125182570V_Data">Data2!$AM$11:$AM$18</definedName>
    <definedName name="A125182570V_Latest">Data2!$AM$18</definedName>
    <definedName name="A125182574C">Data2!$BH$1:$BH$10,Data2!$BH$11:$BH$18</definedName>
    <definedName name="A125182574C_Data">Data2!$BH$11:$BH$18</definedName>
    <definedName name="A125182574C_Latest">Data2!$BH$18</definedName>
    <definedName name="A125182578L">Data2!$F$1:$F$10,Data2!$F$11:$F$18</definedName>
    <definedName name="A125182578L_Data">Data2!$F$11:$F$18</definedName>
    <definedName name="A125182578L_Latest">Data2!$F$18</definedName>
    <definedName name="A125182582C">Data2!$O$1:$O$10,Data2!$O$11:$O$18</definedName>
    <definedName name="A125182582C_Data">Data2!$O$11:$O$18</definedName>
    <definedName name="A125182582C_Latest">Data2!$O$18</definedName>
    <definedName name="A125182586L">Data1!$ID$1:$ID$10,Data1!$ID$11:$ID$18</definedName>
    <definedName name="A125182586L_Data">Data1!$ID$11:$ID$18</definedName>
    <definedName name="A125182586L_Latest">Data1!$ID$18</definedName>
    <definedName name="A125182590C">Data1!$IJ$1:$IJ$10,Data1!$IJ$11:$IJ$18</definedName>
    <definedName name="A125182590C_Data">Data1!$IJ$11:$IJ$18</definedName>
    <definedName name="A125182590C_Latest">Data1!$IJ$18</definedName>
    <definedName name="A125182594L">Data1!$IM$1:$IM$10,Data1!$IM$11:$IM$18</definedName>
    <definedName name="A125182594L_Data">Data1!$IM$11:$IM$18</definedName>
    <definedName name="A125182594L_Latest">Data1!$IM$18</definedName>
    <definedName name="A125182598W">Data2!$L$1:$L$10,Data2!$L$11:$L$18</definedName>
    <definedName name="A125182598W_Data">Data2!$L$11:$L$18</definedName>
    <definedName name="A125182598W_Latest">Data2!$L$18</definedName>
    <definedName name="A125182602A">Data2!$AV$1:$AV$10,Data2!$AV$11:$AV$18</definedName>
    <definedName name="A125182602A_Data">Data2!$AV$11:$AV$18</definedName>
    <definedName name="A125182602A_Latest">Data2!$AV$18</definedName>
    <definedName name="A125182606K">Data2!$AY$1:$AY$10,Data2!$AY$11:$AY$18</definedName>
    <definedName name="A125182606K_Data">Data2!$AY$11:$AY$18</definedName>
    <definedName name="A125182606K_Latest">Data2!$AY$18</definedName>
    <definedName name="A125182610A">Data2!$R$1:$R$10,Data2!$R$11:$R$18</definedName>
    <definedName name="A125182610A_Data">Data2!$R$11:$R$18</definedName>
    <definedName name="A125182610A_Latest">Data2!$R$18</definedName>
    <definedName name="A125182614K">Data2!$AP$1:$AP$10,Data2!$AP$11:$AP$18</definedName>
    <definedName name="A125182614K_Data">Data2!$AP$11:$AP$18</definedName>
    <definedName name="A125182614K_Latest">Data2!$AP$18</definedName>
    <definedName name="A125182618V">Data2!$BK$1:$BK$10,Data2!$BK$11:$BK$18</definedName>
    <definedName name="A125182618V_Data">Data2!$BK$11:$BK$18</definedName>
    <definedName name="A125182618V_Latest">Data2!$BK$18</definedName>
    <definedName name="A125183454C">Data2!$CX$1:$CX$10,Data2!$CX$11:$CX$18</definedName>
    <definedName name="A125183454C_Data">Data2!$CX$11:$CX$18</definedName>
    <definedName name="A125183454C_Latest">Data2!$CX$18</definedName>
    <definedName name="A125183458L">Data2!$DS$1:$DS$10,Data2!$DS$11:$DS$18</definedName>
    <definedName name="A125183458L_Data">Data2!$DS$11:$DS$18</definedName>
    <definedName name="A125183458L_Latest">Data2!$DS$18</definedName>
    <definedName name="A125183462C">Data2!$EB$1:$EB$10,Data2!$EB$11:$EB$18</definedName>
    <definedName name="A125183462C_Data">Data2!$EB$11:$EB$18</definedName>
    <definedName name="A125183462C_Latest">Data2!$EB$18</definedName>
    <definedName name="A125183466L">Data2!$DA$1:$DA$10,Data2!$DA$11:$DA$18</definedName>
    <definedName name="A125183466L_Data">Data2!$DA$11:$DA$18</definedName>
    <definedName name="A125183466L_Latest">Data2!$DA$18</definedName>
    <definedName name="A125183470C">Data2!$DG$1:$DG$10,Data2!$DG$11:$DG$18</definedName>
    <definedName name="A125183470C_Data">Data2!$DG$11:$DG$18</definedName>
    <definedName name="A125183470C_Latest">Data2!$DG$18</definedName>
    <definedName name="A125183474L">Data2!$CI$1:$CI$10,Data2!$CI$11:$CI$18</definedName>
    <definedName name="A125183474L_Data">Data2!$CI$11:$CI$18</definedName>
    <definedName name="A125183474L_Latest">Data2!$CI$18</definedName>
    <definedName name="A125183478W">Data2!$CU$1:$CU$10,Data2!$CU$11:$CU$18</definedName>
    <definedName name="A125183478W_Data">Data2!$CU$11:$CU$18</definedName>
    <definedName name="A125183478W_Latest">Data2!$CU$18</definedName>
    <definedName name="A125183482L">Data2!$EE$1:$EE$10,Data2!$EE$11:$EE$18</definedName>
    <definedName name="A125183482L_Data">Data2!$EE$11:$EE$18</definedName>
    <definedName name="A125183482L_Latest">Data2!$EE$18</definedName>
    <definedName name="A125183486W">Data2!$BQ$1:$BQ$10,Data2!$BQ$11:$BQ$18</definedName>
    <definedName name="A125183486W_Data">Data2!$BQ$11:$BQ$18</definedName>
    <definedName name="A125183486W_Latest">Data2!$BQ$18</definedName>
    <definedName name="A125183490L">Data2!$BZ$1:$BZ$10,Data2!$BZ$11:$BZ$18</definedName>
    <definedName name="A125183490L_Data">Data2!$BZ$11:$BZ$18</definedName>
    <definedName name="A125183490L_Latest">Data2!$BZ$18</definedName>
    <definedName name="A125183494W">Data2!$CC$1:$CC$10,Data2!$CC$11:$CC$18</definedName>
    <definedName name="A125183494W_Data">Data2!$CC$11:$CC$18</definedName>
    <definedName name="A125183494W_Latest">Data2!$CC$18</definedName>
    <definedName name="A125183498F">Data2!$DD$1:$DD$10,Data2!$DD$11:$DD$18</definedName>
    <definedName name="A125183498F_Data">Data2!$DD$11:$DD$18</definedName>
    <definedName name="A125183498F_Latest">Data2!$DD$18</definedName>
    <definedName name="A125183502K">Data2!$DJ$1:$DJ$10,Data2!$DJ$11:$DJ$18</definedName>
    <definedName name="A125183502K_Data">Data2!$DJ$11:$DJ$18</definedName>
    <definedName name="A125183502K_Latest">Data2!$DJ$18</definedName>
    <definedName name="A125183506V">Data2!$DM$1:$DM$10,Data2!$DM$11:$DM$18</definedName>
    <definedName name="A125183506V_Data">Data2!$DM$11:$DM$18</definedName>
    <definedName name="A125183506V_Latest">Data2!$DM$18</definedName>
    <definedName name="A125183510K">Data2!$EH$1:$EH$10,Data2!$EH$11:$EH$18</definedName>
    <definedName name="A125183510K_Data">Data2!$EH$11:$EH$18</definedName>
    <definedName name="A125183510K_Latest">Data2!$EH$18</definedName>
    <definedName name="A125183514V">Data2!$CF$1:$CF$10,Data2!$CF$11:$CF$18</definedName>
    <definedName name="A125183514V_Data">Data2!$CF$11:$CF$18</definedName>
    <definedName name="A125183514V_Latest">Data2!$CF$18</definedName>
    <definedName name="A125183518C">Data2!$CO$1:$CO$10,Data2!$CO$11:$CO$18</definedName>
    <definedName name="A125183518C_Data">Data2!$CO$11:$CO$18</definedName>
    <definedName name="A125183518C_Latest">Data2!$CO$18</definedName>
    <definedName name="A125183522V">Data2!$BN$1:$BN$10,Data2!$BN$11:$BN$18</definedName>
    <definedName name="A125183522V_Data">Data2!$BN$11:$BN$18</definedName>
    <definedName name="A125183522V_Latest">Data2!$BN$18</definedName>
    <definedName name="A125183526C">Data2!$BT$1:$BT$10,Data2!$BT$11:$BT$18</definedName>
    <definedName name="A125183526C_Data">Data2!$BT$11:$BT$18</definedName>
    <definedName name="A125183526C_Latest">Data2!$BT$18</definedName>
    <definedName name="A125183530V">Data2!$BW$1:$BW$10,Data2!$BW$11:$BW$18</definedName>
    <definedName name="A125183530V_Data">Data2!$BW$11:$BW$18</definedName>
    <definedName name="A125183530V_Latest">Data2!$BW$18</definedName>
    <definedName name="A125183534C">Data2!$CL$1:$CL$10,Data2!$CL$11:$CL$18</definedName>
    <definedName name="A125183534C_Data">Data2!$CL$11:$CL$18</definedName>
    <definedName name="A125183534C_Latest">Data2!$CL$18</definedName>
    <definedName name="A125183538L">Data2!$DV$1:$DV$10,Data2!$DV$11:$DV$18</definedName>
    <definedName name="A125183538L_Data">Data2!$DV$11:$DV$18</definedName>
    <definedName name="A125183538L_Latest">Data2!$DV$18</definedName>
    <definedName name="A125183542C">Data2!$DY$1:$DY$10,Data2!$DY$11:$DY$18</definedName>
    <definedName name="A125183542C_Data">Data2!$DY$11:$DY$18</definedName>
    <definedName name="A125183542C_Latest">Data2!$DY$18</definedName>
    <definedName name="A125183546L">Data2!$CR$1:$CR$10,Data2!$CR$11:$CR$18</definedName>
    <definedName name="A125183546L_Data">Data2!$CR$11:$CR$18</definedName>
    <definedName name="A125183546L_Latest">Data2!$CR$18</definedName>
    <definedName name="A125183550C">Data2!$DP$1:$DP$10,Data2!$DP$11:$DP$18</definedName>
    <definedName name="A125183550C_Data">Data2!$DP$11:$DP$18</definedName>
    <definedName name="A125183550C_Latest">Data2!$DP$18</definedName>
    <definedName name="A125183554L">Data2!$EK$1:$EK$10,Data2!$EK$11:$EK$18</definedName>
    <definedName name="A125183554L_Data">Data2!$EK$11:$EK$18</definedName>
    <definedName name="A125183554L_Latest">Data2!$EK$18</definedName>
    <definedName name="A125184390W">Data1!$AM$1:$AM$10,Data1!$AM$11:$AM$18</definedName>
    <definedName name="A125184390W_Data">Data1!$AM$11:$AM$18</definedName>
    <definedName name="A125184390W_Latest">Data1!$AM$18</definedName>
    <definedName name="A125184394F">Data1!$BH$1:$BH$10,Data1!$BH$11:$BH$18</definedName>
    <definedName name="A125184394F_Data">Data1!$BH$11:$BH$18</definedName>
    <definedName name="A125184394F_Latest">Data1!$BH$18</definedName>
    <definedName name="A125184398R">Data1!$BQ$1:$BQ$10,Data1!$BQ$11:$BQ$18</definedName>
    <definedName name="A125184398R_Data">Data1!$BQ$11:$BQ$18</definedName>
    <definedName name="A125184398R_Latest">Data1!$BQ$18</definedName>
    <definedName name="A125184402V">Data1!$AP$1:$AP$10,Data1!$AP$11:$AP$18</definedName>
    <definedName name="A125184402V_Data">Data1!$AP$11:$AP$18</definedName>
    <definedName name="A125184402V_Latest">Data1!$AP$18</definedName>
    <definedName name="A125184406C">Data1!$AV$1:$AV$10,Data1!$AV$11:$AV$18</definedName>
    <definedName name="A125184406C_Data">Data1!$AV$11:$AV$18</definedName>
    <definedName name="A125184406C_Latest">Data1!$AV$18</definedName>
    <definedName name="A125184410V">Data1!$X$1:$X$10,Data1!$X$11:$X$18</definedName>
    <definedName name="A125184410V_Data">Data1!$X$11:$X$18</definedName>
    <definedName name="A125184410V_Latest">Data1!$X$18</definedName>
    <definedName name="A125184414C">Data1!$AJ$1:$AJ$10,Data1!$AJ$11:$AJ$18</definedName>
    <definedName name="A125184414C_Data">Data1!$AJ$11:$AJ$18</definedName>
    <definedName name="A125184414C_Latest">Data1!$AJ$18</definedName>
    <definedName name="A125184418L">Data1!$BT$1:$BT$10,Data1!$BT$11:$BT$18</definedName>
    <definedName name="A125184418L_Data">Data1!$BT$11:$BT$18</definedName>
    <definedName name="A125184418L_Latest">Data1!$BT$18</definedName>
    <definedName name="A125184422C">Data1!$F$1:$F$10,Data1!$F$11:$F$18</definedName>
    <definedName name="A125184422C_Data">Data1!$F$11:$F$18</definedName>
    <definedName name="A125184422C_Latest">Data1!$F$18</definedName>
    <definedName name="A125184426L">Data1!$O$1:$O$10,Data1!$O$11:$O$18</definedName>
    <definedName name="A125184426L_Data">Data1!$O$11:$O$18</definedName>
    <definedName name="A125184426L_Latest">Data1!$O$18</definedName>
    <definedName name="A125184430C">Data1!$R$1:$R$10,Data1!$R$11:$R$18</definedName>
    <definedName name="A125184430C_Data">Data1!$R$11:$R$18</definedName>
    <definedName name="A125184430C_Latest">Data1!$R$18</definedName>
    <definedName name="A125184434L">Data1!$AS$1:$AS$10,Data1!$AS$11:$AS$18</definedName>
    <definedName name="A125184434L_Data">Data1!$AS$11:$AS$18</definedName>
    <definedName name="A125184434L_Latest">Data1!$AS$18</definedName>
    <definedName name="A125184438W">Data1!$AY$1:$AY$10,Data1!$AY$11:$AY$18</definedName>
    <definedName name="A125184438W_Data">Data1!$AY$11:$AY$18</definedName>
    <definedName name="A125184438W_Latest">Data1!$AY$18</definedName>
    <definedName name="A125184442L">Data1!$BB$1:$BB$10,Data1!$BB$11:$BB$18</definedName>
    <definedName name="A125184442L_Data">Data1!$BB$11:$BB$18</definedName>
    <definedName name="A125184442L_Latest">Data1!$BB$18</definedName>
    <definedName name="A125184446W">Data1!$BW$1:$BW$10,Data1!$BW$11:$BW$18</definedName>
    <definedName name="A125184446W_Data">Data1!$BW$11:$BW$18</definedName>
    <definedName name="A125184446W_Latest">Data1!$BW$18</definedName>
    <definedName name="A125184450L">Data1!$U$1:$U$10,Data1!$U$11:$U$18</definedName>
    <definedName name="A125184450L_Data">Data1!$U$11:$U$18</definedName>
    <definedName name="A125184450L_Latest">Data1!$U$18</definedName>
    <definedName name="A125184454W">Data1!$AD$1:$AD$10,Data1!$AD$11:$AD$18</definedName>
    <definedName name="A125184454W_Data">Data1!$AD$11:$AD$18</definedName>
    <definedName name="A125184454W_Latest">Data1!$AD$18</definedName>
    <definedName name="A125184458F">Data1!$C$1:$C$10,Data1!$C$11:$C$18</definedName>
    <definedName name="A125184458F_Data">Data1!$C$11:$C$18</definedName>
    <definedName name="A125184458F_Latest">Data1!$C$18</definedName>
    <definedName name="A125184462W">Data1!$I$1:$I$10,Data1!$I$11:$I$18</definedName>
    <definedName name="A125184462W_Data">Data1!$I$11:$I$18</definedName>
    <definedName name="A125184462W_Latest">Data1!$I$18</definedName>
    <definedName name="A125184466F">Data1!$L$1:$L$10,Data1!$L$11:$L$18</definedName>
    <definedName name="A125184466F_Data">Data1!$L$11:$L$18</definedName>
    <definedName name="A125184466F_Latest">Data1!$L$18</definedName>
    <definedName name="A125184470W">Data1!$AA$1:$AA$10,Data1!$AA$11:$AA$18</definedName>
    <definedName name="A125184470W_Data">Data1!$AA$11:$AA$18</definedName>
    <definedName name="A125184470W_Latest">Data1!$AA$18</definedName>
    <definedName name="A125184474F">Data1!$BK$1:$BK$10,Data1!$BK$11:$BK$18</definedName>
    <definedName name="A125184474F_Data">Data1!$BK$11:$BK$18</definedName>
    <definedName name="A125184474F_Latest">Data1!$BK$18</definedName>
    <definedName name="A125184478R">Data1!$BN$1:$BN$10,Data1!$BN$11:$BN$18</definedName>
    <definedName name="A125184478R_Data">Data1!$BN$11:$BN$18</definedName>
    <definedName name="A125184478R_Latest">Data1!$BN$18</definedName>
    <definedName name="A125184482F">Data1!$AG$1:$AG$10,Data1!$AG$11:$AG$18</definedName>
    <definedName name="A125184482F_Data">Data1!$AG$11:$AG$18</definedName>
    <definedName name="A125184482F_Latest">Data1!$AG$18</definedName>
    <definedName name="A125184486R">Data1!$BE$1:$BE$10,Data1!$BE$11:$BE$18</definedName>
    <definedName name="A125184486R_Data">Data1!$BE$11:$BE$18</definedName>
    <definedName name="A125184486R_Latest">Data1!$BE$18</definedName>
    <definedName name="A125184490F">Data1!$BZ$1:$BZ$10,Data1!$BZ$11:$BZ$18</definedName>
    <definedName name="A125184490F_Data">Data1!$BZ$11:$BZ$18</definedName>
    <definedName name="A125184490F_Latest">Data1!$BZ$18</definedName>
    <definedName name="A125184494R">Data5!$BA$1:$BA$10,Data5!$BA$11:$BA$18</definedName>
    <definedName name="A125184494R_Data">Data5!$BA$11:$BA$18</definedName>
    <definedName name="A125184494R_Latest">Data5!$BA$18</definedName>
    <definedName name="A125184498X">Data5!$BV$1:$BV$10,Data5!$BV$11:$BV$18</definedName>
    <definedName name="A125184498X_Data">Data5!$BV$11:$BV$18</definedName>
    <definedName name="A125184498X_Latest">Data5!$BV$18</definedName>
    <definedName name="A125184502C">Data5!$CE$1:$CE$10,Data5!$CE$11:$CE$18</definedName>
    <definedName name="A125184502C_Data">Data5!$CE$11:$CE$18</definedName>
    <definedName name="A125184502C_Latest">Data5!$CE$18</definedName>
    <definedName name="A125184506L">Data5!$BD$1:$BD$10,Data5!$BD$11:$BD$18</definedName>
    <definedName name="A125184506L_Data">Data5!$BD$11:$BD$18</definedName>
    <definedName name="A125184506L_Latest">Data5!$BD$18</definedName>
    <definedName name="A125184510C">Data5!$BJ$1:$BJ$10,Data5!$BJ$11:$BJ$18</definedName>
    <definedName name="A125184510C_Data">Data5!$BJ$11:$BJ$18</definedName>
    <definedName name="A125184510C_Latest">Data5!$BJ$18</definedName>
    <definedName name="A125184514L">Data5!$AL$1:$AL$10,Data5!$AL$11:$AL$18</definedName>
    <definedName name="A125184514L_Data">Data5!$AL$11:$AL$18</definedName>
    <definedName name="A125184514L_Latest">Data5!$AL$18</definedName>
    <definedName name="A125184518W">Data5!$AX$1:$AX$10,Data5!$AX$11:$AX$18</definedName>
    <definedName name="A125184518W_Data">Data5!$AX$11:$AX$18</definedName>
    <definedName name="A125184518W_Latest">Data5!$AX$18</definedName>
    <definedName name="A125184522L">Data5!$CH$1:$CH$10,Data5!$CH$11:$CH$18</definedName>
    <definedName name="A125184522L_Data">Data5!$CH$11:$CH$18</definedName>
    <definedName name="A125184522L_Latest">Data5!$CH$18</definedName>
    <definedName name="A125184526W">Data5!$T$1:$T$10,Data5!$T$11:$T$18</definedName>
    <definedName name="A125184526W_Data">Data5!$T$11:$T$18</definedName>
    <definedName name="A125184526W_Latest">Data5!$T$18</definedName>
    <definedName name="A125184530L">Data5!$AC$1:$AC$10,Data5!$AC$11:$AC$18</definedName>
    <definedName name="A125184530L_Data">Data5!$AC$11:$AC$18</definedName>
    <definedName name="A125184530L_Latest">Data5!$AC$18</definedName>
    <definedName name="A125184534W">Data5!$AF$1:$AF$10,Data5!$AF$11:$AF$18</definedName>
    <definedName name="A125184534W_Data">Data5!$AF$11:$AF$18</definedName>
    <definedName name="A125184534W_Latest">Data5!$AF$18</definedName>
    <definedName name="A125184538F">Data5!$BG$1:$BG$10,Data5!$BG$11:$BG$18</definedName>
    <definedName name="A125184538F_Data">Data5!$BG$11:$BG$18</definedName>
    <definedName name="A125184538F_Latest">Data5!$BG$18</definedName>
    <definedName name="A125184542W">Data5!$BM$1:$BM$10,Data5!$BM$11:$BM$18</definedName>
    <definedName name="A125184542W_Data">Data5!$BM$11:$BM$18</definedName>
    <definedName name="A125184542W_Latest">Data5!$BM$18</definedName>
    <definedName name="A125184546F">Data5!$BP$1:$BP$10,Data5!$BP$11:$BP$18</definedName>
    <definedName name="A125184546F_Data">Data5!$BP$11:$BP$18</definedName>
    <definedName name="A125184546F_Latest">Data5!$BP$18</definedName>
    <definedName name="A125184550W">Data5!$CK$1:$CK$10,Data5!$CK$11:$CK$18</definedName>
    <definedName name="A125184550W_Data">Data5!$CK$11:$CK$18</definedName>
    <definedName name="A125184550W_Latest">Data5!$CK$18</definedName>
    <definedName name="A125184554F">Data5!$AI$1:$AI$10,Data5!$AI$11:$AI$18</definedName>
    <definedName name="A125184554F_Data">Data5!$AI$11:$AI$18</definedName>
    <definedName name="A125184554F_Latest">Data5!$AI$18</definedName>
    <definedName name="A125184558R">Data5!$AR$1:$AR$10,Data5!$AR$11:$AR$18</definedName>
    <definedName name="A125184558R_Data">Data5!$AR$11:$AR$18</definedName>
    <definedName name="A125184558R_Latest">Data5!$AR$18</definedName>
    <definedName name="A125184562F">Data5!$Q$1:$Q$10,Data5!$Q$11:$Q$18</definedName>
    <definedName name="A125184562F_Data">Data5!$Q$11:$Q$18</definedName>
    <definedName name="A125184562F_Latest">Data5!$Q$18</definedName>
    <definedName name="A125184566R">Data5!$W$1:$W$10,Data5!$W$11:$W$18</definedName>
    <definedName name="A125184566R_Data">Data5!$W$11:$W$18</definedName>
    <definedName name="A125184566R_Latest">Data5!$W$18</definedName>
    <definedName name="A125184570F">Data5!$Z$1:$Z$10,Data5!$Z$11:$Z$18</definedName>
    <definedName name="A125184570F_Data">Data5!$Z$11:$Z$18</definedName>
    <definedName name="A125184570F_Latest">Data5!$Z$18</definedName>
    <definedName name="A125184574R">Data5!$AO$1:$AO$10,Data5!$AO$11:$AO$18</definedName>
    <definedName name="A125184574R_Data">Data5!$AO$11:$AO$18</definedName>
    <definedName name="A125184574R_Latest">Data5!$AO$18</definedName>
    <definedName name="A125184578X">Data5!$BY$1:$BY$10,Data5!$BY$11:$BY$18</definedName>
    <definedName name="A125184578X_Data">Data5!$BY$11:$BY$18</definedName>
    <definedName name="A125184578X_Latest">Data5!$BY$18</definedName>
    <definedName name="A125184582R">Data5!$CB$1:$CB$10,Data5!$CB$11:$CB$18</definedName>
    <definedName name="A125184582R_Data">Data5!$CB$11:$CB$18</definedName>
    <definedName name="A125184582R_Latest">Data5!$CB$18</definedName>
    <definedName name="A125184586X">Data5!$AU$1:$AU$10,Data5!$AU$11:$AU$18</definedName>
    <definedName name="A125184586X_Data">Data5!$AU$11:$AU$18</definedName>
    <definedName name="A125184586X_Latest">Data5!$AU$18</definedName>
    <definedName name="A125184590R">Data5!$BS$1:$BS$10,Data5!$BS$11:$BS$18</definedName>
    <definedName name="A125184590R_Data">Data5!$BS$11:$BS$18</definedName>
    <definedName name="A125184590R_Latest">Data5!$BS$18</definedName>
    <definedName name="A125184594X">Data5!$CN$1:$CN$10,Data5!$CN$11:$CN$18</definedName>
    <definedName name="A125184594X_Data">Data5!$CN$11:$CN$18</definedName>
    <definedName name="A125184594X_Latest">Data5!$CN$18</definedName>
    <definedName name="A125184598J">Data3!$CG$1:$CG$10,Data3!$CG$11:$CG$18</definedName>
    <definedName name="A125184598J_Data">Data3!$CG$11:$CG$18</definedName>
    <definedName name="A125184598J_Latest">Data3!$CG$18</definedName>
    <definedName name="A125184602L">Data3!$DB$1:$DB$10,Data3!$DB$11:$DB$18</definedName>
    <definedName name="A125184602L_Data">Data3!$DB$11:$DB$18</definedName>
    <definedName name="A125184602L_Latest">Data3!$DB$18</definedName>
    <definedName name="A125184606W">Data3!$DK$1:$DK$10,Data3!$DK$11:$DK$18</definedName>
    <definedName name="A125184606W_Data">Data3!$DK$11:$DK$18</definedName>
    <definedName name="A125184606W_Latest">Data3!$DK$18</definedName>
    <definedName name="A125184610L">Data3!$CJ$1:$CJ$10,Data3!$CJ$11:$CJ$18</definedName>
    <definedName name="A125184610L_Data">Data3!$CJ$11:$CJ$18</definedName>
    <definedName name="A125184610L_Latest">Data3!$CJ$18</definedName>
    <definedName name="A125184614W">Data3!$CP$1:$CP$10,Data3!$CP$11:$CP$18</definedName>
    <definedName name="A125184614W_Data">Data3!$CP$11:$CP$18</definedName>
    <definedName name="A125184614W_Latest">Data3!$CP$18</definedName>
    <definedName name="A125184618F">Data3!$BR$1:$BR$10,Data3!$BR$11:$BR$18</definedName>
    <definedName name="A125184618F_Data">Data3!$BR$11:$BR$18</definedName>
    <definedName name="A125184618F_Latest">Data3!$BR$18</definedName>
    <definedName name="A125184622W">Data3!$CD$1:$CD$10,Data3!$CD$11:$CD$18</definedName>
    <definedName name="A125184622W_Data">Data3!$CD$11:$CD$18</definedName>
    <definedName name="A125184622W_Latest">Data3!$CD$18</definedName>
    <definedName name="A125184626F">Data3!$DN$1:$DN$10,Data3!$DN$11:$DN$18</definedName>
    <definedName name="A125184626F_Data">Data3!$DN$11:$DN$18</definedName>
    <definedName name="A125184626F_Latest">Data3!$DN$18</definedName>
    <definedName name="A125184630W">Data3!$AZ$1:$AZ$10,Data3!$AZ$11:$AZ$18</definedName>
    <definedName name="A125184630W_Data">Data3!$AZ$11:$AZ$18</definedName>
    <definedName name="A125184630W_Latest">Data3!$AZ$18</definedName>
    <definedName name="A125184634F">Data3!$BI$1:$BI$10,Data3!$BI$11:$BI$18</definedName>
    <definedName name="A125184634F_Data">Data3!$BI$11:$BI$18</definedName>
    <definedName name="A125184634F_Latest">Data3!$BI$18</definedName>
    <definedName name="A125184638R">Data3!$BL$1:$BL$10,Data3!$BL$11:$BL$18</definedName>
    <definedName name="A125184638R_Data">Data3!$BL$11:$BL$18</definedName>
    <definedName name="A125184638R_Latest">Data3!$BL$18</definedName>
    <definedName name="A125184642F">Data3!$CM$1:$CM$10,Data3!$CM$11:$CM$18</definedName>
    <definedName name="A125184642F_Data">Data3!$CM$11:$CM$18</definedName>
    <definedName name="A125184642F_Latest">Data3!$CM$18</definedName>
    <definedName name="A125184646R">Data3!$CS$1:$CS$10,Data3!$CS$11:$CS$18</definedName>
    <definedName name="A125184646R_Data">Data3!$CS$11:$CS$18</definedName>
    <definedName name="A125184646R_Latest">Data3!$CS$18</definedName>
    <definedName name="A125184650F">Data3!$CV$1:$CV$10,Data3!$CV$11:$CV$18</definedName>
    <definedName name="A125184650F_Data">Data3!$CV$11:$CV$18</definedName>
    <definedName name="A125184650F_Latest">Data3!$CV$18</definedName>
    <definedName name="A125184654R">Data3!$DQ$1:$DQ$10,Data3!$DQ$11:$DQ$18</definedName>
    <definedName name="A125184654R_Data">Data3!$DQ$11:$DQ$18</definedName>
    <definedName name="A125184654R_Latest">Data3!$DQ$18</definedName>
    <definedName name="A125184658X">Data3!$BO$1:$BO$10,Data3!$BO$11:$BO$18</definedName>
    <definedName name="A125184658X_Data">Data3!$BO$11:$BO$18</definedName>
    <definedName name="A125184658X_Latest">Data3!$BO$18</definedName>
    <definedName name="A125184662R">Data3!$BX$1:$BX$10,Data3!$BX$11:$BX$18</definedName>
    <definedName name="A125184662R_Data">Data3!$BX$11:$BX$18</definedName>
    <definedName name="A125184662R_Latest">Data3!$BX$18</definedName>
    <definedName name="A125184666X">Data3!$AW$1:$AW$10,Data3!$AW$11:$AW$18</definedName>
    <definedName name="A125184666X_Data">Data3!$AW$11:$AW$18</definedName>
    <definedName name="A125184666X_Latest">Data3!$AW$18</definedName>
    <definedName name="A125184670R">Data3!$BC$1:$BC$10,Data3!$BC$11:$BC$18</definedName>
    <definedName name="A125184670R_Data">Data3!$BC$11:$BC$18</definedName>
    <definedName name="A125184670R_Latest">Data3!$BC$18</definedName>
    <definedName name="A125184674X">Data3!$BF$1:$BF$10,Data3!$BF$11:$BF$18</definedName>
    <definedName name="A125184674X_Data">Data3!$BF$11:$BF$18</definedName>
    <definedName name="A125184674X_Latest">Data3!$BF$18</definedName>
    <definedName name="A125184678J">Data3!$BU$1:$BU$10,Data3!$BU$11:$BU$18</definedName>
    <definedName name="A125184678J_Data">Data3!$BU$11:$BU$18</definedName>
    <definedName name="A125184678J_Latest">Data3!$BU$18</definedName>
    <definedName name="A125184682X">Data3!$DE$1:$DE$10,Data3!$DE$11:$DE$18</definedName>
    <definedName name="A125184682X_Data">Data3!$DE$11:$DE$18</definedName>
    <definedName name="A125184682X_Latest">Data3!$DE$18</definedName>
    <definedName name="A125184686J">Data3!$DH$1:$DH$10,Data3!$DH$11:$DH$18</definedName>
    <definedName name="A125184686J_Data">Data3!$DH$11:$DH$18</definedName>
    <definedName name="A125184686J_Latest">Data3!$DH$18</definedName>
    <definedName name="A125184690X">Data3!$CA$1:$CA$10,Data3!$CA$11:$CA$18</definedName>
    <definedName name="A125184690X_Data">Data3!$CA$11:$CA$18</definedName>
    <definedName name="A125184690X_Latest">Data3!$CA$18</definedName>
    <definedName name="A125184694J">Data3!$CY$1:$CY$10,Data3!$CY$11:$CY$18</definedName>
    <definedName name="A125184694J_Data">Data3!$CY$11:$CY$18</definedName>
    <definedName name="A125184694J_Latest">Data3!$CY$18</definedName>
    <definedName name="A125184698T">Data3!$DT$1:$DT$10,Data3!$DT$11:$DT$18</definedName>
    <definedName name="A125184698T_Data">Data3!$DT$11:$DT$18</definedName>
    <definedName name="A125184698T_Latest">Data3!$DT$18</definedName>
    <definedName name="A125184702W">Data4!$BQ$1:$BQ$10,Data4!$BQ$11:$BQ$18</definedName>
    <definedName name="A125184702W_Data">Data4!$BQ$11:$BQ$18</definedName>
    <definedName name="A125184702W_Latest">Data4!$BQ$18</definedName>
    <definedName name="A125184706F">Data4!$CL$1:$CL$10,Data4!$CL$11:$CL$18</definedName>
    <definedName name="A125184706F_Data">Data4!$CL$11:$CL$18</definedName>
    <definedName name="A125184706F_Latest">Data4!$CL$18</definedName>
    <definedName name="A125184710W">Data4!$CU$1:$CU$10,Data4!$CU$11:$CU$18</definedName>
    <definedName name="A125184710W_Data">Data4!$CU$11:$CU$18</definedName>
    <definedName name="A125184710W_Latest">Data4!$CU$18</definedName>
    <definedName name="A125184714F">Data4!$BT$1:$BT$10,Data4!$BT$11:$BT$18</definedName>
    <definedName name="A125184714F_Data">Data4!$BT$11:$BT$18</definedName>
    <definedName name="A125184714F_Latest">Data4!$BT$18</definedName>
    <definedName name="A125184718R">Data4!$BZ$1:$BZ$10,Data4!$BZ$11:$BZ$18</definedName>
    <definedName name="A125184718R_Data">Data4!$BZ$11:$BZ$18</definedName>
    <definedName name="A125184718R_Latest">Data4!$BZ$18</definedName>
    <definedName name="A125184722F">Data4!$BB$1:$BB$10,Data4!$BB$11:$BB$18</definedName>
    <definedName name="A125184722F_Data">Data4!$BB$11:$BB$18</definedName>
    <definedName name="A125184722F_Latest">Data4!$BB$18</definedName>
    <definedName name="A125184726R">Data4!$BN$1:$BN$10,Data4!$BN$11:$BN$18</definedName>
    <definedName name="A125184726R_Data">Data4!$BN$11:$BN$18</definedName>
    <definedName name="A125184726R_Latest">Data4!$BN$18</definedName>
    <definedName name="A125184730F">Data4!$CX$1:$CX$10,Data4!$CX$11:$CX$18</definedName>
    <definedName name="A125184730F_Data">Data4!$CX$11:$CX$18</definedName>
    <definedName name="A125184730F_Latest">Data4!$CX$18</definedName>
    <definedName name="A125184734R">Data4!$AJ$1:$AJ$10,Data4!$AJ$11:$AJ$18</definedName>
    <definedName name="A125184734R_Data">Data4!$AJ$11:$AJ$18</definedName>
    <definedName name="A125184734R_Latest">Data4!$AJ$18</definedName>
    <definedName name="A125184738X">Data4!$AS$1:$AS$10,Data4!$AS$11:$AS$18</definedName>
    <definedName name="A125184738X_Data">Data4!$AS$11:$AS$18</definedName>
    <definedName name="A125184738X_Latest">Data4!$AS$18</definedName>
    <definedName name="A125184742R">Data4!$AV$1:$AV$10,Data4!$AV$11:$AV$18</definedName>
    <definedName name="A125184742R_Data">Data4!$AV$11:$AV$18</definedName>
    <definedName name="A125184742R_Latest">Data4!$AV$18</definedName>
    <definedName name="A125184746X">Data4!$BW$1:$BW$10,Data4!$BW$11:$BW$18</definedName>
    <definedName name="A125184746X_Data">Data4!$BW$11:$BW$18</definedName>
    <definedName name="A125184746X_Latest">Data4!$BW$18</definedName>
    <definedName name="A125184750R">Data4!$CC$1:$CC$10,Data4!$CC$11:$CC$18</definedName>
    <definedName name="A125184750R_Data">Data4!$CC$11:$CC$18</definedName>
    <definedName name="A125184750R_Latest">Data4!$CC$18</definedName>
    <definedName name="A125184754X">Data4!$CF$1:$CF$10,Data4!$CF$11:$CF$18</definedName>
    <definedName name="A125184754X_Data">Data4!$CF$11:$CF$18</definedName>
    <definedName name="A125184754X_Latest">Data4!$CF$18</definedName>
    <definedName name="A125184758J">Data4!$DA$1:$DA$10,Data4!$DA$11:$DA$18</definedName>
    <definedName name="A125184758J_Data">Data4!$DA$11:$DA$18</definedName>
    <definedName name="A125184758J_Latest">Data4!$DA$18</definedName>
    <definedName name="A125184762X">Data4!$AY$1:$AY$10,Data4!$AY$11:$AY$18</definedName>
    <definedName name="A125184762X_Data">Data4!$AY$11:$AY$18</definedName>
    <definedName name="A125184762X_Latest">Data4!$AY$18</definedName>
    <definedName name="A125184766J">Data4!$BH$1:$BH$10,Data4!$BH$11:$BH$18</definedName>
    <definedName name="A125184766J_Data">Data4!$BH$11:$BH$18</definedName>
    <definedName name="A125184766J_Latest">Data4!$BH$18</definedName>
    <definedName name="A125184770X">Data4!$AG$1:$AG$10,Data4!$AG$11:$AG$18</definedName>
    <definedName name="A125184770X_Data">Data4!$AG$11:$AG$18</definedName>
    <definedName name="A125184770X_Latest">Data4!$AG$18</definedName>
    <definedName name="A125184774J">Data4!$AM$1:$AM$10,Data4!$AM$11:$AM$18</definedName>
    <definedName name="A125184774J_Data">Data4!$AM$11:$AM$18</definedName>
    <definedName name="A125184774J_Latest">Data4!$AM$18</definedName>
    <definedName name="A125184778T">Data4!$AP$1:$AP$10,Data4!$AP$11:$AP$18</definedName>
    <definedName name="A125184778T_Data">Data4!$AP$11:$AP$18</definedName>
    <definedName name="A125184778T_Latest">Data4!$AP$18</definedName>
    <definedName name="A125184782J">Data4!$BE$1:$BE$10,Data4!$BE$11:$BE$18</definedName>
    <definedName name="A125184782J_Data">Data4!$BE$11:$BE$18</definedName>
    <definedName name="A125184782J_Latest">Data4!$BE$18</definedName>
    <definedName name="A125184786T">Data4!$CO$1:$CO$10,Data4!$CO$11:$CO$18</definedName>
    <definedName name="A125184786T_Data">Data4!$CO$11:$CO$18</definedName>
    <definedName name="A125184786T_Latest">Data4!$CO$18</definedName>
    <definedName name="A125184790J">Data4!$CR$1:$CR$10,Data4!$CR$11:$CR$18</definedName>
    <definedName name="A125184790J_Data">Data4!$CR$11:$CR$18</definedName>
    <definedName name="A125184790J_Latest">Data4!$CR$18</definedName>
    <definedName name="A125184794T">Data4!$BK$1:$BK$10,Data4!$BK$11:$BK$18</definedName>
    <definedName name="A125184794T_Data">Data4!$BK$11:$BK$18</definedName>
    <definedName name="A125184794T_Latest">Data4!$BK$18</definedName>
    <definedName name="A125184798A">Data4!$CI$1:$CI$10,Data4!$CI$11:$CI$18</definedName>
    <definedName name="A125184798A_Data">Data4!$CI$11:$CI$18</definedName>
    <definedName name="A125184798A_Latest">Data4!$CI$18</definedName>
    <definedName name="A125184802F">Data4!$DD$1:$DD$10,Data4!$DD$11:$DD$18</definedName>
    <definedName name="A125184802F_Data">Data4!$DD$11:$DD$18</definedName>
    <definedName name="A125184802F_Latest">Data4!$DD$18</definedName>
    <definedName name="A125184806R">Data4!$EQ$1:$EQ$10,Data4!$EQ$11:$EQ$18</definedName>
    <definedName name="A125184806R_Data">Data4!$EQ$11:$EQ$18</definedName>
    <definedName name="A125184806R_Latest">Data4!$EQ$18</definedName>
    <definedName name="A125184810F">Data4!$FL$1:$FL$10,Data4!$FL$11:$FL$18</definedName>
    <definedName name="A125184810F_Data">Data4!$FL$11:$FL$18</definedName>
    <definedName name="A125184810F_Latest">Data4!$FL$18</definedName>
    <definedName name="A125184814R">Data4!$FU$1:$FU$10,Data4!$FU$11:$FU$18</definedName>
    <definedName name="A125184814R_Data">Data4!$FU$11:$FU$18</definedName>
    <definedName name="A125184814R_Latest">Data4!$FU$18</definedName>
    <definedName name="A125184818X">Data4!$ET$1:$ET$10,Data4!$ET$11:$ET$18</definedName>
    <definedName name="A125184818X_Data">Data4!$ET$11:$ET$18</definedName>
    <definedName name="A125184818X_Latest">Data4!$ET$18</definedName>
    <definedName name="A125184822R">Data4!$EZ$1:$EZ$10,Data4!$EZ$11:$EZ$18</definedName>
    <definedName name="A125184822R_Data">Data4!$EZ$11:$EZ$18</definedName>
    <definedName name="A125184822R_Latest">Data4!$EZ$18</definedName>
    <definedName name="A125184826X">Data4!$EB$1:$EB$10,Data4!$EB$11:$EB$18</definedName>
    <definedName name="A125184826X_Data">Data4!$EB$11:$EB$18</definedName>
    <definedName name="A125184826X_Latest">Data4!$EB$18</definedName>
    <definedName name="A125184830R">Data4!$EN$1:$EN$10,Data4!$EN$11:$EN$18</definedName>
    <definedName name="A125184830R_Data">Data4!$EN$11:$EN$18</definedName>
    <definedName name="A125184830R_Latest">Data4!$EN$18</definedName>
    <definedName name="A125184834X">Data4!$FX$1:$FX$10,Data4!$FX$11:$FX$18</definedName>
    <definedName name="A125184834X_Data">Data4!$FX$11:$FX$18</definedName>
    <definedName name="A125184834X_Latest">Data4!$FX$18</definedName>
    <definedName name="A125184838J">Data4!$DJ$1:$DJ$10,Data4!$DJ$11:$DJ$18</definedName>
    <definedName name="A125184838J_Data">Data4!$DJ$11:$DJ$18</definedName>
    <definedName name="A125184838J_Latest">Data4!$DJ$18</definedName>
    <definedName name="A125184842X">Data4!$DS$1:$DS$10,Data4!$DS$11:$DS$18</definedName>
    <definedName name="A125184842X_Data">Data4!$DS$11:$DS$18</definedName>
    <definedName name="A125184842X_Latest">Data4!$DS$18</definedName>
    <definedName name="A125184846J">Data4!$DV$1:$DV$10,Data4!$DV$11:$DV$18</definedName>
    <definedName name="A125184846J_Data">Data4!$DV$11:$DV$18</definedName>
    <definedName name="A125184846J_Latest">Data4!$DV$18</definedName>
    <definedName name="A125184850X">Data4!$EW$1:$EW$10,Data4!$EW$11:$EW$18</definedName>
    <definedName name="A125184850X_Data">Data4!$EW$11:$EW$18</definedName>
    <definedName name="A125184850X_Latest">Data4!$EW$18</definedName>
    <definedName name="A125184854J">Data4!$FC$1:$FC$10,Data4!$FC$11:$FC$18</definedName>
    <definedName name="A125184854J_Data">Data4!$FC$11:$FC$18</definedName>
    <definedName name="A125184854J_Latest">Data4!$FC$18</definedName>
    <definedName name="A125184858T">Data4!$FF$1:$FF$10,Data4!$FF$11:$FF$18</definedName>
    <definedName name="A125184858T_Data">Data4!$FF$11:$FF$18</definedName>
    <definedName name="A125184858T_Latest">Data4!$FF$18</definedName>
    <definedName name="A125184862J">Data4!$GA$1:$GA$10,Data4!$GA$11:$GA$18</definedName>
    <definedName name="A125184862J_Data">Data4!$GA$11:$GA$18</definedName>
    <definedName name="A125184862J_Latest">Data4!$GA$18</definedName>
    <definedName name="A125184866T">Data4!$DY$1:$DY$10,Data4!$DY$11:$DY$18</definedName>
    <definedName name="A125184866T_Data">Data4!$DY$11:$DY$18</definedName>
    <definedName name="A125184866T_Latest">Data4!$DY$18</definedName>
    <definedName name="A125184870J">Data4!$EH$1:$EH$10,Data4!$EH$11:$EH$18</definedName>
    <definedName name="A125184870J_Data">Data4!$EH$11:$EH$18</definedName>
    <definedName name="A125184870J_Latest">Data4!$EH$18</definedName>
    <definedName name="A125184874T">Data4!$DG$1:$DG$10,Data4!$DG$11:$DG$18</definedName>
    <definedName name="A125184874T_Data">Data4!$DG$11:$DG$18</definedName>
    <definedName name="A125184874T_Latest">Data4!$DG$18</definedName>
    <definedName name="A125184878A">Data4!$DM$1:$DM$10,Data4!$DM$11:$DM$18</definedName>
    <definedName name="A125184878A_Data">Data4!$DM$11:$DM$18</definedName>
    <definedName name="A125184878A_Latest">Data4!$DM$18</definedName>
    <definedName name="A125184882T">Data4!$DP$1:$DP$10,Data4!$DP$11:$DP$18</definedName>
    <definedName name="A125184882T_Data">Data4!$DP$11:$DP$18</definedName>
    <definedName name="A125184882T_Latest">Data4!$DP$18</definedName>
    <definedName name="A125184886A">Data4!$EE$1:$EE$10,Data4!$EE$11:$EE$18</definedName>
    <definedName name="A125184886A_Data">Data4!$EE$11:$EE$18</definedName>
    <definedName name="A125184886A_Latest">Data4!$EE$18</definedName>
    <definedName name="A125184890T">Data4!$FO$1:$FO$10,Data4!$FO$11:$FO$18</definedName>
    <definedName name="A125184890T_Data">Data4!$FO$11:$FO$18</definedName>
    <definedName name="A125184890T_Latest">Data4!$FO$18</definedName>
    <definedName name="A125184894A">Data4!$FR$1:$FR$10,Data4!$FR$11:$FR$18</definedName>
    <definedName name="A125184894A_Data">Data4!$FR$11:$FR$18</definedName>
    <definedName name="A125184894A_Latest">Data4!$FR$18</definedName>
    <definedName name="A125184898K">Data4!$EK$1:$EK$10,Data4!$EK$11:$EK$18</definedName>
    <definedName name="A125184898K_Data">Data4!$EK$11:$EK$18</definedName>
    <definedName name="A125184898K_Latest">Data4!$EK$18</definedName>
    <definedName name="A125184902R">Data4!$FI$1:$FI$10,Data4!$FI$11:$FI$18</definedName>
    <definedName name="A125184902R_Data">Data4!$FI$11:$FI$18</definedName>
    <definedName name="A125184902R_Latest">Data4!$FI$18</definedName>
    <definedName name="A125184906X">Data4!$GD$1:$GD$10,Data4!$GD$11:$GD$18</definedName>
    <definedName name="A125184906X_Data">Data4!$GD$11:$GD$18</definedName>
    <definedName name="A125184906X_Latest">Data4!$GD$18</definedName>
    <definedName name="A125184910R">Data4!$HQ$1:$HQ$10,Data4!$HQ$11:$HQ$18</definedName>
    <definedName name="A125184910R_Data">Data4!$HQ$11:$HQ$18</definedName>
    <definedName name="A125184910R_Latest">Data4!$HQ$18</definedName>
    <definedName name="A125184914X">Data4!$IL$1:$IL$10,Data4!$IL$11:$IL$18</definedName>
    <definedName name="A125184914X_Data">Data4!$IL$11:$IL$18</definedName>
    <definedName name="A125184914X_Latest">Data4!$IL$18</definedName>
    <definedName name="A125184918J">Data5!$E$1:$E$10,Data5!$E$11:$E$18</definedName>
    <definedName name="A125184918J_Data">Data5!$E$11:$E$18</definedName>
    <definedName name="A125184918J_Latest">Data5!$E$18</definedName>
    <definedName name="A125184922X">Data4!$HT$1:$HT$10,Data4!$HT$11:$HT$18</definedName>
    <definedName name="A125184922X_Data">Data4!$HT$11:$HT$18</definedName>
    <definedName name="A125184922X_Latest">Data4!$HT$18</definedName>
    <definedName name="A125184926J">Data4!$HZ$1:$HZ$10,Data4!$HZ$11:$HZ$18</definedName>
    <definedName name="A125184926J_Data">Data4!$HZ$11:$HZ$18</definedName>
    <definedName name="A125184926J_Latest">Data4!$HZ$18</definedName>
    <definedName name="A125184930X">Data4!$HB$1:$HB$10,Data4!$HB$11:$HB$18</definedName>
    <definedName name="A125184930X_Data">Data4!$HB$11:$HB$18</definedName>
    <definedName name="A125184930X_Latest">Data4!$HB$18</definedName>
    <definedName name="A125184934J">Data4!$HN$1:$HN$10,Data4!$HN$11:$HN$18</definedName>
    <definedName name="A125184934J_Data">Data4!$HN$11:$HN$18</definedName>
    <definedName name="A125184934J_Latest">Data4!$HN$18</definedName>
    <definedName name="A125184938T">Data5!$H$1:$H$10,Data5!$H$11:$H$18</definedName>
    <definedName name="A125184938T_Data">Data5!$H$11:$H$18</definedName>
    <definedName name="A125184938T_Latest">Data5!$H$18</definedName>
    <definedName name="A125184942J">Data4!$GJ$1:$GJ$10,Data4!$GJ$11:$GJ$18</definedName>
    <definedName name="A125184942J_Data">Data4!$GJ$11:$GJ$18</definedName>
    <definedName name="A125184942J_Latest">Data4!$GJ$18</definedName>
    <definedName name="A125184946T">Data4!$GS$1:$GS$10,Data4!$GS$11:$GS$18</definedName>
    <definedName name="A125184946T_Data">Data4!$GS$11:$GS$18</definedName>
    <definedName name="A125184946T_Latest">Data4!$GS$18</definedName>
    <definedName name="A125184950J">Data4!$GV$1:$GV$10,Data4!$GV$11:$GV$18</definedName>
    <definedName name="A125184950J_Data">Data4!$GV$11:$GV$18</definedName>
    <definedName name="A125184950J_Latest">Data4!$GV$18</definedName>
    <definedName name="A125184954T">Data4!$HW$1:$HW$10,Data4!$HW$11:$HW$18</definedName>
    <definedName name="A125184954T_Data">Data4!$HW$11:$HW$18</definedName>
    <definedName name="A125184954T_Latest">Data4!$HW$18</definedName>
    <definedName name="A125184958A">Data4!$IC$1:$IC$10,Data4!$IC$11:$IC$18</definedName>
    <definedName name="A125184958A_Data">Data4!$IC$11:$IC$18</definedName>
    <definedName name="A125184958A_Latest">Data4!$IC$18</definedName>
    <definedName name="A125184962T">Data4!$IF$1:$IF$10,Data4!$IF$11:$IF$18</definedName>
    <definedName name="A125184962T_Data">Data4!$IF$11:$IF$18</definedName>
    <definedName name="A125184962T_Latest">Data4!$IF$18</definedName>
    <definedName name="A125184966A">Data5!$K$1:$K$10,Data5!$K$11:$K$18</definedName>
    <definedName name="A125184966A_Data">Data5!$K$11:$K$18</definedName>
    <definedName name="A125184966A_Latest">Data5!$K$18</definedName>
    <definedName name="A125184970T">Data4!$GY$1:$GY$10,Data4!$GY$11:$GY$18</definedName>
    <definedName name="A125184970T_Data">Data4!$GY$11:$GY$18</definedName>
    <definedName name="A125184970T_Latest">Data4!$GY$18</definedName>
    <definedName name="A125184974A">Data4!$HH$1:$HH$10,Data4!$HH$11:$HH$18</definedName>
    <definedName name="A125184974A_Data">Data4!$HH$11:$HH$18</definedName>
    <definedName name="A125184974A_Latest">Data4!$HH$18</definedName>
    <definedName name="A125184978K">Data4!$GG$1:$GG$10,Data4!$GG$11:$GG$18</definedName>
    <definedName name="A125184978K_Data">Data4!$GG$11:$GG$18</definedName>
    <definedName name="A125184978K_Latest">Data4!$GG$18</definedName>
    <definedName name="A125184982A">Data4!$GM$1:$GM$10,Data4!$GM$11:$GM$18</definedName>
    <definedName name="A125184982A_Data">Data4!$GM$11:$GM$18</definedName>
    <definedName name="A125184982A_Latest">Data4!$GM$18</definedName>
    <definedName name="A125184986K">Data4!$GP$1:$GP$10,Data4!$GP$11:$GP$18</definedName>
    <definedName name="A125184986K_Data">Data4!$GP$11:$GP$18</definedName>
    <definedName name="A125184986K_Latest">Data4!$GP$18</definedName>
    <definedName name="A125184990A">Data4!$HE$1:$HE$10,Data4!$HE$11:$HE$18</definedName>
    <definedName name="A125184990A_Data">Data4!$HE$11:$HE$18</definedName>
    <definedName name="A125184990A_Latest">Data4!$HE$18</definedName>
    <definedName name="A125184994K">Data4!$IO$1:$IO$10,Data4!$IO$11:$IO$18</definedName>
    <definedName name="A125184994K_Data">Data4!$IO$11:$IO$18</definedName>
    <definedName name="A125184994K_Latest">Data4!$IO$18</definedName>
    <definedName name="A125184998V">Data5!$B$1:$B$10,Data5!$B$11:$B$18</definedName>
    <definedName name="A125184998V_Data">Data5!$B$11:$B$18</definedName>
    <definedName name="A125184998V_Latest">Data5!$B$18</definedName>
    <definedName name="A125185002A">Data4!$HK$1:$HK$10,Data4!$HK$11:$HK$18</definedName>
    <definedName name="A125185002A_Data">Data4!$HK$11:$HK$18</definedName>
    <definedName name="A125185002A_Latest">Data4!$HK$18</definedName>
    <definedName name="A125185006K">Data4!$II$1:$II$10,Data4!$II$11:$II$18</definedName>
    <definedName name="A125185006K_Data">Data4!$II$11:$II$18</definedName>
    <definedName name="A125185006K_Latest">Data4!$II$18</definedName>
    <definedName name="A125185010A">Data5!$N$1:$N$10,Data5!$N$11:$N$18</definedName>
    <definedName name="A125185010A_Data">Data5!$N$11:$N$18</definedName>
    <definedName name="A125185010A_Latest">Data5!$N$18</definedName>
    <definedName name="A125185014K">Data3!$G$1:$G$10,Data3!$G$11:$G$18</definedName>
    <definedName name="A125185014K_Data">Data3!$G$11:$G$18</definedName>
    <definedName name="A125185014K_Latest">Data3!$G$18</definedName>
    <definedName name="A125185018V">Data3!$AB$1:$AB$10,Data3!$AB$11:$AB$18</definedName>
    <definedName name="A125185018V_Data">Data3!$AB$11:$AB$18</definedName>
    <definedName name="A125185018V_Latest">Data3!$AB$18</definedName>
    <definedName name="A125185022K">Data3!$AK$1:$AK$10,Data3!$AK$11:$AK$18</definedName>
    <definedName name="A125185022K_Data">Data3!$AK$11:$AK$18</definedName>
    <definedName name="A125185022K_Latest">Data3!$AK$18</definedName>
    <definedName name="A125185026V">Data3!$J$1:$J$10,Data3!$J$11:$J$18</definedName>
    <definedName name="A125185026V_Data">Data3!$J$11:$J$18</definedName>
    <definedName name="A125185026V_Latest">Data3!$J$18</definedName>
    <definedName name="A125185030K">Data3!$P$1:$P$10,Data3!$P$11:$P$18</definedName>
    <definedName name="A125185030K_Data">Data3!$P$11:$P$18</definedName>
    <definedName name="A125185030K_Latest">Data3!$P$18</definedName>
    <definedName name="A125185034V">Data2!$IH$1:$IH$10,Data2!$IH$11:$IH$18</definedName>
    <definedName name="A125185034V_Data">Data2!$IH$11:$IH$18</definedName>
    <definedName name="A125185034V_Latest">Data2!$IH$18</definedName>
    <definedName name="A125185038C">Data3!$D$1:$D$10,Data3!$D$11:$D$18</definedName>
    <definedName name="A125185038C_Data">Data3!$D$11:$D$18</definedName>
    <definedName name="A125185038C_Latest">Data3!$D$18</definedName>
    <definedName name="A125185042V">Data3!$AN$1:$AN$10,Data3!$AN$11:$AN$18</definedName>
    <definedName name="A125185042V_Data">Data3!$AN$11:$AN$18</definedName>
    <definedName name="A125185042V_Latest">Data3!$AN$18</definedName>
    <definedName name="A125185046C">Data2!$HP$1:$HP$10,Data2!$HP$11:$HP$18</definedName>
    <definedName name="A125185046C_Data">Data2!$HP$11:$HP$18</definedName>
    <definedName name="A125185046C_Latest">Data2!$HP$18</definedName>
    <definedName name="A125185050V">Data2!$HY$1:$HY$10,Data2!$HY$11:$HY$18</definedName>
    <definedName name="A125185050V_Data">Data2!$HY$11:$HY$18</definedName>
    <definedName name="A125185050V_Latest">Data2!$HY$18</definedName>
    <definedName name="A125185054C">Data2!$IB$1:$IB$10,Data2!$IB$11:$IB$18</definedName>
    <definedName name="A125185054C_Data">Data2!$IB$11:$IB$18</definedName>
    <definedName name="A125185054C_Latest">Data2!$IB$18</definedName>
    <definedName name="A125185058L">Data3!$M$1:$M$10,Data3!$M$11:$M$18</definedName>
    <definedName name="A125185058L_Data">Data3!$M$11:$M$18</definedName>
    <definedName name="A125185058L_Latest">Data3!$M$18</definedName>
    <definedName name="A125185062C">Data3!$S$1:$S$10,Data3!$S$11:$S$18</definedName>
    <definedName name="A125185062C_Data">Data3!$S$11:$S$18</definedName>
    <definedName name="A125185062C_Latest">Data3!$S$18</definedName>
    <definedName name="A125185066L">Data3!$V$1:$V$10,Data3!$V$11:$V$18</definedName>
    <definedName name="A125185066L_Data">Data3!$V$11:$V$18</definedName>
    <definedName name="A125185066L_Latest">Data3!$V$18</definedName>
    <definedName name="A125185070C">Data3!$AQ$1:$AQ$10,Data3!$AQ$11:$AQ$18</definedName>
    <definedName name="A125185070C_Data">Data3!$AQ$11:$AQ$18</definedName>
    <definedName name="A125185070C_Latest">Data3!$AQ$18</definedName>
    <definedName name="A125185074L">Data2!$IE$1:$IE$10,Data2!$IE$11:$IE$18</definedName>
    <definedName name="A125185074L_Data">Data2!$IE$11:$IE$18</definedName>
    <definedName name="A125185074L_Latest">Data2!$IE$18</definedName>
    <definedName name="A125185078W">Data2!$IN$1:$IN$10,Data2!$IN$11:$IN$18</definedName>
    <definedName name="A125185078W_Data">Data2!$IN$11:$IN$18</definedName>
    <definedName name="A125185078W_Latest">Data2!$IN$18</definedName>
    <definedName name="A125185082L">Data2!$HM$1:$HM$10,Data2!$HM$11:$HM$18</definedName>
    <definedName name="A125185082L_Data">Data2!$HM$11:$HM$18</definedName>
    <definedName name="A125185082L_Latest">Data2!$HM$18</definedName>
    <definedName name="A125185086W">Data2!$HS$1:$HS$10,Data2!$HS$11:$HS$18</definedName>
    <definedName name="A125185086W_Data">Data2!$HS$11:$HS$18</definedName>
    <definedName name="A125185086W_Latest">Data2!$HS$18</definedName>
    <definedName name="A125185090L">Data2!$HV$1:$HV$10,Data2!$HV$11:$HV$18</definedName>
    <definedName name="A125185090L_Data">Data2!$HV$11:$HV$18</definedName>
    <definedName name="A125185090L_Latest">Data2!$HV$18</definedName>
    <definedName name="A125185094W">Data2!$IK$1:$IK$10,Data2!$IK$11:$IK$18</definedName>
    <definedName name="A125185094W_Data">Data2!$IK$11:$IK$18</definedName>
    <definedName name="A125185094W_Latest">Data2!$IK$18</definedName>
    <definedName name="A125185098F">Data3!$AE$1:$AE$10,Data3!$AE$11:$AE$18</definedName>
    <definedName name="A125185098F_Data">Data3!$AE$11:$AE$18</definedName>
    <definedName name="A125185098F_Latest">Data3!$AE$18</definedName>
    <definedName name="A125185102K">Data3!$AH$1:$AH$10,Data3!$AH$11:$AH$18</definedName>
    <definedName name="A125185102K_Data">Data3!$AH$11:$AH$18</definedName>
    <definedName name="A125185102K_Latest">Data3!$AH$18</definedName>
    <definedName name="A125185106V">Data2!$IQ$1:$IQ$10,Data2!$IQ$11:$IQ$18</definedName>
    <definedName name="A125185106V_Data">Data2!$IQ$11:$IQ$18</definedName>
    <definedName name="A125185106V_Latest">Data2!$IQ$18</definedName>
    <definedName name="A125185110K">Data3!$Y$1:$Y$10,Data3!$Y$11:$Y$18</definedName>
    <definedName name="A125185110K_Data">Data3!$Y$11:$Y$18</definedName>
    <definedName name="A125185110K_Latest">Data3!$Y$18</definedName>
    <definedName name="A125185114V">Data3!$AT$1:$AT$10,Data3!$AT$11:$AT$18</definedName>
    <definedName name="A125185114V_Data">Data3!$AT$11:$AT$18</definedName>
    <definedName name="A125185114V_Latest">Data3!$AT$18</definedName>
    <definedName name="A125185118C">Data3!$FG$1:$FG$10,Data3!$FG$11:$FG$18</definedName>
    <definedName name="A125185118C_Data">Data3!$FG$11:$FG$18</definedName>
    <definedName name="A125185118C_Latest">Data3!$FG$18</definedName>
    <definedName name="A125185122V">Data3!$GB$1:$GB$10,Data3!$GB$11:$GB$18</definedName>
    <definedName name="A125185122V_Data">Data3!$GB$11:$GB$18</definedName>
    <definedName name="A125185122V_Latest">Data3!$GB$18</definedName>
    <definedName name="A125185126C">Data3!$GK$1:$GK$10,Data3!$GK$11:$GK$18</definedName>
    <definedName name="A125185126C_Data">Data3!$GK$11:$GK$18</definedName>
    <definedName name="A125185126C_Latest">Data3!$GK$18</definedName>
    <definedName name="A125185130V">Data3!$FJ$1:$FJ$10,Data3!$FJ$11:$FJ$18</definedName>
    <definedName name="A125185130V_Data">Data3!$FJ$11:$FJ$18</definedName>
    <definedName name="A125185130V_Latest">Data3!$FJ$18</definedName>
    <definedName name="A125185134C">Data3!$FP$1:$FP$10,Data3!$FP$11:$FP$18</definedName>
    <definedName name="A125185134C_Data">Data3!$FP$11:$FP$18</definedName>
    <definedName name="A125185134C_Latest">Data3!$FP$18</definedName>
    <definedName name="A125185138L">Data3!$ER$1:$ER$10,Data3!$ER$11:$ER$18</definedName>
    <definedName name="A125185138L_Data">Data3!$ER$11:$ER$18</definedName>
    <definedName name="A125185138L_Latest">Data3!$ER$18</definedName>
    <definedName name="A125185142C">Data3!$FD$1:$FD$10,Data3!$FD$11:$FD$18</definedName>
    <definedName name="A125185142C_Data">Data3!$FD$11:$FD$18</definedName>
    <definedName name="A125185142C_Latest">Data3!$FD$18</definedName>
    <definedName name="A125185146L">Data3!$GN$1:$GN$10,Data3!$GN$11:$GN$18</definedName>
    <definedName name="A125185146L_Data">Data3!$GN$11:$GN$18</definedName>
    <definedName name="A125185146L_Latest">Data3!$GN$18</definedName>
    <definedName name="A125185150C">Data3!$DZ$1:$DZ$10,Data3!$DZ$11:$DZ$18</definedName>
    <definedName name="A125185150C_Data">Data3!$DZ$11:$DZ$18</definedName>
    <definedName name="A125185150C_Latest">Data3!$DZ$18</definedName>
    <definedName name="A125185154L">Data3!$EI$1:$EI$10,Data3!$EI$11:$EI$18</definedName>
    <definedName name="A125185154L_Data">Data3!$EI$11:$EI$18</definedName>
    <definedName name="A125185154L_Latest">Data3!$EI$18</definedName>
    <definedName name="A125185158W">Data3!$EL$1:$EL$10,Data3!$EL$11:$EL$18</definedName>
    <definedName name="A125185158W_Data">Data3!$EL$11:$EL$18</definedName>
    <definedName name="A125185158W_Latest">Data3!$EL$18</definedName>
    <definedName name="A125185162L">Data3!$FM$1:$FM$10,Data3!$FM$11:$FM$18</definedName>
    <definedName name="A125185162L_Data">Data3!$FM$11:$FM$18</definedName>
    <definedName name="A125185162L_Latest">Data3!$FM$18</definedName>
    <definedName name="A125185166W">Data3!$FS$1:$FS$10,Data3!$FS$11:$FS$18</definedName>
    <definedName name="A125185166W_Data">Data3!$FS$11:$FS$18</definedName>
    <definedName name="A125185166W_Latest">Data3!$FS$18</definedName>
    <definedName name="A125185170L">Data3!$FV$1:$FV$10,Data3!$FV$11:$FV$18</definedName>
    <definedName name="A125185170L_Data">Data3!$FV$11:$FV$18</definedName>
    <definedName name="A125185170L_Latest">Data3!$FV$18</definedName>
    <definedName name="A125185174W">Data3!$GQ$1:$GQ$10,Data3!$GQ$11:$GQ$18</definedName>
    <definedName name="A125185174W_Data">Data3!$GQ$11:$GQ$18</definedName>
    <definedName name="A125185174W_Latest">Data3!$GQ$18</definedName>
    <definedName name="A125185178F">Data3!$EO$1:$EO$10,Data3!$EO$11:$EO$18</definedName>
    <definedName name="A125185178F_Data">Data3!$EO$11:$EO$18</definedName>
    <definedName name="A125185178F_Latest">Data3!$EO$18</definedName>
    <definedName name="A125185182W">Data3!$EX$1:$EX$10,Data3!$EX$11:$EX$18</definedName>
    <definedName name="A125185182W_Data">Data3!$EX$11:$EX$18</definedName>
    <definedName name="A125185182W_Latest">Data3!$EX$18</definedName>
    <definedName name="A125185186F">Data3!$DW$1:$DW$10,Data3!$DW$11:$DW$18</definedName>
    <definedName name="A125185186F_Data">Data3!$DW$11:$DW$18</definedName>
    <definedName name="A125185186F_Latest">Data3!$DW$18</definedName>
    <definedName name="A125185190W">Data3!$EC$1:$EC$10,Data3!$EC$11:$EC$18</definedName>
    <definedName name="A125185190W_Data">Data3!$EC$11:$EC$18</definedName>
    <definedName name="A125185190W_Latest">Data3!$EC$18</definedName>
    <definedName name="A125185194F">Data3!$EF$1:$EF$10,Data3!$EF$11:$EF$18</definedName>
    <definedName name="A125185194F_Data">Data3!$EF$11:$EF$18</definedName>
    <definedName name="A125185194F_Latest">Data3!$EF$18</definedName>
    <definedName name="A125185198R">Data3!$EU$1:$EU$10,Data3!$EU$11:$EU$18</definedName>
    <definedName name="A125185198R_Data">Data3!$EU$11:$EU$18</definedName>
    <definedName name="A125185198R_Latest">Data3!$EU$18</definedName>
    <definedName name="A125185202V">Data3!$GE$1:$GE$10,Data3!$GE$11:$GE$18</definedName>
    <definedName name="A125185202V_Data">Data3!$GE$11:$GE$18</definedName>
    <definedName name="A125185202V_Latest">Data3!$GE$18</definedName>
    <definedName name="A125185206C">Data3!$GH$1:$GH$10,Data3!$GH$11:$GH$18</definedName>
    <definedName name="A125185206C_Data">Data3!$GH$11:$GH$18</definedName>
    <definedName name="A125185206C_Latest">Data3!$GH$18</definedName>
    <definedName name="A125185210V">Data3!$FA$1:$FA$10,Data3!$FA$11:$FA$18</definedName>
    <definedName name="A125185210V_Data">Data3!$FA$11:$FA$18</definedName>
    <definedName name="A125185210V_Latest">Data3!$FA$18</definedName>
    <definedName name="A125185214C">Data3!$FY$1:$FY$10,Data3!$FY$11:$FY$18</definedName>
    <definedName name="A125185214C_Data">Data3!$FY$11:$FY$18</definedName>
    <definedName name="A125185214C_Latest">Data3!$FY$18</definedName>
    <definedName name="A125185218L">Data3!$GT$1:$GT$10,Data3!$GT$11:$GT$18</definedName>
    <definedName name="A125185218L_Data">Data3!$GT$11:$GT$18</definedName>
    <definedName name="A125185218L_Latest">Data3!$GT$18</definedName>
    <definedName name="A125185222C">Data3!$IG$1:$IG$10,Data3!$IG$11:$IG$18</definedName>
    <definedName name="A125185222C_Data">Data3!$IG$11:$IG$18</definedName>
    <definedName name="A125185222C_Latest">Data3!$IG$18</definedName>
    <definedName name="A125185226L">Data4!$L$1:$L$10,Data4!$L$11:$L$18</definedName>
    <definedName name="A125185226L_Data">Data4!$L$11:$L$18</definedName>
    <definedName name="A125185226L_Latest">Data4!$L$18</definedName>
    <definedName name="A125185230C">Data4!$U$1:$U$10,Data4!$U$11:$U$18</definedName>
    <definedName name="A125185230C_Data">Data4!$U$11:$U$18</definedName>
    <definedName name="A125185230C_Latest">Data4!$U$18</definedName>
    <definedName name="A125185234L">Data3!$IJ$1:$IJ$10,Data3!$IJ$11:$IJ$18</definedName>
    <definedName name="A125185234L_Data">Data3!$IJ$11:$IJ$18</definedName>
    <definedName name="A125185234L_Latest">Data3!$IJ$18</definedName>
    <definedName name="A125185238W">Data3!$IP$1:$IP$10,Data3!$IP$11:$IP$18</definedName>
    <definedName name="A125185238W_Data">Data3!$IP$11:$IP$18</definedName>
    <definedName name="A125185238W_Latest">Data3!$IP$18</definedName>
    <definedName name="A125185242L">Data3!$HR$1:$HR$10,Data3!$HR$11:$HR$18</definedName>
    <definedName name="A125185242L_Data">Data3!$HR$11:$HR$18</definedName>
    <definedName name="A125185242L_Latest">Data3!$HR$18</definedName>
    <definedName name="A125185246W">Data3!$ID$1:$ID$10,Data3!$ID$11:$ID$18</definedName>
    <definedName name="A125185246W_Data">Data3!$ID$11:$ID$18</definedName>
    <definedName name="A125185246W_Latest">Data3!$ID$18</definedName>
    <definedName name="A125185250L">Data4!$X$1:$X$10,Data4!$X$11:$X$18</definedName>
    <definedName name="A125185250L_Data">Data4!$X$11:$X$18</definedName>
    <definedName name="A125185250L_Latest">Data4!$X$18</definedName>
    <definedName name="A125185254W">Data3!$GZ$1:$GZ$10,Data3!$GZ$11:$GZ$18</definedName>
    <definedName name="A125185254W_Data">Data3!$GZ$11:$GZ$18</definedName>
    <definedName name="A125185254W_Latest">Data3!$GZ$18</definedName>
    <definedName name="A125185258F">Data3!$HI$1:$HI$10,Data3!$HI$11:$HI$18</definedName>
    <definedName name="A125185258F_Data">Data3!$HI$11:$HI$18</definedName>
    <definedName name="A125185258F_Latest">Data3!$HI$18</definedName>
    <definedName name="A125185262W">Data3!$HL$1:$HL$10,Data3!$HL$11:$HL$18</definedName>
    <definedName name="A125185262W_Data">Data3!$HL$11:$HL$18</definedName>
    <definedName name="A125185262W_Latest">Data3!$HL$18</definedName>
    <definedName name="A125185266F">Data3!$IM$1:$IM$10,Data3!$IM$11:$IM$18</definedName>
    <definedName name="A125185266F_Data">Data3!$IM$11:$IM$18</definedName>
    <definedName name="A125185266F_Latest">Data3!$IM$18</definedName>
    <definedName name="A125185270W">Data4!$C$1:$C$10,Data4!$C$11:$C$18</definedName>
    <definedName name="A125185270W_Data">Data4!$C$11:$C$18</definedName>
    <definedName name="A125185270W_Latest">Data4!$C$18</definedName>
    <definedName name="A125185274F">Data4!$F$1:$F$10,Data4!$F$11:$F$18</definedName>
    <definedName name="A125185274F_Data">Data4!$F$11:$F$18</definedName>
    <definedName name="A125185274F_Latest">Data4!$F$18</definedName>
    <definedName name="A125185278R">Data4!$AA$1:$AA$10,Data4!$AA$11:$AA$18</definedName>
    <definedName name="A125185278R_Data">Data4!$AA$11:$AA$18</definedName>
    <definedName name="A125185278R_Latest">Data4!$AA$18</definedName>
    <definedName name="A125185282F">Data3!$HO$1:$HO$10,Data3!$HO$11:$HO$18</definedName>
    <definedName name="A125185282F_Data">Data3!$HO$11:$HO$18</definedName>
    <definedName name="A125185282F_Latest">Data3!$HO$18</definedName>
    <definedName name="A125185286R">Data3!$HX$1:$HX$10,Data3!$HX$11:$HX$18</definedName>
    <definedName name="A125185286R_Data">Data3!$HX$11:$HX$18</definedName>
    <definedName name="A125185286R_Latest">Data3!$HX$18</definedName>
    <definedName name="A125185290F">Data3!$GW$1:$GW$10,Data3!$GW$11:$GW$18</definedName>
    <definedName name="A125185290F_Data">Data3!$GW$11:$GW$18</definedName>
    <definedName name="A125185290F_Latest">Data3!$GW$18</definedName>
    <definedName name="A125185294R">Data3!$HC$1:$HC$10,Data3!$HC$11:$HC$18</definedName>
    <definedName name="A125185294R_Data">Data3!$HC$11:$HC$18</definedName>
    <definedName name="A125185294R_Latest">Data3!$HC$18</definedName>
    <definedName name="A125185298X">Data3!$HF$1:$HF$10,Data3!$HF$11:$HF$18</definedName>
    <definedName name="A125185298X_Data">Data3!$HF$11:$HF$18</definedName>
    <definedName name="A125185298X_Latest">Data3!$HF$18</definedName>
    <definedName name="A125185302C">Data3!$HU$1:$HU$10,Data3!$HU$11:$HU$18</definedName>
    <definedName name="A125185302C_Data">Data3!$HU$11:$HU$18</definedName>
    <definedName name="A125185302C_Latest">Data3!$HU$18</definedName>
    <definedName name="A125185306L">Data4!$O$1:$O$10,Data4!$O$11:$O$18</definedName>
    <definedName name="A125185306L_Data">Data4!$O$11:$O$18</definedName>
    <definedName name="A125185306L_Latest">Data4!$O$18</definedName>
    <definedName name="A125185310C">Data4!$R$1:$R$10,Data4!$R$11:$R$18</definedName>
    <definedName name="A125185310C_Data">Data4!$R$11:$R$18</definedName>
    <definedName name="A125185310C_Latest">Data4!$R$18</definedName>
    <definedName name="A125185314L">Data3!$IA$1:$IA$10,Data3!$IA$11:$IA$18</definedName>
    <definedName name="A125185314L_Data">Data3!$IA$11:$IA$18</definedName>
    <definedName name="A125185314L_Latest">Data3!$IA$18</definedName>
    <definedName name="A125185318W">Data4!$I$1:$I$10,Data4!$I$11:$I$18</definedName>
    <definedName name="A125185318W_Data">Data4!$I$11:$I$18</definedName>
    <definedName name="A125185318W_Latest">Data4!$I$18</definedName>
    <definedName name="A125185322L">Data4!$AD$1:$AD$10,Data4!$AD$11:$AD$18</definedName>
    <definedName name="A125185322L_Data">Data4!$AD$11:$AD$18</definedName>
    <definedName name="A125185322L_Latest">Data4!$AD$18</definedName>
    <definedName name="A125185326W">Data1!$GM$1:$GM$10,Data1!$GM$11:$GM$18</definedName>
    <definedName name="A125185326W_Data">Data1!$GM$11:$GM$18</definedName>
    <definedName name="A125185326W_Latest">Data1!$GM$18</definedName>
    <definedName name="A125185330L">Data1!$HH$1:$HH$10,Data1!$HH$11:$HH$18</definedName>
    <definedName name="A125185330L_Data">Data1!$HH$11:$HH$18</definedName>
    <definedName name="A125185330L_Latest">Data1!$HH$18</definedName>
    <definedName name="A125185334W">Data1!$HQ$1:$HQ$10,Data1!$HQ$11:$HQ$18</definedName>
    <definedName name="A125185334W_Data">Data1!$HQ$11:$HQ$18</definedName>
    <definedName name="A125185334W_Latest">Data1!$HQ$18</definedName>
    <definedName name="A125185338F">Data1!$GP$1:$GP$10,Data1!$GP$11:$GP$18</definedName>
    <definedName name="A125185338F_Data">Data1!$GP$11:$GP$18</definedName>
    <definedName name="A125185338F_Latest">Data1!$GP$18</definedName>
    <definedName name="A125185342W">Data1!$GV$1:$GV$10,Data1!$GV$11:$GV$18</definedName>
    <definedName name="A125185342W_Data">Data1!$GV$11:$GV$18</definedName>
    <definedName name="A125185342W_Latest">Data1!$GV$18</definedName>
    <definedName name="A125185346F">Data1!$FX$1:$FX$10,Data1!$FX$11:$FX$18</definedName>
    <definedName name="A125185346F_Data">Data1!$FX$11:$FX$18</definedName>
    <definedName name="A125185346F_Latest">Data1!$FX$18</definedName>
    <definedName name="A125185350W">Data1!$GJ$1:$GJ$10,Data1!$GJ$11:$GJ$18</definedName>
    <definedName name="A125185350W_Data">Data1!$GJ$11:$GJ$18</definedName>
    <definedName name="A125185350W_Latest">Data1!$GJ$18</definedName>
    <definedName name="A125185354F">Data1!$HT$1:$HT$10,Data1!$HT$11:$HT$18</definedName>
    <definedName name="A125185354F_Data">Data1!$HT$11:$HT$18</definedName>
    <definedName name="A125185354F_Latest">Data1!$HT$18</definedName>
    <definedName name="A125185358R">Data1!$FF$1:$FF$10,Data1!$FF$11:$FF$18</definedName>
    <definedName name="A125185358R_Data">Data1!$FF$11:$FF$18</definedName>
    <definedName name="A125185358R_Latest">Data1!$FF$18</definedName>
    <definedName name="A125185362F">Data1!$FO$1:$FO$10,Data1!$FO$11:$FO$18</definedName>
    <definedName name="A125185362F_Data">Data1!$FO$11:$FO$18</definedName>
    <definedName name="A125185362F_Latest">Data1!$FO$18</definedName>
    <definedName name="A125185366R">Data1!$FR$1:$FR$10,Data1!$FR$11:$FR$18</definedName>
    <definedName name="A125185366R_Data">Data1!$FR$11:$FR$18</definedName>
    <definedName name="A125185366R_Latest">Data1!$FR$18</definedName>
    <definedName name="A125185370F">Data1!$GS$1:$GS$10,Data1!$GS$11:$GS$18</definedName>
    <definedName name="A125185370F_Data">Data1!$GS$11:$GS$18</definedName>
    <definedName name="A125185370F_Latest">Data1!$GS$18</definedName>
    <definedName name="A125185374R">Data1!$GY$1:$GY$10,Data1!$GY$11:$GY$18</definedName>
    <definedName name="A125185374R_Data">Data1!$GY$11:$GY$18</definedName>
    <definedName name="A125185374R_Latest">Data1!$GY$18</definedName>
    <definedName name="A125185378X">Data1!$HB$1:$HB$10,Data1!$HB$11:$HB$18</definedName>
    <definedName name="A125185378X_Data">Data1!$HB$11:$HB$18</definedName>
    <definedName name="A125185378X_Latest">Data1!$HB$18</definedName>
    <definedName name="A125185382R">Data1!$HW$1:$HW$10,Data1!$HW$11:$HW$18</definedName>
    <definedName name="A125185382R_Data">Data1!$HW$11:$HW$18</definedName>
    <definedName name="A125185382R_Latest">Data1!$HW$18</definedName>
    <definedName name="A125185386X">Data1!$FU$1:$FU$10,Data1!$FU$11:$FU$18</definedName>
    <definedName name="A125185386X_Data">Data1!$FU$11:$FU$18</definedName>
    <definedName name="A125185386X_Latest">Data1!$FU$18</definedName>
    <definedName name="A125185390R">Data1!$GD$1:$GD$10,Data1!$GD$11:$GD$18</definedName>
    <definedName name="A125185390R_Data">Data1!$GD$11:$GD$18</definedName>
    <definedName name="A125185390R_Latest">Data1!$GD$18</definedName>
    <definedName name="A125185394X">Data1!$FC$1:$FC$10,Data1!$FC$11:$FC$18</definedName>
    <definedName name="A125185394X_Data">Data1!$FC$11:$FC$18</definedName>
    <definedName name="A125185394X_Latest">Data1!$FC$18</definedName>
    <definedName name="A125185398J">Data1!$FI$1:$FI$10,Data1!$FI$11:$FI$18</definedName>
    <definedName name="A125185398J_Data">Data1!$FI$11:$FI$18</definedName>
    <definedName name="A125185398J_Latest">Data1!$FI$18</definedName>
    <definedName name="A125185402L">Data1!$FL$1:$FL$10,Data1!$FL$11:$FL$18</definedName>
    <definedName name="A125185402L_Data">Data1!$FL$11:$FL$18</definedName>
    <definedName name="A125185402L_Latest">Data1!$FL$18</definedName>
    <definedName name="A125185406W">Data1!$GA$1:$GA$10,Data1!$GA$11:$GA$18</definedName>
    <definedName name="A125185406W_Data">Data1!$GA$11:$GA$18</definedName>
    <definedName name="A125185406W_Latest">Data1!$GA$18</definedName>
    <definedName name="A125185410L">Data1!$HK$1:$HK$10,Data1!$HK$11:$HK$18</definedName>
    <definedName name="A125185410L_Data">Data1!$HK$11:$HK$18</definedName>
    <definedName name="A125185410L_Latest">Data1!$HK$18</definedName>
    <definedName name="A125185414W">Data1!$HN$1:$HN$10,Data1!$HN$11:$HN$18</definedName>
    <definedName name="A125185414W_Data">Data1!$HN$11:$HN$18</definedName>
    <definedName name="A125185414W_Latest">Data1!$HN$18</definedName>
    <definedName name="A125185418F">Data1!$GG$1:$GG$10,Data1!$GG$11:$GG$18</definedName>
    <definedName name="A125185418F_Data">Data1!$GG$11:$GG$18</definedName>
    <definedName name="A125185418F_Latest">Data1!$GG$18</definedName>
    <definedName name="A125185422W">Data1!$HE$1:$HE$10,Data1!$HE$11:$HE$18</definedName>
    <definedName name="A125185422W_Data">Data1!$HE$11:$HE$18</definedName>
    <definedName name="A125185422W_Latest">Data1!$HE$18</definedName>
    <definedName name="A125185426F">Data1!$HZ$1:$HZ$10,Data1!$HZ$11:$HZ$18</definedName>
    <definedName name="A125185426F_Data">Data1!$HZ$11:$HZ$18</definedName>
    <definedName name="A125185426F_Latest">Data1!$HZ$18</definedName>
    <definedName name="A125186262R">Data2!$FW$1:$FW$10,Data2!$FW$11:$FW$18</definedName>
    <definedName name="A125186262R_Data">Data2!$FW$11:$FW$18</definedName>
    <definedName name="A125186262R_Latest">Data2!$FW$18</definedName>
    <definedName name="A125186266X">Data2!$GR$1:$GR$10,Data2!$GR$11:$GR$18</definedName>
    <definedName name="A125186266X_Data">Data2!$GR$11:$GR$18</definedName>
    <definedName name="A125186266X_Latest">Data2!$GR$18</definedName>
    <definedName name="A125186270R">Data2!$HA$1:$HA$10,Data2!$HA$11:$HA$18</definedName>
    <definedName name="A125186270R_Data">Data2!$HA$11:$HA$18</definedName>
    <definedName name="A125186270R_Latest">Data2!$HA$18</definedName>
    <definedName name="A125186274X">Data2!$FZ$1:$FZ$10,Data2!$FZ$11:$FZ$18</definedName>
    <definedName name="A125186274X_Data">Data2!$FZ$11:$FZ$18</definedName>
    <definedName name="A125186274X_Latest">Data2!$FZ$18</definedName>
    <definedName name="A125186278J">Data2!$GF$1:$GF$10,Data2!$GF$11:$GF$18</definedName>
    <definedName name="A125186278J_Data">Data2!$GF$11:$GF$18</definedName>
    <definedName name="A125186278J_Latest">Data2!$GF$18</definedName>
    <definedName name="A125186282X">Data2!$FH$1:$FH$10,Data2!$FH$11:$FH$18</definedName>
    <definedName name="A125186282X_Data">Data2!$FH$11:$FH$18</definedName>
    <definedName name="A125186282X_Latest">Data2!$FH$18</definedName>
    <definedName name="A125186286J">Data2!$FT$1:$FT$10,Data2!$FT$11:$FT$18</definedName>
    <definedName name="A125186286J_Data">Data2!$FT$11:$FT$18</definedName>
    <definedName name="A125186286J_Latest">Data2!$FT$18</definedName>
    <definedName name="A125186290X">Data2!$HD$1:$HD$10,Data2!$HD$11:$HD$18</definedName>
    <definedName name="A125186290X_Data">Data2!$HD$11:$HD$18</definedName>
    <definedName name="A125186290X_Latest">Data2!$HD$18</definedName>
    <definedName name="A125186294J">Data2!$EP$1:$EP$10,Data2!$EP$11:$EP$18</definedName>
    <definedName name="A125186294J_Data">Data2!$EP$11:$EP$18</definedName>
    <definedName name="A125186294J_Latest">Data2!$EP$18</definedName>
    <definedName name="A125186298T">Data2!$EY$1:$EY$10,Data2!$EY$11:$EY$18</definedName>
    <definedName name="A125186298T_Data">Data2!$EY$11:$EY$18</definedName>
    <definedName name="A125186298T_Latest">Data2!$EY$18</definedName>
    <definedName name="A125186302W">Data2!$FB$1:$FB$10,Data2!$FB$11:$FB$18</definedName>
    <definedName name="A125186302W_Data">Data2!$FB$11:$FB$18</definedName>
    <definedName name="A125186302W_Latest">Data2!$FB$18</definedName>
    <definedName name="A125186306F">Data2!$GC$1:$GC$10,Data2!$GC$11:$GC$18</definedName>
    <definedName name="A125186306F_Data">Data2!$GC$11:$GC$18</definedName>
    <definedName name="A125186306F_Latest">Data2!$GC$18</definedName>
    <definedName name="A125186310W">Data2!$GI$1:$GI$10,Data2!$GI$11:$GI$18</definedName>
    <definedName name="A125186310W_Data">Data2!$GI$11:$GI$18</definedName>
    <definedName name="A125186310W_Latest">Data2!$GI$18</definedName>
    <definedName name="A125186314F">Data2!$GL$1:$GL$10,Data2!$GL$11:$GL$18</definedName>
    <definedName name="A125186314F_Data">Data2!$GL$11:$GL$18</definedName>
    <definedName name="A125186314F_Latest">Data2!$GL$18</definedName>
    <definedName name="A125186318R">Data2!$HG$1:$HG$10,Data2!$HG$11:$HG$18</definedName>
    <definedName name="A125186318R_Data">Data2!$HG$11:$HG$18</definedName>
    <definedName name="A125186318R_Latest">Data2!$HG$18</definedName>
    <definedName name="A125186322F">Data2!$FE$1:$FE$10,Data2!$FE$11:$FE$18</definedName>
    <definedName name="A125186322F_Data">Data2!$FE$11:$FE$18</definedName>
    <definedName name="A125186322F_Latest">Data2!$FE$18</definedName>
    <definedName name="A125186326R">Data2!$FN$1:$FN$10,Data2!$FN$11:$FN$18</definedName>
    <definedName name="A125186326R_Data">Data2!$FN$11:$FN$18</definedName>
    <definedName name="A125186326R_Latest">Data2!$FN$18</definedName>
    <definedName name="A125186330F">Data2!$EM$1:$EM$10,Data2!$EM$11:$EM$18</definedName>
    <definedName name="A125186330F_Data">Data2!$EM$11:$EM$18</definedName>
    <definedName name="A125186330F_Latest">Data2!$EM$18</definedName>
    <definedName name="A125186334R">Data2!$ES$1:$ES$10,Data2!$ES$11:$ES$18</definedName>
    <definedName name="A125186334R_Data">Data2!$ES$11:$ES$18</definedName>
    <definedName name="A125186334R_Latest">Data2!$ES$18</definedName>
    <definedName name="A125186338X">Data2!$EV$1:$EV$10,Data2!$EV$11:$EV$18</definedName>
    <definedName name="A125186338X_Data">Data2!$EV$11:$EV$18</definedName>
    <definedName name="A125186338X_Latest">Data2!$EV$18</definedName>
    <definedName name="A125186342R">Data2!$FK$1:$FK$10,Data2!$FK$11:$FK$18</definedName>
    <definedName name="A125186342R_Data">Data2!$FK$11:$FK$18</definedName>
    <definedName name="A125186342R_Latest">Data2!$FK$18</definedName>
    <definedName name="A125186346X">Data2!$GU$1:$GU$10,Data2!$GU$11:$GU$18</definedName>
    <definedName name="A125186346X_Data">Data2!$GU$11:$GU$18</definedName>
    <definedName name="A125186346X_Latest">Data2!$GU$18</definedName>
    <definedName name="A125186350R">Data2!$GX$1:$GX$10,Data2!$GX$11:$GX$18</definedName>
    <definedName name="A125186350R_Data">Data2!$GX$11:$GX$18</definedName>
    <definedName name="A125186350R_Latest">Data2!$GX$18</definedName>
    <definedName name="A125186354X">Data2!$FQ$1:$FQ$10,Data2!$FQ$11:$FQ$18</definedName>
    <definedName name="A125186354X_Data">Data2!$FQ$11:$FQ$18</definedName>
    <definedName name="A125186354X_Latest">Data2!$FQ$18</definedName>
    <definedName name="A125186358J">Data2!$GO$1:$GO$10,Data2!$GO$11:$GO$18</definedName>
    <definedName name="A125186358J_Data">Data2!$GO$11:$GO$18</definedName>
    <definedName name="A125186358J_Latest">Data2!$GO$18</definedName>
    <definedName name="A125186362X">Data2!$HJ$1:$HJ$10,Data2!$HJ$11:$HJ$18</definedName>
    <definedName name="A125186362X_Data">Data2!$HJ$11:$HJ$18</definedName>
    <definedName name="A125186362X_Latest">Data2!$HJ$18</definedName>
    <definedName name="A125187198A">Data1!$DM$1:$DM$10,Data1!$DM$11:$DM$18</definedName>
    <definedName name="A125187198A_Data">Data1!$DM$11:$DM$18</definedName>
    <definedName name="A125187198A_Latest">Data1!$DM$18</definedName>
    <definedName name="A125187202F">Data1!$EH$1:$EH$10,Data1!$EH$11:$EH$18</definedName>
    <definedName name="A125187202F_Data">Data1!$EH$11:$EH$18</definedName>
    <definedName name="A125187202F_Latest">Data1!$EH$18</definedName>
    <definedName name="A125187206R">Data1!$EQ$1:$EQ$10,Data1!$EQ$11:$EQ$18</definedName>
    <definedName name="A125187206R_Data">Data1!$EQ$11:$EQ$18</definedName>
    <definedName name="A125187206R_Latest">Data1!$EQ$18</definedName>
    <definedName name="A125187210F">Data1!$DP$1:$DP$10,Data1!$DP$11:$DP$18</definedName>
    <definedName name="A125187210F_Data">Data1!$DP$11:$DP$18</definedName>
    <definedName name="A125187210F_Latest">Data1!$DP$18</definedName>
    <definedName name="A125187214R">Data1!$DV$1:$DV$10,Data1!$DV$11:$DV$18</definedName>
    <definedName name="A125187214R_Data">Data1!$DV$11:$DV$18</definedName>
    <definedName name="A125187214R_Latest">Data1!$DV$18</definedName>
    <definedName name="A125187218X">Data1!$CX$1:$CX$10,Data1!$CX$11:$CX$18</definedName>
    <definedName name="A125187218X_Data">Data1!$CX$11:$CX$18</definedName>
    <definedName name="A125187218X_Latest">Data1!$CX$18</definedName>
    <definedName name="A125187222R">Data1!$DJ$1:$DJ$10,Data1!$DJ$11:$DJ$18</definedName>
    <definedName name="A125187222R_Data">Data1!$DJ$11:$DJ$18</definedName>
    <definedName name="A125187222R_Latest">Data1!$DJ$18</definedName>
    <definedName name="A125187226X">Data1!$ET$1:$ET$10,Data1!$ET$11:$ET$18</definedName>
    <definedName name="A125187226X_Data">Data1!$ET$11:$ET$18</definedName>
    <definedName name="A125187226X_Latest">Data1!$ET$18</definedName>
    <definedName name="A125187230R">Data1!$CF$1:$CF$10,Data1!$CF$11:$CF$18</definedName>
    <definedName name="A125187230R_Data">Data1!$CF$11:$CF$18</definedName>
    <definedName name="A125187230R_Latest">Data1!$CF$18</definedName>
    <definedName name="A125187234X">Data1!$CO$1:$CO$10,Data1!$CO$11:$CO$18</definedName>
    <definedName name="A125187234X_Data">Data1!$CO$11:$CO$18</definedName>
    <definedName name="A125187234X_Latest">Data1!$CO$18</definedName>
    <definedName name="A125187238J">Data1!$CR$1:$CR$10,Data1!$CR$11:$CR$18</definedName>
    <definedName name="A125187238J_Data">Data1!$CR$11:$CR$18</definedName>
    <definedName name="A125187238J_Latest">Data1!$CR$18</definedName>
    <definedName name="A125187242X">Data1!$DS$1:$DS$10,Data1!$DS$11:$DS$18</definedName>
    <definedName name="A125187242X_Data">Data1!$DS$11:$DS$18</definedName>
    <definedName name="A125187242X_Latest">Data1!$DS$18</definedName>
    <definedName name="A125187246J">Data1!$DY$1:$DY$10,Data1!$DY$11:$DY$18</definedName>
    <definedName name="A125187246J_Data">Data1!$DY$11:$DY$18</definedName>
    <definedName name="A125187246J_Latest">Data1!$DY$18</definedName>
    <definedName name="A125187250X">Data1!$EB$1:$EB$10,Data1!$EB$11:$EB$18</definedName>
    <definedName name="A125187250X_Data">Data1!$EB$11:$EB$18</definedName>
    <definedName name="A125187250X_Latest">Data1!$EB$18</definedName>
    <definedName name="A125187254J">Data1!$EW$1:$EW$10,Data1!$EW$11:$EW$18</definedName>
    <definedName name="A125187254J_Data">Data1!$EW$11:$EW$18</definedName>
    <definedName name="A125187254J_Latest">Data1!$EW$18</definedName>
    <definedName name="A125187258T">Data1!$CU$1:$CU$10,Data1!$CU$11:$CU$18</definedName>
    <definedName name="A125187258T_Data">Data1!$CU$11:$CU$18</definedName>
    <definedName name="A125187258T_Latest">Data1!$CU$18</definedName>
    <definedName name="A125187262J">Data1!$DD$1:$DD$10,Data1!$DD$11:$DD$18</definedName>
    <definedName name="A125187262J_Data">Data1!$DD$11:$DD$18</definedName>
    <definedName name="A125187262J_Latest">Data1!$DD$18</definedName>
    <definedName name="A125187266T">Data1!$CC$1:$CC$10,Data1!$CC$11:$CC$18</definedName>
    <definedName name="A125187266T_Data">Data1!$CC$11:$CC$18</definedName>
    <definedName name="A125187266T_Latest">Data1!$CC$18</definedName>
    <definedName name="A125187270J">Data1!$CI$1:$CI$10,Data1!$CI$11:$CI$18</definedName>
    <definedName name="A125187270J_Data">Data1!$CI$11:$CI$18</definedName>
    <definedName name="A125187270J_Latest">Data1!$CI$18</definedName>
    <definedName name="A125187274T">Data1!$CL$1:$CL$10,Data1!$CL$11:$CL$18</definedName>
    <definedName name="A125187274T_Data">Data1!$CL$11:$CL$18</definedName>
    <definedName name="A125187274T_Latest">Data1!$CL$18</definedName>
    <definedName name="A125187278A">Data1!$DA$1:$DA$10,Data1!$DA$11:$DA$18</definedName>
    <definedName name="A125187278A_Data">Data1!$DA$11:$DA$18</definedName>
    <definedName name="A125187278A_Latest">Data1!$DA$18</definedName>
    <definedName name="A125187282T">Data1!$EK$1:$EK$10,Data1!$EK$11:$EK$18</definedName>
    <definedName name="A125187282T_Data">Data1!$EK$11:$EK$18</definedName>
    <definedName name="A125187282T_Latest">Data1!$EK$18</definedName>
    <definedName name="A125187286A">Data1!$EN$1:$EN$10,Data1!$EN$11:$EN$18</definedName>
    <definedName name="A125187286A_Data">Data1!$EN$11:$EN$18</definedName>
    <definedName name="A125187286A_Latest">Data1!$EN$18</definedName>
    <definedName name="A125187290T">Data1!$DG$1:$DG$10,Data1!$DG$11:$DG$18</definedName>
    <definedName name="A125187290T_Data">Data1!$DG$11:$DG$18</definedName>
    <definedName name="A125187290T_Latest">Data1!$DG$18</definedName>
    <definedName name="A125187294A">Data1!$EE$1:$EE$10,Data1!$EE$11:$EE$18</definedName>
    <definedName name="A125187294A_Data">Data1!$EE$11:$EE$18</definedName>
    <definedName name="A125187294A_Latest">Data1!$EE$18</definedName>
    <definedName name="A125187298K">Data1!$EZ$1:$EZ$10,Data1!$EZ$11:$EZ$18</definedName>
    <definedName name="A125187298K_Data">Data1!$EZ$11:$EZ$18</definedName>
    <definedName name="A125187298K_Latest">Data1!$EZ$18</definedName>
    <definedName name="A125188134J">Data2!$W$1:$W$10,Data2!$W$11:$W$18</definedName>
    <definedName name="A125188134J_Data">Data2!$W$11:$W$18</definedName>
    <definedName name="A125188134J_Latest">Data2!$W$18</definedName>
    <definedName name="A125188138T">Data2!$AR$1:$AR$10,Data2!$AR$11:$AR$18</definedName>
    <definedName name="A125188138T_Data">Data2!$AR$11:$AR$18</definedName>
    <definedName name="A125188138T_Latest">Data2!$AR$18</definedName>
    <definedName name="A125188142J">Data2!$BA$1:$BA$10,Data2!$BA$11:$BA$18</definedName>
    <definedName name="A125188142J_Data">Data2!$BA$11:$BA$18</definedName>
    <definedName name="A125188142J_Latest">Data2!$BA$18</definedName>
    <definedName name="A125188146T">Data2!$Z$1:$Z$10,Data2!$Z$11:$Z$18</definedName>
    <definedName name="A125188146T_Data">Data2!$Z$11:$Z$18</definedName>
    <definedName name="A125188146T_Latest">Data2!$Z$18</definedName>
    <definedName name="A125188150J">Data2!$AF$1:$AF$10,Data2!$AF$11:$AF$18</definedName>
    <definedName name="A125188150J_Data">Data2!$AF$11:$AF$18</definedName>
    <definedName name="A125188150J_Latest">Data2!$AF$18</definedName>
    <definedName name="A125188154T">Data2!$H$1:$H$10,Data2!$H$11:$H$18</definedName>
    <definedName name="A125188154T_Data">Data2!$H$11:$H$18</definedName>
    <definedName name="A125188154T_Latest">Data2!$H$18</definedName>
    <definedName name="A125188158A">Data2!$T$1:$T$10,Data2!$T$11:$T$18</definedName>
    <definedName name="A125188158A_Data">Data2!$T$11:$T$18</definedName>
    <definedName name="A125188158A_Latest">Data2!$T$18</definedName>
    <definedName name="A125188162T">Data2!$BD$1:$BD$10,Data2!$BD$11:$BD$18</definedName>
    <definedName name="A125188162T_Data">Data2!$BD$11:$BD$18</definedName>
    <definedName name="A125188162T_Latest">Data2!$BD$18</definedName>
    <definedName name="A125188166A">Data1!$IF$1:$IF$10,Data1!$IF$11:$IF$18</definedName>
    <definedName name="A125188166A_Data">Data1!$IF$11:$IF$18</definedName>
    <definedName name="A125188166A_Latest">Data1!$IF$18</definedName>
    <definedName name="A125188170T">Data1!$IO$1:$IO$10,Data1!$IO$11:$IO$18</definedName>
    <definedName name="A125188170T_Data">Data1!$IO$11:$IO$18</definedName>
    <definedName name="A125188170T_Latest">Data1!$IO$18</definedName>
    <definedName name="A125188174A">Data2!$B$1:$B$10,Data2!$B$11:$B$18</definedName>
    <definedName name="A125188174A_Data">Data2!$B$11:$B$18</definedName>
    <definedName name="A125188174A_Latest">Data2!$B$18</definedName>
    <definedName name="A125188178K">Data2!$AC$1:$AC$10,Data2!$AC$11:$AC$18</definedName>
    <definedName name="A125188178K_Data">Data2!$AC$11:$AC$18</definedName>
    <definedName name="A125188178K_Latest">Data2!$AC$18</definedName>
    <definedName name="A125188182A">Data2!$AI$1:$AI$10,Data2!$AI$11:$AI$18</definedName>
    <definedName name="A125188182A_Data">Data2!$AI$11:$AI$18</definedName>
    <definedName name="A125188182A_Latest">Data2!$AI$18</definedName>
    <definedName name="A125188186K">Data2!$AL$1:$AL$10,Data2!$AL$11:$AL$18</definedName>
    <definedName name="A125188186K_Data">Data2!$AL$11:$AL$18</definedName>
    <definedName name="A125188186K_Latest">Data2!$AL$18</definedName>
    <definedName name="A125188190A">Data2!$BG$1:$BG$10,Data2!$BG$11:$BG$18</definedName>
    <definedName name="A125188190A_Data">Data2!$BG$11:$BG$18</definedName>
    <definedName name="A125188190A_Latest">Data2!$BG$18</definedName>
    <definedName name="A125188194K">Data2!$E$1:$E$10,Data2!$E$11:$E$18</definedName>
    <definedName name="A125188194K_Data">Data2!$E$11:$E$18</definedName>
    <definedName name="A125188194K_Latest">Data2!$E$18</definedName>
    <definedName name="A125188198V">Data2!$N$1:$N$10,Data2!$N$11:$N$18</definedName>
    <definedName name="A125188198V_Data">Data2!$N$11:$N$18</definedName>
    <definedName name="A125188198V_Latest">Data2!$N$18</definedName>
    <definedName name="A125188202X">Data1!$IC$1:$IC$10,Data1!$IC$11:$IC$18</definedName>
    <definedName name="A125188202X_Data">Data1!$IC$11:$IC$18</definedName>
    <definedName name="A125188202X_Latest">Data1!$IC$18</definedName>
    <definedName name="A125188206J">Data1!$II$1:$II$10,Data1!$II$11:$II$18</definedName>
    <definedName name="A125188206J_Data">Data1!$II$11:$II$18</definedName>
    <definedName name="A125188206J_Latest">Data1!$II$18</definedName>
    <definedName name="A125188210X">Data1!$IL$1:$IL$10,Data1!$IL$11:$IL$18</definedName>
    <definedName name="A125188210X_Data">Data1!$IL$11:$IL$18</definedName>
    <definedName name="A125188210X_Latest">Data1!$IL$18</definedName>
    <definedName name="A125188214J">Data2!$K$1:$K$10,Data2!$K$11:$K$18</definedName>
    <definedName name="A125188214J_Data">Data2!$K$11:$K$18</definedName>
    <definedName name="A125188214J_Latest">Data2!$K$18</definedName>
    <definedName name="A125188218T">Data2!$AU$1:$AU$10,Data2!$AU$11:$AU$18</definedName>
    <definedName name="A125188218T_Data">Data2!$AU$11:$AU$18</definedName>
    <definedName name="A125188218T_Latest">Data2!$AU$18</definedName>
    <definedName name="A125188222J">Data2!$AX$1:$AX$10,Data2!$AX$11:$AX$18</definedName>
    <definedName name="A125188222J_Data">Data2!$AX$11:$AX$18</definedName>
    <definedName name="A125188222J_Latest">Data2!$AX$18</definedName>
    <definedName name="A125188226T">Data2!$Q$1:$Q$10,Data2!$Q$11:$Q$18</definedName>
    <definedName name="A125188226T_Data">Data2!$Q$11:$Q$18</definedName>
    <definedName name="A125188226T_Latest">Data2!$Q$18</definedName>
    <definedName name="A125188230J">Data2!$AO$1:$AO$10,Data2!$AO$11:$AO$18</definedName>
    <definedName name="A125188230J_Data">Data2!$AO$11:$AO$18</definedName>
    <definedName name="A125188230J_Latest">Data2!$AO$18</definedName>
    <definedName name="A125188234T">Data2!$BJ$1:$BJ$10,Data2!$BJ$11:$BJ$18</definedName>
    <definedName name="A125188234T_Data">Data2!$BJ$11:$BJ$18</definedName>
    <definedName name="A125188234T_Latest">Data2!$BJ$18</definedName>
    <definedName name="A125189070A">Data2!$CW$1:$CW$10,Data2!$CW$11:$CW$18</definedName>
    <definedName name="A125189070A_Data">Data2!$CW$11:$CW$18</definedName>
    <definedName name="A125189070A_Latest">Data2!$CW$18</definedName>
    <definedName name="A125189074K">Data2!$DR$1:$DR$10,Data2!$DR$11:$DR$18</definedName>
    <definedName name="A125189074K_Data">Data2!$DR$11:$DR$18</definedName>
    <definedName name="A125189074K_Latest">Data2!$DR$18</definedName>
    <definedName name="A125189078V">Data2!$EA$1:$EA$10,Data2!$EA$11:$EA$18</definedName>
    <definedName name="A125189078V_Data">Data2!$EA$11:$EA$18</definedName>
    <definedName name="A125189078V_Latest">Data2!$EA$18</definedName>
    <definedName name="A125189082K">Data2!$CZ$1:$CZ$10,Data2!$CZ$11:$CZ$18</definedName>
    <definedName name="A125189082K_Data">Data2!$CZ$11:$CZ$18</definedName>
    <definedName name="A125189082K_Latest">Data2!$CZ$18</definedName>
    <definedName name="A125189086V">Data2!$DF$1:$DF$10,Data2!$DF$11:$DF$18</definedName>
    <definedName name="A125189086V_Data">Data2!$DF$11:$DF$18</definedName>
    <definedName name="A125189086V_Latest">Data2!$DF$18</definedName>
    <definedName name="A125189090K">Data2!$CH$1:$CH$10,Data2!$CH$11:$CH$18</definedName>
    <definedName name="A125189090K_Data">Data2!$CH$11:$CH$18</definedName>
    <definedName name="A125189090K_Latest">Data2!$CH$18</definedName>
    <definedName name="A125189094V">Data2!$CT$1:$CT$10,Data2!$CT$11:$CT$18</definedName>
    <definedName name="A125189094V_Data">Data2!$CT$11:$CT$18</definedName>
    <definedName name="A125189094V_Latest">Data2!$CT$18</definedName>
    <definedName name="A125189098C">Data2!$ED$1:$ED$10,Data2!$ED$11:$ED$18</definedName>
    <definedName name="A125189098C_Data">Data2!$ED$11:$ED$18</definedName>
    <definedName name="A125189098C_Latest">Data2!$ED$18</definedName>
    <definedName name="A125189102J">Data2!$BP$1:$BP$10,Data2!$BP$11:$BP$18</definedName>
    <definedName name="A125189102J_Data">Data2!$BP$11:$BP$18</definedName>
    <definedName name="A125189102J_Latest">Data2!$BP$18</definedName>
    <definedName name="A125189106T">Data2!$BY$1:$BY$10,Data2!$BY$11:$BY$18</definedName>
    <definedName name="A125189106T_Data">Data2!$BY$11:$BY$18</definedName>
    <definedName name="A125189106T_Latest">Data2!$BY$18</definedName>
    <definedName name="A125189110J">Data2!$CB$1:$CB$10,Data2!$CB$11:$CB$18</definedName>
    <definedName name="A125189110J_Data">Data2!$CB$11:$CB$18</definedName>
    <definedName name="A125189110J_Latest">Data2!$CB$18</definedName>
    <definedName name="A125189114T">Data2!$DC$1:$DC$10,Data2!$DC$11:$DC$18</definedName>
    <definedName name="A125189114T_Data">Data2!$DC$11:$DC$18</definedName>
    <definedName name="A125189114T_Latest">Data2!$DC$18</definedName>
    <definedName name="A125189118A">Data2!$DI$1:$DI$10,Data2!$DI$11:$DI$18</definedName>
    <definedName name="A125189118A_Data">Data2!$DI$11:$DI$18</definedName>
    <definedName name="A125189118A_Latest">Data2!$DI$18</definedName>
    <definedName name="A125189122T">Data2!$DL$1:$DL$10,Data2!$DL$11:$DL$18</definedName>
    <definedName name="A125189122T_Data">Data2!$DL$11:$DL$18</definedName>
    <definedName name="A125189122T_Latest">Data2!$DL$18</definedName>
    <definedName name="A125189126A">Data2!$EG$1:$EG$10,Data2!$EG$11:$EG$18</definedName>
    <definedName name="A125189126A_Data">Data2!$EG$11:$EG$18</definedName>
    <definedName name="A125189126A_Latest">Data2!$EG$18</definedName>
    <definedName name="A125189130T">Data2!$CE$1:$CE$10,Data2!$CE$11:$CE$18</definedName>
    <definedName name="A125189130T_Data">Data2!$CE$11:$CE$18</definedName>
    <definedName name="A125189130T_Latest">Data2!$CE$18</definedName>
    <definedName name="A125189134A">Data2!$CN$1:$CN$10,Data2!$CN$11:$CN$18</definedName>
    <definedName name="A125189134A_Data">Data2!$CN$11:$CN$18</definedName>
    <definedName name="A125189134A_Latest">Data2!$CN$18</definedName>
    <definedName name="A125189138K">Data2!$BM$1:$BM$10,Data2!$BM$11:$BM$18</definedName>
    <definedName name="A125189138K_Data">Data2!$BM$11:$BM$18</definedName>
    <definedName name="A125189138K_Latest">Data2!$BM$18</definedName>
    <definedName name="A125189142A">Data2!$BS$1:$BS$10,Data2!$BS$11:$BS$18</definedName>
    <definedName name="A125189142A_Data">Data2!$BS$11:$BS$18</definedName>
    <definedName name="A125189142A_Latest">Data2!$BS$18</definedName>
    <definedName name="A125189146K">Data2!$BV$1:$BV$10,Data2!$BV$11:$BV$18</definedName>
    <definedName name="A125189146K_Data">Data2!$BV$11:$BV$18</definedName>
    <definedName name="A125189146K_Latest">Data2!$BV$18</definedName>
    <definedName name="A125189150A">Data2!$CK$1:$CK$10,Data2!$CK$11:$CK$18</definedName>
    <definedName name="A125189150A_Data">Data2!$CK$11:$CK$18</definedName>
    <definedName name="A125189150A_Latest">Data2!$CK$18</definedName>
    <definedName name="A125189154K">Data2!$DU$1:$DU$10,Data2!$DU$11:$DU$18</definedName>
    <definedName name="A125189154K_Data">Data2!$DU$11:$DU$18</definedName>
    <definedName name="A125189154K_Latest">Data2!$DU$18</definedName>
    <definedName name="A125189158V">Data2!$DX$1:$DX$10,Data2!$DX$11:$DX$18</definedName>
    <definedName name="A125189158V_Data">Data2!$DX$11:$DX$18</definedName>
    <definedName name="A125189158V_Latest">Data2!$DX$18</definedName>
    <definedName name="A125189162K">Data2!$CQ$1:$CQ$10,Data2!$CQ$11:$CQ$18</definedName>
    <definedName name="A125189162K_Data">Data2!$CQ$11:$CQ$18</definedName>
    <definedName name="A125189162K_Latest">Data2!$CQ$18</definedName>
    <definedName name="A125189166V">Data2!$DO$1:$DO$10,Data2!$DO$11:$DO$18</definedName>
    <definedName name="A125189166V_Data">Data2!$DO$11:$DO$18</definedName>
    <definedName name="A125189166V_Latest">Data2!$DO$18</definedName>
    <definedName name="A125189170K">Data2!$EJ$1:$EJ$10,Data2!$EJ$11:$EJ$18</definedName>
    <definedName name="A125189170K_Data">Data2!$EJ$11:$EJ$18</definedName>
    <definedName name="A125189170K_Latest">Data2!$EJ$18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00" i="10" l="1"/>
  <c r="AB100" i="10"/>
  <c r="AA100" i="10"/>
  <c r="Z100" i="10"/>
  <c r="Y100" i="10"/>
  <c r="X100" i="10"/>
  <c r="W100" i="10"/>
  <c r="V100" i="10"/>
  <c r="U100" i="10"/>
  <c r="T100" i="10"/>
  <c r="S100" i="10"/>
  <c r="R100" i="10"/>
  <c r="Q100" i="10"/>
  <c r="P100" i="10"/>
  <c r="O100" i="10"/>
  <c r="N100" i="10"/>
  <c r="M100" i="10"/>
  <c r="L100" i="10"/>
  <c r="K100" i="10"/>
  <c r="J100" i="10"/>
  <c r="I100" i="10"/>
  <c r="H100" i="10"/>
  <c r="G100" i="10"/>
  <c r="F100" i="10"/>
  <c r="E100" i="10"/>
  <c r="D100" i="10"/>
  <c r="C100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Q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D99" i="10"/>
  <c r="C99" i="10"/>
  <c r="AC96" i="10"/>
  <c r="AB96" i="10"/>
  <c r="AA96" i="10"/>
  <c r="Z96" i="10"/>
  <c r="Y96" i="10"/>
  <c r="X96" i="10"/>
  <c r="W96" i="10"/>
  <c r="V96" i="10"/>
  <c r="U9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C95" i="10"/>
  <c r="AC94" i="10"/>
  <c r="AB94" i="10"/>
  <c r="AA94" i="10"/>
  <c r="Z94" i="10"/>
  <c r="Y94" i="10"/>
  <c r="X94" i="10"/>
  <c r="W94" i="10"/>
  <c r="V94" i="10"/>
  <c r="U94" i="10"/>
  <c r="T94" i="10"/>
  <c r="S94" i="10"/>
  <c r="R94" i="10"/>
  <c r="Q94" i="10"/>
  <c r="P94" i="10"/>
  <c r="O94" i="10"/>
  <c r="N94" i="10"/>
  <c r="M94" i="10"/>
  <c r="L94" i="10"/>
  <c r="K94" i="10"/>
  <c r="J94" i="10"/>
  <c r="I94" i="10"/>
  <c r="H94" i="10"/>
  <c r="G94" i="10"/>
  <c r="F94" i="10"/>
  <c r="E94" i="10"/>
  <c r="D94" i="10"/>
  <c r="C94" i="10"/>
  <c r="AC91" i="10"/>
  <c r="AB91" i="10"/>
  <c r="AA91" i="10"/>
  <c r="Z91" i="10"/>
  <c r="Y91" i="10"/>
  <c r="X91" i="10"/>
  <c r="W91" i="10"/>
  <c r="V91" i="10"/>
  <c r="U91" i="10"/>
  <c r="T91" i="10"/>
  <c r="S91" i="10"/>
  <c r="R91" i="10"/>
  <c r="Q91" i="10"/>
  <c r="P91" i="10"/>
  <c r="O91" i="10"/>
  <c r="N91" i="10"/>
  <c r="M91" i="10"/>
  <c r="L91" i="10"/>
  <c r="K91" i="10"/>
  <c r="J91" i="10"/>
  <c r="I91" i="10"/>
  <c r="H91" i="10"/>
  <c r="G91" i="10"/>
  <c r="F91" i="10"/>
  <c r="E91" i="10"/>
  <c r="D91" i="10"/>
  <c r="C91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D90" i="10"/>
  <c r="C90" i="10"/>
  <c r="AC89" i="10"/>
  <c r="AB89" i="10"/>
  <c r="AA89" i="10"/>
  <c r="Z89" i="10"/>
  <c r="Y89" i="10"/>
  <c r="X89" i="10"/>
  <c r="W89" i="10"/>
  <c r="V89" i="10"/>
  <c r="U89" i="10"/>
  <c r="T89" i="10"/>
  <c r="S89" i="10"/>
  <c r="R89" i="10"/>
  <c r="Q89" i="10"/>
  <c r="P89" i="10"/>
  <c r="O89" i="10"/>
  <c r="N89" i="10"/>
  <c r="M89" i="10"/>
  <c r="L89" i="10"/>
  <c r="K89" i="10"/>
  <c r="J89" i="10"/>
  <c r="I89" i="10"/>
  <c r="H89" i="10"/>
  <c r="G89" i="10"/>
  <c r="F89" i="10"/>
  <c r="E89" i="10"/>
  <c r="D89" i="10"/>
  <c r="C89" i="10"/>
  <c r="AC88" i="10"/>
  <c r="AB88" i="10"/>
  <c r="AA88" i="10"/>
  <c r="Z88" i="10"/>
  <c r="Y88" i="10"/>
  <c r="X88" i="10"/>
  <c r="W88" i="10"/>
  <c r="V88" i="10"/>
  <c r="U88" i="10"/>
  <c r="T88" i="10"/>
  <c r="S88" i="10"/>
  <c r="R88" i="10"/>
  <c r="Q88" i="10"/>
  <c r="P88" i="10"/>
  <c r="O88" i="10"/>
  <c r="N88" i="10"/>
  <c r="M88" i="10"/>
  <c r="L88" i="10"/>
  <c r="K88" i="10"/>
  <c r="J88" i="10"/>
  <c r="I88" i="10"/>
  <c r="H88" i="10"/>
  <c r="G88" i="10"/>
  <c r="F88" i="10"/>
  <c r="E88" i="10"/>
  <c r="D88" i="10"/>
  <c r="C88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D87" i="10"/>
  <c r="C87" i="10"/>
  <c r="AC86" i="10"/>
  <c r="AB86" i="10"/>
  <c r="AA86" i="10"/>
  <c r="Z86" i="10"/>
  <c r="Y86" i="10"/>
  <c r="X86" i="10"/>
  <c r="W86" i="10"/>
  <c r="V86" i="10"/>
  <c r="U86" i="10"/>
  <c r="T86" i="10"/>
  <c r="S86" i="10"/>
  <c r="R86" i="10"/>
  <c r="Q86" i="10"/>
  <c r="P86" i="10"/>
  <c r="O86" i="10"/>
  <c r="N86" i="10"/>
  <c r="M86" i="10"/>
  <c r="L86" i="10"/>
  <c r="K86" i="10"/>
  <c r="J86" i="10"/>
  <c r="I86" i="10"/>
  <c r="H86" i="10"/>
  <c r="G86" i="10"/>
  <c r="F86" i="10"/>
  <c r="E86" i="10"/>
  <c r="D86" i="10"/>
  <c r="C86" i="10"/>
  <c r="AC85" i="10"/>
  <c r="AB85" i="10"/>
  <c r="AA85" i="10"/>
  <c r="Z85" i="10"/>
  <c r="Y85" i="10"/>
  <c r="X85" i="10"/>
  <c r="W85" i="10"/>
  <c r="V85" i="10"/>
  <c r="U85" i="10"/>
  <c r="T85" i="10"/>
  <c r="S85" i="10"/>
  <c r="R85" i="10"/>
  <c r="Q85" i="10"/>
  <c r="P85" i="10"/>
  <c r="O85" i="10"/>
  <c r="N85" i="10"/>
  <c r="M85" i="10"/>
  <c r="L85" i="10"/>
  <c r="K85" i="10"/>
  <c r="J85" i="10"/>
  <c r="I85" i="10"/>
  <c r="H85" i="10"/>
  <c r="G85" i="10"/>
  <c r="F85" i="10"/>
  <c r="E85" i="10"/>
  <c r="D85" i="10"/>
  <c r="C85" i="10"/>
  <c r="AC84" i="10"/>
  <c r="AB84" i="10"/>
  <c r="AA84" i="10"/>
  <c r="Z84" i="10"/>
  <c r="Y84" i="10"/>
  <c r="X84" i="10"/>
  <c r="W84" i="10"/>
  <c r="V84" i="10"/>
  <c r="U84" i="10"/>
  <c r="T84" i="10"/>
  <c r="S84" i="10"/>
  <c r="R84" i="10"/>
  <c r="Q84" i="10"/>
  <c r="P84" i="10"/>
  <c r="O84" i="10"/>
  <c r="N84" i="10"/>
  <c r="M84" i="10"/>
  <c r="L84" i="10"/>
  <c r="K84" i="10"/>
  <c r="J84" i="10"/>
  <c r="I84" i="10"/>
  <c r="H84" i="10"/>
  <c r="G84" i="10"/>
  <c r="F84" i="10"/>
  <c r="E84" i="10"/>
  <c r="D84" i="10"/>
  <c r="C84" i="10"/>
  <c r="AC83" i="10"/>
  <c r="AB83" i="10"/>
  <c r="AA83" i="10"/>
  <c r="Z83" i="10"/>
  <c r="Y83" i="10"/>
  <c r="X83" i="10"/>
  <c r="W83" i="10"/>
  <c r="V83" i="10"/>
  <c r="U83" i="10"/>
  <c r="T83" i="10"/>
  <c r="S83" i="10"/>
  <c r="R83" i="10"/>
  <c r="Q83" i="10"/>
  <c r="P83" i="10"/>
  <c r="O83" i="10"/>
  <c r="N83" i="10"/>
  <c r="M83" i="10"/>
  <c r="L83" i="10"/>
  <c r="K83" i="10"/>
  <c r="J83" i="10"/>
  <c r="I83" i="10"/>
  <c r="H83" i="10"/>
  <c r="G83" i="10"/>
  <c r="F83" i="10"/>
  <c r="E83" i="10"/>
  <c r="D83" i="10"/>
  <c r="C83" i="10"/>
  <c r="AC82" i="10"/>
  <c r="AB82" i="10"/>
  <c r="AA82" i="10"/>
  <c r="Z82" i="10"/>
  <c r="Y82" i="10"/>
  <c r="X82" i="10"/>
  <c r="W82" i="10"/>
  <c r="V82" i="10"/>
  <c r="U82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AC81" i="10"/>
  <c r="AB81" i="10"/>
  <c r="AA81" i="10"/>
  <c r="Z81" i="10"/>
  <c r="Y81" i="10"/>
  <c r="X81" i="10"/>
  <c r="W81" i="10"/>
  <c r="V81" i="10"/>
  <c r="U81" i="10"/>
  <c r="T81" i="10"/>
  <c r="S81" i="10"/>
  <c r="R81" i="10"/>
  <c r="Q81" i="10"/>
  <c r="P81" i="10"/>
  <c r="O81" i="10"/>
  <c r="N81" i="10"/>
  <c r="M81" i="10"/>
  <c r="L81" i="10"/>
  <c r="K81" i="10"/>
  <c r="J81" i="10"/>
  <c r="I81" i="10"/>
  <c r="H81" i="10"/>
  <c r="G81" i="10"/>
  <c r="F81" i="10"/>
  <c r="E81" i="10"/>
  <c r="D81" i="10"/>
  <c r="C81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C80" i="10"/>
  <c r="AC79" i="10"/>
  <c r="AB79" i="10"/>
  <c r="AA79" i="10"/>
  <c r="Z79" i="10"/>
  <c r="Y79" i="10"/>
  <c r="X79" i="10"/>
  <c r="W79" i="10"/>
  <c r="V79" i="10"/>
  <c r="U79" i="10"/>
  <c r="T79" i="10"/>
  <c r="S79" i="10"/>
  <c r="R79" i="10"/>
  <c r="Q79" i="10"/>
  <c r="P79" i="10"/>
  <c r="O79" i="10"/>
  <c r="N79" i="10"/>
  <c r="M79" i="10"/>
  <c r="L79" i="10"/>
  <c r="K79" i="10"/>
  <c r="J79" i="10"/>
  <c r="I79" i="10"/>
  <c r="H79" i="10"/>
  <c r="G79" i="10"/>
  <c r="F79" i="10"/>
  <c r="E79" i="10"/>
  <c r="D79" i="10"/>
  <c r="C79" i="10"/>
  <c r="AC78" i="10"/>
  <c r="AB78" i="10"/>
  <c r="AA78" i="10"/>
  <c r="Z78" i="10"/>
  <c r="Y78" i="10"/>
  <c r="X78" i="10"/>
  <c r="W78" i="10"/>
  <c r="V78" i="10"/>
  <c r="U78" i="10"/>
  <c r="T78" i="10"/>
  <c r="S78" i="10"/>
  <c r="R78" i="10"/>
  <c r="Q78" i="10"/>
  <c r="P78" i="10"/>
  <c r="O78" i="10"/>
  <c r="N78" i="10"/>
  <c r="M78" i="10"/>
  <c r="L78" i="10"/>
  <c r="K78" i="10"/>
  <c r="J78" i="10"/>
  <c r="I78" i="10"/>
  <c r="H78" i="10"/>
  <c r="G78" i="10"/>
  <c r="F78" i="10"/>
  <c r="E78" i="10"/>
  <c r="D78" i="10"/>
  <c r="C78" i="10"/>
  <c r="AC77" i="10"/>
  <c r="AB77" i="10"/>
  <c r="AA77" i="10"/>
  <c r="Z77" i="10"/>
  <c r="Y77" i="10"/>
  <c r="X77" i="10"/>
  <c r="W77" i="10"/>
  <c r="V77" i="10"/>
  <c r="U77" i="10"/>
  <c r="T77" i="10"/>
  <c r="S77" i="10"/>
  <c r="R77" i="10"/>
  <c r="Q77" i="10"/>
  <c r="P77" i="10"/>
  <c r="O77" i="10"/>
  <c r="N77" i="10"/>
  <c r="M77" i="10"/>
  <c r="L77" i="10"/>
  <c r="K77" i="10"/>
  <c r="J77" i="10"/>
  <c r="I77" i="10"/>
  <c r="H77" i="10"/>
  <c r="G77" i="10"/>
  <c r="F77" i="10"/>
  <c r="E77" i="10"/>
  <c r="D77" i="10"/>
  <c r="C77" i="10"/>
  <c r="AC76" i="10"/>
  <c r="AB76" i="10"/>
  <c r="AA76" i="10"/>
  <c r="Z76" i="10"/>
  <c r="Y76" i="10"/>
  <c r="X76" i="10"/>
  <c r="W76" i="10"/>
  <c r="V76" i="10"/>
  <c r="U76" i="10"/>
  <c r="T76" i="10"/>
  <c r="S76" i="10"/>
  <c r="R76" i="10"/>
  <c r="Q76" i="10"/>
  <c r="P76" i="10"/>
  <c r="O76" i="10"/>
  <c r="N76" i="10"/>
  <c r="M76" i="10"/>
  <c r="L76" i="10"/>
  <c r="K76" i="10"/>
  <c r="J76" i="10"/>
  <c r="I76" i="10"/>
  <c r="H76" i="10"/>
  <c r="G76" i="10"/>
  <c r="F76" i="10"/>
  <c r="E76" i="10"/>
  <c r="D76" i="10"/>
  <c r="C76" i="10"/>
  <c r="AC75" i="10"/>
  <c r="AB75" i="10"/>
  <c r="AA75" i="10"/>
  <c r="Z75" i="10"/>
  <c r="Y75" i="10"/>
  <c r="X75" i="10"/>
  <c r="W75" i="10"/>
  <c r="V75" i="10"/>
  <c r="U75" i="10"/>
  <c r="T75" i="10"/>
  <c r="S75" i="10"/>
  <c r="R75" i="10"/>
  <c r="Q75" i="10"/>
  <c r="P75" i="10"/>
  <c r="O75" i="10"/>
  <c r="N75" i="10"/>
  <c r="M75" i="10"/>
  <c r="L75" i="10"/>
  <c r="K75" i="10"/>
  <c r="J75" i="10"/>
  <c r="I75" i="10"/>
  <c r="H75" i="10"/>
  <c r="G75" i="10"/>
  <c r="F75" i="10"/>
  <c r="E75" i="10"/>
  <c r="D75" i="10"/>
  <c r="C75" i="10"/>
  <c r="AC74" i="10"/>
  <c r="AB74" i="10"/>
  <c r="AA74" i="10"/>
  <c r="Z74" i="10"/>
  <c r="Y74" i="10"/>
  <c r="X74" i="10"/>
  <c r="W74" i="10"/>
  <c r="V74" i="10"/>
  <c r="U74" i="10"/>
  <c r="T74" i="10"/>
  <c r="S74" i="10"/>
  <c r="R74" i="10"/>
  <c r="Q74" i="10"/>
  <c r="P74" i="10"/>
  <c r="O74" i="10"/>
  <c r="N74" i="10"/>
  <c r="M74" i="10"/>
  <c r="L74" i="10"/>
  <c r="K74" i="10"/>
  <c r="J74" i="10"/>
  <c r="I74" i="10"/>
  <c r="H74" i="10"/>
  <c r="G74" i="10"/>
  <c r="F74" i="10"/>
  <c r="E74" i="10"/>
  <c r="D74" i="10"/>
  <c r="C74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D73" i="10"/>
  <c r="C73" i="10"/>
  <c r="AC72" i="10"/>
  <c r="AB72" i="10"/>
  <c r="AA72" i="10"/>
  <c r="Z72" i="10"/>
  <c r="Y72" i="10"/>
  <c r="X72" i="10"/>
  <c r="W72" i="10"/>
  <c r="V72" i="10"/>
  <c r="U72" i="10"/>
  <c r="T72" i="10"/>
  <c r="S72" i="10"/>
  <c r="R72" i="10"/>
  <c r="Q72" i="10"/>
  <c r="P72" i="10"/>
  <c r="O72" i="10"/>
  <c r="N72" i="10"/>
  <c r="M72" i="10"/>
  <c r="L72" i="10"/>
  <c r="K72" i="10"/>
  <c r="J72" i="10"/>
  <c r="I72" i="10"/>
  <c r="H72" i="10"/>
  <c r="G72" i="10"/>
  <c r="F72" i="10"/>
  <c r="E72" i="10"/>
  <c r="D72" i="10"/>
  <c r="C72" i="10"/>
  <c r="AC71" i="10"/>
  <c r="AB71" i="10"/>
  <c r="AA71" i="10"/>
  <c r="Z71" i="10"/>
  <c r="Y71" i="10"/>
  <c r="X71" i="10"/>
  <c r="W71" i="10"/>
  <c r="V71" i="10"/>
  <c r="U71" i="10"/>
  <c r="T71" i="10"/>
  <c r="S71" i="10"/>
  <c r="R71" i="10"/>
  <c r="Q71" i="10"/>
  <c r="P71" i="10"/>
  <c r="O71" i="10"/>
  <c r="N71" i="10"/>
  <c r="M71" i="10"/>
  <c r="L71" i="10"/>
  <c r="K71" i="10"/>
  <c r="J71" i="10"/>
  <c r="I71" i="10"/>
  <c r="H71" i="10"/>
  <c r="G71" i="10"/>
  <c r="F71" i="10"/>
  <c r="E71" i="10"/>
  <c r="D71" i="10"/>
  <c r="C71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C70" i="10"/>
  <c r="C59" i="10"/>
  <c r="D59" i="10" s="1"/>
  <c r="C35" i="10" a="1"/>
  <c r="C35" i="10" s="1"/>
  <c r="H34" i="10" a="1"/>
  <c r="H34" i="10" s="1"/>
  <c r="G34" i="10" a="1"/>
  <c r="G34" i="10" s="1"/>
  <c r="D34" i="10" a="1"/>
  <c r="D34" i="10" s="1"/>
  <c r="C34" i="10" a="1"/>
  <c r="C34" i="10" s="1"/>
  <c r="H33" i="10" a="1"/>
  <c r="H33" i="10" s="1"/>
  <c r="G33" i="10" a="1"/>
  <c r="G33" i="10" s="1"/>
  <c r="D33" i="10" a="1"/>
  <c r="D33" i="10" s="1"/>
  <c r="C33" i="10" a="1"/>
  <c r="C33" i="10" s="1"/>
  <c r="H32" i="10" a="1"/>
  <c r="H32" i="10" s="1"/>
  <c r="G32" i="10" a="1"/>
  <c r="G32" i="10" s="1"/>
  <c r="D32" i="10" a="1"/>
  <c r="D32" i="10" s="1"/>
  <c r="C32" i="10" a="1"/>
  <c r="C32" i="10" s="1"/>
  <c r="H31" i="10" a="1"/>
  <c r="H31" i="10" s="1"/>
  <c r="G31" i="10" a="1"/>
  <c r="G31" i="10" s="1"/>
  <c r="D31" i="10" a="1"/>
  <c r="D31" i="10" s="1"/>
  <c r="C31" i="10" a="1"/>
  <c r="C31" i="10" s="1"/>
  <c r="H30" i="10" a="1"/>
  <c r="H30" i="10" s="1"/>
  <c r="G30" i="10" a="1"/>
  <c r="G30" i="10" s="1"/>
  <c r="D30" i="10" a="1"/>
  <c r="D30" i="10" s="1"/>
  <c r="C30" i="10" a="1"/>
  <c r="C30" i="10" s="1"/>
  <c r="H29" i="10" a="1"/>
  <c r="H29" i="10" s="1"/>
  <c r="G29" i="10" a="1"/>
  <c r="G29" i="10" s="1"/>
  <c r="D29" i="10" a="1"/>
  <c r="D29" i="10" s="1"/>
  <c r="C29" i="10" a="1"/>
  <c r="C29" i="10" s="1"/>
  <c r="H28" i="10" a="1"/>
  <c r="H28" i="10" s="1"/>
  <c r="G28" i="10" a="1"/>
  <c r="G28" i="10" s="1"/>
  <c r="D28" i="10" a="1"/>
  <c r="D28" i="10" s="1"/>
  <c r="C28" i="10" a="1"/>
  <c r="C28" i="10" s="1"/>
  <c r="H27" i="10" a="1"/>
  <c r="H27" i="10" s="1"/>
  <c r="G27" i="10" a="1"/>
  <c r="G27" i="10" s="1"/>
  <c r="D27" i="10" a="1"/>
  <c r="D27" i="10" s="1"/>
  <c r="C27" i="10" a="1"/>
  <c r="C27" i="10" s="1"/>
  <c r="H26" i="10"/>
  <c r="H26" i="10" a="1"/>
  <c r="G26" i="10"/>
  <c r="G26" i="10" a="1"/>
  <c r="D26" i="10"/>
  <c r="D26" i="10" a="1"/>
  <c r="C26" i="10"/>
  <c r="C26" i="10" a="1"/>
  <c r="H25" i="10" a="1"/>
  <c r="H25" i="10" s="1"/>
  <c r="G25" i="10" a="1"/>
  <c r="G25" i="10" s="1"/>
  <c r="D25" i="10" a="1"/>
  <c r="D25" i="10" s="1"/>
  <c r="C25" i="10" a="1"/>
  <c r="C25" i="10" s="1"/>
  <c r="H24" i="10" a="1"/>
  <c r="H24" i="10" s="1"/>
  <c r="G24" i="10" a="1"/>
  <c r="G24" i="10" s="1"/>
  <c r="D24" i="10" a="1"/>
  <c r="D24" i="10" s="1"/>
  <c r="C24" i="10" a="1"/>
  <c r="C24" i="10" s="1"/>
  <c r="H23" i="10" a="1"/>
  <c r="H23" i="10" s="1"/>
  <c r="G23" i="10" a="1"/>
  <c r="G23" i="10" s="1"/>
  <c r="D23" i="10" a="1"/>
  <c r="D23" i="10" s="1"/>
  <c r="C23" i="10" a="1"/>
  <c r="C23" i="10" s="1"/>
  <c r="H22" i="10" a="1"/>
  <c r="H22" i="10" s="1"/>
  <c r="G22" i="10" a="1"/>
  <c r="G22" i="10" s="1"/>
  <c r="D22" i="10" a="1"/>
  <c r="D22" i="10" s="1"/>
  <c r="C22" i="10" a="1"/>
  <c r="C22" i="10" s="1"/>
  <c r="H21" i="10" a="1"/>
  <c r="H21" i="10" s="1"/>
  <c r="G21" i="10" a="1"/>
  <c r="G21" i="10" s="1"/>
  <c r="D21" i="10" a="1"/>
  <c r="D21" i="10" s="1"/>
  <c r="C21" i="10" a="1"/>
  <c r="C21" i="10" s="1"/>
  <c r="H20" i="10" a="1"/>
  <c r="H20" i="10" s="1"/>
  <c r="G20" i="10" a="1"/>
  <c r="G20" i="10" s="1"/>
  <c r="D20" i="10" a="1"/>
  <c r="D20" i="10" s="1"/>
  <c r="C20" i="10" a="1"/>
  <c r="C20" i="10" s="1"/>
  <c r="H19" i="10" a="1"/>
  <c r="H19" i="10" s="1"/>
  <c r="G19" i="10" a="1"/>
  <c r="G19" i="10" s="1"/>
  <c r="D19" i="10" a="1"/>
  <c r="D19" i="10" s="1"/>
  <c r="C19" i="10" a="1"/>
  <c r="C19" i="10" s="1"/>
  <c r="H18" i="10" a="1"/>
  <c r="H18" i="10" s="1"/>
  <c r="G18" i="10" a="1"/>
  <c r="G18" i="10" s="1"/>
  <c r="D18" i="10" a="1"/>
  <c r="D18" i="10" s="1"/>
  <c r="C18" i="10" a="1"/>
  <c r="C18" i="10" s="1"/>
  <c r="H17" i="10" a="1"/>
  <c r="H17" i="10" s="1"/>
  <c r="G17" i="10" a="1"/>
  <c r="G17" i="10" s="1"/>
  <c r="D17" i="10" a="1"/>
  <c r="D17" i="10" s="1"/>
  <c r="C17" i="10" a="1"/>
  <c r="C17" i="10" s="1"/>
  <c r="H16" i="10" a="1"/>
  <c r="H16" i="10" s="1"/>
  <c r="G16" i="10" a="1"/>
  <c r="G16" i="10" s="1"/>
  <c r="D16" i="10" a="1"/>
  <c r="D16" i="10" s="1"/>
  <c r="C16" i="10" a="1"/>
  <c r="C16" i="10" s="1"/>
  <c r="H15" i="10" a="1"/>
  <c r="H15" i="10" s="1"/>
  <c r="G15" i="10" a="1"/>
  <c r="G15" i="10" s="1"/>
  <c r="D15" i="10" a="1"/>
  <c r="D15" i="10" s="1"/>
  <c r="C15" i="10" a="1"/>
  <c r="C15" i="10" s="1"/>
  <c r="H14" i="10" a="1"/>
  <c r="H14" i="10" s="1"/>
  <c r="G14" i="10" a="1"/>
  <c r="G14" i="10" s="1"/>
  <c r="D14" i="10" a="1"/>
  <c r="D14" i="10" s="1"/>
  <c r="C14" i="10" a="1"/>
  <c r="C14" i="10" s="1"/>
  <c r="A8" i="10"/>
  <c r="B7" i="10"/>
  <c r="B6" i="10"/>
  <c r="B5" i="10"/>
  <c r="T99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D99" i="9"/>
  <c r="C99" i="9"/>
  <c r="T98" i="9"/>
  <c r="S98" i="9"/>
  <c r="R98" i="9"/>
  <c r="Q98" i="9"/>
  <c r="P98" i="9"/>
  <c r="O98" i="9"/>
  <c r="N98" i="9"/>
  <c r="M98" i="9"/>
  <c r="L98" i="9"/>
  <c r="K98" i="9"/>
  <c r="J98" i="9"/>
  <c r="I98" i="9"/>
  <c r="H98" i="9"/>
  <c r="G98" i="9"/>
  <c r="F98" i="9"/>
  <c r="E98" i="9"/>
  <c r="D98" i="9"/>
  <c r="C98" i="9"/>
  <c r="T95" i="9"/>
  <c r="S95" i="9"/>
  <c r="R95" i="9"/>
  <c r="Q95" i="9"/>
  <c r="P95" i="9"/>
  <c r="O95" i="9"/>
  <c r="N95" i="9"/>
  <c r="M95" i="9"/>
  <c r="L95" i="9"/>
  <c r="K95" i="9"/>
  <c r="J95" i="9"/>
  <c r="I95" i="9"/>
  <c r="H95" i="9"/>
  <c r="G95" i="9"/>
  <c r="F95" i="9"/>
  <c r="E95" i="9"/>
  <c r="D95" i="9"/>
  <c r="C95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D94" i="9"/>
  <c r="C94" i="9"/>
  <c r="T93" i="9"/>
  <c r="S93" i="9"/>
  <c r="R93" i="9"/>
  <c r="Q93" i="9"/>
  <c r="P93" i="9"/>
  <c r="O93" i="9"/>
  <c r="N93" i="9"/>
  <c r="M93" i="9"/>
  <c r="L93" i="9"/>
  <c r="K93" i="9"/>
  <c r="J93" i="9"/>
  <c r="I93" i="9"/>
  <c r="H93" i="9"/>
  <c r="G93" i="9"/>
  <c r="F93" i="9"/>
  <c r="E93" i="9"/>
  <c r="D93" i="9"/>
  <c r="C93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D90" i="9"/>
  <c r="C90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D89" i="9"/>
  <c r="C89" i="9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D87" i="9"/>
  <c r="C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D86" i="9"/>
  <c r="C86" i="9"/>
  <c r="T85" i="9"/>
  <c r="S85" i="9"/>
  <c r="R85" i="9"/>
  <c r="Q85" i="9"/>
  <c r="P85" i="9"/>
  <c r="O85" i="9"/>
  <c r="N85" i="9"/>
  <c r="M85" i="9"/>
  <c r="L85" i="9"/>
  <c r="K85" i="9"/>
  <c r="J85" i="9"/>
  <c r="I85" i="9"/>
  <c r="H85" i="9"/>
  <c r="G85" i="9"/>
  <c r="F85" i="9"/>
  <c r="E85" i="9"/>
  <c r="D85" i="9"/>
  <c r="C85" i="9"/>
  <c r="T84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D84" i="9"/>
  <c r="C84" i="9"/>
  <c r="T83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C82" i="9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C81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C80" i="9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C79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C78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C77" i="9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C76" i="9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C75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C74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C73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C72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D71" i="9"/>
  <c r="C71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C70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C69" i="9"/>
  <c r="C55" i="9"/>
  <c r="D55" i="9" s="1"/>
  <c r="C27" i="9" a="1"/>
  <c r="C27" i="9" s="1"/>
  <c r="H26" i="9" a="1"/>
  <c r="H26" i="9" s="1"/>
  <c r="G26" i="9" a="1"/>
  <c r="G26" i="9" s="1"/>
  <c r="D26" i="9" a="1"/>
  <c r="D26" i="9" s="1"/>
  <c r="C26" i="9" a="1"/>
  <c r="C26" i="9" s="1"/>
  <c r="H25" i="9" a="1"/>
  <c r="H25" i="9" s="1"/>
  <c r="G25" i="9" a="1"/>
  <c r="G25" i="9" s="1"/>
  <c r="D25" i="9" a="1"/>
  <c r="D25" i="9" s="1"/>
  <c r="C25" i="9" a="1"/>
  <c r="C25" i="9" s="1"/>
  <c r="H24" i="9" a="1"/>
  <c r="H24" i="9" s="1"/>
  <c r="G24" i="9" a="1"/>
  <c r="G24" i="9" s="1"/>
  <c r="D24" i="9" a="1"/>
  <c r="D24" i="9" s="1"/>
  <c r="C24" i="9" a="1"/>
  <c r="C24" i="9" s="1"/>
  <c r="H23" i="9" a="1"/>
  <c r="H23" i="9" s="1"/>
  <c r="G23" i="9" a="1"/>
  <c r="G23" i="9" s="1"/>
  <c r="D23" i="9" a="1"/>
  <c r="D23" i="9" s="1"/>
  <c r="C23" i="9" a="1"/>
  <c r="C23" i="9" s="1"/>
  <c r="H22" i="9" a="1"/>
  <c r="H22" i="9" s="1"/>
  <c r="G22" i="9" a="1"/>
  <c r="G22" i="9" s="1"/>
  <c r="D22" i="9" a="1"/>
  <c r="D22" i="9" s="1"/>
  <c r="C22" i="9" a="1"/>
  <c r="C22" i="9" s="1"/>
  <c r="H21" i="9" a="1"/>
  <c r="H21" i="9" s="1"/>
  <c r="G21" i="9" a="1"/>
  <c r="G21" i="9" s="1"/>
  <c r="D21" i="9" a="1"/>
  <c r="D21" i="9" s="1"/>
  <c r="C21" i="9" a="1"/>
  <c r="C21" i="9" s="1"/>
  <c r="H20" i="9" a="1"/>
  <c r="H20" i="9" s="1"/>
  <c r="G20" i="9" a="1"/>
  <c r="G20" i="9" s="1"/>
  <c r="D20" i="9" a="1"/>
  <c r="D20" i="9" s="1"/>
  <c r="C20" i="9" a="1"/>
  <c r="C20" i="9" s="1"/>
  <c r="H19" i="9" a="1"/>
  <c r="H19" i="9" s="1"/>
  <c r="G19" i="9" a="1"/>
  <c r="G19" i="9" s="1"/>
  <c r="D19" i="9" a="1"/>
  <c r="D19" i="9" s="1"/>
  <c r="C19" i="9" a="1"/>
  <c r="C19" i="9" s="1"/>
  <c r="H18" i="9" a="1"/>
  <c r="H18" i="9" s="1"/>
  <c r="G18" i="9" a="1"/>
  <c r="G18" i="9" s="1"/>
  <c r="D18" i="9" a="1"/>
  <c r="D18" i="9" s="1"/>
  <c r="C18" i="9" a="1"/>
  <c r="C18" i="9" s="1"/>
  <c r="H17" i="9" a="1"/>
  <c r="H17" i="9" s="1"/>
  <c r="G17" i="9" a="1"/>
  <c r="G17" i="9" s="1"/>
  <c r="D17" i="9" a="1"/>
  <c r="D17" i="9" s="1"/>
  <c r="C17" i="9" a="1"/>
  <c r="C17" i="9" s="1"/>
  <c r="H16" i="9" a="1"/>
  <c r="H16" i="9" s="1"/>
  <c r="G16" i="9" a="1"/>
  <c r="G16" i="9" s="1"/>
  <c r="D16" i="9" a="1"/>
  <c r="D16" i="9" s="1"/>
  <c r="C16" i="9" a="1"/>
  <c r="C16" i="9" s="1"/>
  <c r="H15" i="9" a="1"/>
  <c r="H15" i="9" s="1"/>
  <c r="G15" i="9" a="1"/>
  <c r="G15" i="9" s="1"/>
  <c r="D15" i="9" a="1"/>
  <c r="D15" i="9" s="1"/>
  <c r="C15" i="9" a="1"/>
  <c r="C15" i="9" s="1"/>
  <c r="H14" i="9" a="1"/>
  <c r="H14" i="9" s="1"/>
  <c r="G14" i="9" a="1"/>
  <c r="G14" i="9" s="1"/>
  <c r="D14" i="9" a="1"/>
  <c r="D14" i="9" s="1"/>
  <c r="C14" i="9" a="1"/>
  <c r="C14" i="9" s="1"/>
  <c r="A8" i="9"/>
  <c r="B7" i="9"/>
  <c r="B6" i="9"/>
  <c r="B5" i="9"/>
  <c r="B27" i="8"/>
  <c r="A47" i="10" s="1"/>
  <c r="A47" i="9" l="1"/>
  <c r="H44" i="10" a="1"/>
  <c r="H44" i="10" s="1"/>
  <c r="D44" i="10" a="1"/>
  <c r="D44" i="10" s="1"/>
  <c r="H43" i="10" a="1"/>
  <c r="H43" i="10" s="1"/>
  <c r="D43" i="10" a="1"/>
  <c r="D43" i="10" s="1"/>
  <c r="H40" i="10" a="1"/>
  <c r="H40" i="10" s="1"/>
  <c r="D40" i="10" a="1"/>
  <c r="D40" i="10" s="1"/>
  <c r="H39" i="10" a="1"/>
  <c r="H39" i="10" s="1"/>
  <c r="D39" i="10" a="1"/>
  <c r="D39" i="10" s="1"/>
  <c r="H38" i="10" a="1"/>
  <c r="H38" i="10" s="1"/>
  <c r="D38" i="10" a="1"/>
  <c r="D38" i="10" s="1"/>
  <c r="H35" i="10" a="1"/>
  <c r="H35" i="10" s="1"/>
  <c r="D35" i="10" a="1"/>
  <c r="D35" i="10" s="1"/>
  <c r="E59" i="10"/>
  <c r="G35" i="10" a="1"/>
  <c r="G35" i="10" s="1"/>
  <c r="C38" i="10" a="1"/>
  <c r="C38" i="10" s="1"/>
  <c r="G38" i="10" a="1"/>
  <c r="G38" i="10" s="1"/>
  <c r="C39" i="10" a="1"/>
  <c r="C39" i="10" s="1"/>
  <c r="G39" i="10" a="1"/>
  <c r="G39" i="10" s="1"/>
  <c r="C40" i="10" a="1"/>
  <c r="C40" i="10" s="1"/>
  <c r="G40" i="10" a="1"/>
  <c r="G40" i="10" s="1"/>
  <c r="C43" i="10" a="1"/>
  <c r="C43" i="10" s="1"/>
  <c r="G43" i="10" a="1"/>
  <c r="G43" i="10" s="1"/>
  <c r="C44" i="10" a="1"/>
  <c r="C44" i="10" s="1"/>
  <c r="G44" i="10" a="1"/>
  <c r="G44" i="10" s="1"/>
  <c r="E55" i="9"/>
  <c r="H44" i="9" a="1"/>
  <c r="H44" i="9" s="1"/>
  <c r="D44" i="9" a="1"/>
  <c r="D44" i="9" s="1"/>
  <c r="H43" i="9" a="1"/>
  <c r="H43" i="9" s="1"/>
  <c r="D43" i="9" a="1"/>
  <c r="D43" i="9" s="1"/>
  <c r="H40" i="9" a="1"/>
  <c r="H40" i="9" s="1"/>
  <c r="D40" i="9" a="1"/>
  <c r="D40" i="9" s="1"/>
  <c r="H39" i="9" a="1"/>
  <c r="H39" i="9" s="1"/>
  <c r="D39" i="9" a="1"/>
  <c r="D39" i="9" s="1"/>
  <c r="H38" i="9" a="1"/>
  <c r="H38" i="9" s="1"/>
  <c r="D38" i="9" a="1"/>
  <c r="D38" i="9" s="1"/>
  <c r="H35" i="9" a="1"/>
  <c r="H35" i="9" s="1"/>
  <c r="D35" i="9" a="1"/>
  <c r="D35" i="9" s="1"/>
  <c r="H34" i="9" a="1"/>
  <c r="H34" i="9" s="1"/>
  <c r="D34" i="9" a="1"/>
  <c r="D34" i="9" s="1"/>
  <c r="H33" i="9" a="1"/>
  <c r="H33" i="9" s="1"/>
  <c r="D33" i="9" a="1"/>
  <c r="D33" i="9" s="1"/>
  <c r="H32" i="9" a="1"/>
  <c r="H32" i="9" s="1"/>
  <c r="D32" i="9" a="1"/>
  <c r="D32" i="9" s="1"/>
  <c r="H31" i="9" a="1"/>
  <c r="H31" i="9" s="1"/>
  <c r="D31" i="9" a="1"/>
  <c r="D31" i="9" s="1"/>
  <c r="H30" i="9" a="1"/>
  <c r="H30" i="9" s="1"/>
  <c r="D30" i="9" a="1"/>
  <c r="D30" i="9" s="1"/>
  <c r="H29" i="9" a="1"/>
  <c r="H29" i="9" s="1"/>
  <c r="D29" i="9" a="1"/>
  <c r="D29" i="9" s="1"/>
  <c r="H28" i="9" a="1"/>
  <c r="H28" i="9" s="1"/>
  <c r="D28" i="9" a="1"/>
  <c r="D28" i="9" s="1"/>
  <c r="H27" i="9" a="1"/>
  <c r="H27" i="9" s="1"/>
  <c r="D27" i="9" a="1"/>
  <c r="D27" i="9" s="1"/>
  <c r="G27" i="9" a="1"/>
  <c r="G27" i="9" s="1"/>
  <c r="C28" i="9" a="1"/>
  <c r="C28" i="9" s="1"/>
  <c r="G28" i="9" a="1"/>
  <c r="G28" i="9" s="1"/>
  <c r="C29" i="9" a="1"/>
  <c r="C29" i="9" s="1"/>
  <c r="G29" i="9" a="1"/>
  <c r="G29" i="9" s="1"/>
  <c r="C30" i="9" a="1"/>
  <c r="C30" i="9" s="1"/>
  <c r="G30" i="9" a="1"/>
  <c r="G30" i="9" s="1"/>
  <c r="C31" i="9" a="1"/>
  <c r="C31" i="9" s="1"/>
  <c r="G31" i="9" a="1"/>
  <c r="G31" i="9" s="1"/>
  <c r="C32" i="9" a="1"/>
  <c r="C32" i="9" s="1"/>
  <c r="G32" i="9" a="1"/>
  <c r="G32" i="9" s="1"/>
  <c r="C33" i="9" a="1"/>
  <c r="C33" i="9" s="1"/>
  <c r="G33" i="9" a="1"/>
  <c r="G33" i="9" s="1"/>
  <c r="C34" i="9" a="1"/>
  <c r="C34" i="9" s="1"/>
  <c r="G34" i="9" a="1"/>
  <c r="G34" i="9" s="1"/>
  <c r="C35" i="9" a="1"/>
  <c r="C35" i="9" s="1"/>
  <c r="G35" i="9" a="1"/>
  <c r="G35" i="9" s="1"/>
  <c r="C38" i="9" a="1"/>
  <c r="C38" i="9" s="1"/>
  <c r="G38" i="9" a="1"/>
  <c r="G38" i="9" s="1"/>
  <c r="C39" i="9" a="1"/>
  <c r="C39" i="9" s="1"/>
  <c r="G39" i="9" a="1"/>
  <c r="G39" i="9" s="1"/>
  <c r="C40" i="9" a="1"/>
  <c r="C40" i="9" s="1"/>
  <c r="G40" i="9" a="1"/>
  <c r="G40" i="9" s="1"/>
  <c r="C43" i="9" a="1"/>
  <c r="C43" i="9" s="1"/>
  <c r="G43" i="9" a="1"/>
  <c r="G43" i="9" s="1"/>
  <c r="C44" i="9" a="1"/>
  <c r="C44" i="9" s="1"/>
  <c r="G44" i="9" a="1"/>
  <c r="G44" i="9" s="1"/>
  <c r="I44" i="10" l="1" a="1"/>
  <c r="I44" i="10" s="1"/>
  <c r="E44" i="10" a="1"/>
  <c r="E44" i="10" s="1"/>
  <c r="I43" i="10" a="1"/>
  <c r="I43" i="10" s="1"/>
  <c r="E43" i="10" a="1"/>
  <c r="E43" i="10" s="1"/>
  <c r="I40" i="10" a="1"/>
  <c r="I40" i="10" s="1"/>
  <c r="E40" i="10" a="1"/>
  <c r="E40" i="10" s="1"/>
  <c r="I39" i="10" a="1"/>
  <c r="I39" i="10" s="1"/>
  <c r="E39" i="10" a="1"/>
  <c r="E39" i="10" s="1"/>
  <c r="I38" i="10" a="1"/>
  <c r="I38" i="10" s="1"/>
  <c r="E38" i="10" a="1"/>
  <c r="E38" i="10" s="1"/>
  <c r="I35" i="10" a="1"/>
  <c r="I35" i="10" s="1"/>
  <c r="E35" i="10" a="1"/>
  <c r="E35" i="10" s="1"/>
  <c r="E34" i="10" a="1"/>
  <c r="E34" i="10" s="1"/>
  <c r="E33" i="10" a="1"/>
  <c r="E33" i="10" s="1"/>
  <c r="E32" i="10" a="1"/>
  <c r="E32" i="10" s="1"/>
  <c r="E31" i="10" a="1"/>
  <c r="E31" i="10" s="1"/>
  <c r="E30" i="10" a="1"/>
  <c r="E30" i="10" s="1"/>
  <c r="E29" i="10" a="1"/>
  <c r="E29" i="10" s="1"/>
  <c r="E28" i="10" a="1"/>
  <c r="E28" i="10" s="1"/>
  <c r="E27" i="10" a="1"/>
  <c r="E27" i="10" s="1"/>
  <c r="I26" i="10" a="1"/>
  <c r="I26" i="10" s="1"/>
  <c r="E26" i="10" a="1"/>
  <c r="E26" i="10" s="1"/>
  <c r="I25" i="10" a="1"/>
  <c r="I25" i="10" s="1"/>
  <c r="E25" i="10" a="1"/>
  <c r="E25" i="10" s="1"/>
  <c r="I24" i="10" a="1"/>
  <c r="I24" i="10" s="1"/>
  <c r="E24" i="10" a="1"/>
  <c r="E24" i="10" s="1"/>
  <c r="I23" i="10" a="1"/>
  <c r="I23" i="10" s="1"/>
  <c r="E23" i="10" a="1"/>
  <c r="E23" i="10" s="1"/>
  <c r="I22" i="10" a="1"/>
  <c r="I22" i="10" s="1"/>
  <c r="E22" i="10" a="1"/>
  <c r="E22" i="10" s="1"/>
  <c r="I21" i="10" a="1"/>
  <c r="I21" i="10" s="1"/>
  <c r="E21" i="10" a="1"/>
  <c r="E21" i="10" s="1"/>
  <c r="I20" i="10" a="1"/>
  <c r="I20" i="10" s="1"/>
  <c r="E20" i="10" a="1"/>
  <c r="E20" i="10" s="1"/>
  <c r="I19" i="10" a="1"/>
  <c r="I19" i="10" s="1"/>
  <c r="E19" i="10" a="1"/>
  <c r="E19" i="10" s="1"/>
  <c r="I18" i="10" a="1"/>
  <c r="I18" i="10" s="1"/>
  <c r="E18" i="10" a="1"/>
  <c r="E18" i="10" s="1"/>
  <c r="I17" i="10" a="1"/>
  <c r="I17" i="10" s="1"/>
  <c r="E17" i="10" a="1"/>
  <c r="E17" i="10" s="1"/>
  <c r="I16" i="10" a="1"/>
  <c r="I16" i="10" s="1"/>
  <c r="E16" i="10" a="1"/>
  <c r="E16" i="10" s="1"/>
  <c r="I15" i="10" a="1"/>
  <c r="I15" i="10" s="1"/>
  <c r="E15" i="10" a="1"/>
  <c r="E15" i="10" s="1"/>
  <c r="I14" i="10" a="1"/>
  <c r="I14" i="10" s="1"/>
  <c r="E14" i="10" a="1"/>
  <c r="E14" i="10" s="1"/>
  <c r="I34" i="10" a="1"/>
  <c r="I34" i="10" s="1"/>
  <c r="I33" i="10" a="1"/>
  <c r="I33" i="10" s="1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I44" i="9" a="1"/>
  <c r="I44" i="9" s="1"/>
  <c r="E44" i="9" a="1"/>
  <c r="E44" i="9" s="1"/>
  <c r="I43" i="9" a="1"/>
  <c r="I43" i="9" s="1"/>
  <c r="E43" i="9" a="1"/>
  <c r="E43" i="9" s="1"/>
  <c r="I40" i="9" a="1"/>
  <c r="I40" i="9" s="1"/>
  <c r="E40" i="9" a="1"/>
  <c r="E40" i="9" s="1"/>
  <c r="I39" i="9" a="1"/>
  <c r="I39" i="9" s="1"/>
  <c r="E39" i="9" a="1"/>
  <c r="E39" i="9" s="1"/>
  <c r="I38" i="9" a="1"/>
  <c r="I38" i="9" s="1"/>
  <c r="E38" i="9" a="1"/>
  <c r="E38" i="9" s="1"/>
  <c r="I35" i="9" a="1"/>
  <c r="I35" i="9" s="1"/>
  <c r="E35" i="9" a="1"/>
  <c r="E35" i="9" s="1"/>
  <c r="I34" i="9" a="1"/>
  <c r="I34" i="9" s="1"/>
  <c r="E34" i="9" a="1"/>
  <c r="E34" i="9" s="1"/>
  <c r="I33" i="9" a="1"/>
  <c r="I33" i="9" s="1"/>
  <c r="E33" i="9" a="1"/>
  <c r="E33" i="9" s="1"/>
  <c r="I32" i="9" a="1"/>
  <c r="I32" i="9" s="1"/>
  <c r="E32" i="9" a="1"/>
  <c r="E32" i="9" s="1"/>
  <c r="I31" i="9" a="1"/>
  <c r="I31" i="9" s="1"/>
  <c r="E31" i="9" a="1"/>
  <c r="E31" i="9" s="1"/>
  <c r="I30" i="9" a="1"/>
  <c r="I30" i="9" s="1"/>
  <c r="E30" i="9" a="1"/>
  <c r="E30" i="9" s="1"/>
  <c r="I29" i="9" a="1"/>
  <c r="I29" i="9" s="1"/>
  <c r="E29" i="9" a="1"/>
  <c r="E29" i="9" s="1"/>
  <c r="I28" i="9" a="1"/>
  <c r="I28" i="9" s="1"/>
  <c r="E28" i="9" a="1"/>
  <c r="E28" i="9" s="1"/>
  <c r="I27" i="9" a="1"/>
  <c r="I27" i="9" s="1"/>
  <c r="E27" i="9" a="1"/>
  <c r="E27" i="9" s="1"/>
  <c r="I26" i="9" a="1"/>
  <c r="I26" i="9" s="1"/>
  <c r="I25" i="9" a="1"/>
  <c r="I25" i="9" s="1"/>
  <c r="I24" i="9" a="1"/>
  <c r="I24" i="9" s="1"/>
  <c r="I23" i="9" a="1"/>
  <c r="I23" i="9" s="1"/>
  <c r="I22" i="9" a="1"/>
  <c r="I22" i="9" s="1"/>
  <c r="I21" i="9" a="1"/>
  <c r="I21" i="9" s="1"/>
  <c r="I20" i="9" a="1"/>
  <c r="I20" i="9" s="1"/>
  <c r="I19" i="9" a="1"/>
  <c r="I19" i="9" s="1"/>
  <c r="E19" i="9" a="1"/>
  <c r="E19" i="9" s="1"/>
  <c r="I18" i="9" a="1"/>
  <c r="I18" i="9" s="1"/>
  <c r="E18" i="9" a="1"/>
  <c r="E18" i="9" s="1"/>
  <c r="I17" i="9" a="1"/>
  <c r="I17" i="9" s="1"/>
  <c r="E17" i="9" a="1"/>
  <c r="E17" i="9" s="1"/>
  <c r="I16" i="9" a="1"/>
  <c r="I16" i="9" s="1"/>
  <c r="E16" i="9" a="1"/>
  <c r="E16" i="9" s="1"/>
  <c r="I15" i="9" a="1"/>
  <c r="I15" i="9" s="1"/>
  <c r="E15" i="9" a="1"/>
  <c r="E15" i="9" s="1"/>
  <c r="I14" i="9" a="1"/>
  <c r="I14" i="9" s="1"/>
  <c r="E14" i="9" a="1"/>
  <c r="E14" i="9" s="1"/>
  <c r="E26" i="9" a="1"/>
  <c r="E26" i="9" s="1"/>
  <c r="E25" i="9" a="1"/>
  <c r="E25" i="9" s="1"/>
  <c r="E24" i="9" a="1"/>
  <c r="E24" i="9" s="1"/>
  <c r="E23" i="9" a="1"/>
  <c r="E23" i="9" s="1"/>
  <c r="E22" i="9" a="1"/>
  <c r="E22" i="9" s="1"/>
  <c r="E21" i="9" a="1"/>
  <c r="E21" i="9" s="1"/>
  <c r="E20" i="9" a="1"/>
  <c r="E20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D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2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2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3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3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3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3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4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4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4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4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5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5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6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6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6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6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7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7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N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2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2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2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3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4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4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4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4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4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5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5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5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5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6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7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7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7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7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8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8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8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8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I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2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2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3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3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3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3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4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4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4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4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5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5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6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7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7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7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7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7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3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3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3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3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3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300-0000F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3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3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3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3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3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3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3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3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3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3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3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1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1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1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2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2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2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2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2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2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2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2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2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2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2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2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3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3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3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3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3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3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3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3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4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4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4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4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4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4" authorId="0" shapeId="0" xr:uid="{00000000-0006-0000-04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4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4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4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4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4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4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4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4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4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4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4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4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5" authorId="0" shapeId="0" xr:uid="{00000000-0006-0000-04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4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4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4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4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5" authorId="0" shapeId="0" xr:uid="{00000000-0006-0000-04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4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4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4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4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4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4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4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4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4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5" authorId="0" shapeId="0" xr:uid="{00000000-0006-0000-04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5" authorId="0" shapeId="0" xr:uid="{00000000-0006-0000-04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5" authorId="0" shapeId="0" xr:uid="{00000000-0006-0000-04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4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5" authorId="0" shapeId="0" xr:uid="{00000000-0006-0000-04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4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4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4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4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4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4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5" authorId="0" shapeId="0" xr:uid="{00000000-0006-0000-04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4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4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4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4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4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4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4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4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4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4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4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4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4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4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4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4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4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5" authorId="0" shapeId="0" xr:uid="{00000000-0006-0000-04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4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4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4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4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6" authorId="0" shapeId="0" xr:uid="{00000000-0006-0000-04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4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6" authorId="0" shapeId="0" xr:uid="{00000000-0006-0000-04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4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4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6" authorId="0" shapeId="0" xr:uid="{00000000-0006-0000-04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4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400-00003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4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6" authorId="0" shapeId="0" xr:uid="{00000000-0006-0000-04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4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4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4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4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4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4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6" authorId="0" shapeId="0" xr:uid="{00000000-0006-0000-04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4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6" authorId="0" shapeId="0" xr:uid="{00000000-0006-0000-04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4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4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4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4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4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4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4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6" authorId="0" shapeId="0" xr:uid="{00000000-0006-0000-04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4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4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4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4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4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6" authorId="0" shapeId="0" xr:uid="{00000000-0006-0000-04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4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4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4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4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6" authorId="0" shapeId="0" xr:uid="{00000000-0006-0000-04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4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4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4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4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4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4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4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4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4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4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4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4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4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4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7" authorId="0" shapeId="0" xr:uid="{00000000-0006-0000-04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4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4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4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4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4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4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4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4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4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4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4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7" authorId="0" shapeId="0" xr:uid="{00000000-0006-0000-0400-00007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7" authorId="0" shapeId="0" xr:uid="{00000000-0006-0000-04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400-00007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4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7" authorId="0" shapeId="0" xr:uid="{00000000-0006-0000-04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4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7" authorId="0" shapeId="0" xr:uid="{00000000-0006-0000-04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4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4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4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4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4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4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4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4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4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4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4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4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4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4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4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4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4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4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4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4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4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4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4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4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4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4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4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4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7" authorId="0" shapeId="0" xr:uid="{00000000-0006-0000-04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4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4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8" authorId="0" shapeId="0" xr:uid="{00000000-0006-0000-04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4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8" authorId="0" shapeId="0" xr:uid="{00000000-0006-0000-04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8" authorId="0" shapeId="0" xr:uid="{00000000-0006-0000-04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8" authorId="0" shapeId="0" xr:uid="{00000000-0006-0000-0400-0000A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4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4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400-0000A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8" authorId="0" shapeId="0" xr:uid="{00000000-0006-0000-04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4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4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4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400-0000A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4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4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4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8" authorId="0" shapeId="0" xr:uid="{00000000-0006-0000-04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4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4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4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4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4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4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4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4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4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4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4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4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4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4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4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4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8" authorId="0" shapeId="0" xr:uid="{00000000-0006-0000-04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4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4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4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4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8" authorId="0" shapeId="0" xr:uid="{00000000-0006-0000-04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4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4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8" authorId="0" shapeId="0" xr:uid="{00000000-0006-0000-04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4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4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4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8" authorId="0" shapeId="0" xr:uid="{00000000-0006-0000-04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4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4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4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8" authorId="0" shapeId="0" xr:uid="{00000000-0006-0000-04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5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5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5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5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1" authorId="0" shapeId="0" xr:uid="{00000000-0006-0000-05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5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1" authorId="0" shapeId="0" xr:uid="{00000000-0006-0000-05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1" authorId="0" shapeId="0" xr:uid="{00000000-0006-0000-05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5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5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5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5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5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5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5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5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5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5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5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1" authorId="0" shapeId="0" xr:uid="{00000000-0006-0000-05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5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1" authorId="0" shapeId="0" xr:uid="{00000000-0006-0000-05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5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5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1" authorId="0" shapeId="0" xr:uid="{00000000-0006-0000-05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1" authorId="0" shapeId="0" xr:uid="{00000000-0006-0000-05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5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5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5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5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5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2" authorId="0" shapeId="0" xr:uid="{00000000-0006-0000-05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5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5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5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5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5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5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5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5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5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5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5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5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5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5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5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5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5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2" authorId="0" shapeId="0" xr:uid="{00000000-0006-0000-05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5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2" authorId="0" shapeId="0" xr:uid="{00000000-0006-0000-05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5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5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5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5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5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5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5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5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5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5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5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5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5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5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5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5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5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5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5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5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5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5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3" authorId="0" shapeId="0" xr:uid="{00000000-0006-0000-05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5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5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3" authorId="0" shapeId="0" xr:uid="{00000000-0006-0000-05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5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5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5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5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5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5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5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5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5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5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5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5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5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5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5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5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5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5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4" authorId="0" shapeId="0" xr:uid="{00000000-0006-0000-05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5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5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4" authorId="0" shapeId="0" xr:uid="{00000000-0006-0000-05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5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5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4" authorId="0" shapeId="0" xr:uid="{00000000-0006-0000-05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5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5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5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5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5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5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5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5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5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5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5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5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5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5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5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5" authorId="0" shapeId="0" xr:uid="{00000000-0006-0000-05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5" authorId="0" shapeId="0" xr:uid="{00000000-0006-0000-05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5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5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5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5" authorId="0" shapeId="0" xr:uid="{00000000-0006-0000-05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5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5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5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5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5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5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5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5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5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5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5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5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5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5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5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6" authorId="0" shapeId="0" xr:uid="{00000000-0006-0000-05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5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5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5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5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5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5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5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5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6" authorId="0" shapeId="0" xr:uid="{00000000-0006-0000-05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5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5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5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5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5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5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5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5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5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5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5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7" authorId="0" shapeId="0" xr:uid="{00000000-0006-0000-05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5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5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5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5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5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5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5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5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5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5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5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5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5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5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5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5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5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7" authorId="0" shapeId="0" xr:uid="{00000000-0006-0000-05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5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5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5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5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5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5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5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5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5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5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5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8" authorId="0" shapeId="0" xr:uid="{00000000-0006-0000-05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5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5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5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5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5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5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8" authorId="0" shapeId="0" xr:uid="{00000000-0006-0000-05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5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5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5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5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5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5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5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5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5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8" authorId="0" shapeId="0" xr:uid="{00000000-0006-0000-05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8" authorId="0" shapeId="0" xr:uid="{00000000-0006-0000-05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5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5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5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<sst xmlns="http://schemas.openxmlformats.org/spreadsheetml/2006/main" count="14833" uniqueCount="2270">
  <si>
    <t>Civilian population ;  Persons ;</t>
  </si>
  <si>
    <t>Civilian population ;  &gt; Males ;</t>
  </si>
  <si>
    <t>Civilian population ;  &gt; Females ;</t>
  </si>
  <si>
    <t>Employed ;  Persons ;</t>
  </si>
  <si>
    <t>Employed ;  &gt; Males ;</t>
  </si>
  <si>
    <t>Employed ;  &gt; Females ;</t>
  </si>
  <si>
    <t>&gt; Underemployed (expanded definition) ;  Persons ;</t>
  </si>
  <si>
    <t>&gt; Underemployed (expanded definition) ;  &gt; Males ;</t>
  </si>
  <si>
    <t>&gt; Underemployed (expanded definition) ;  &gt; Females ;</t>
  </si>
  <si>
    <t>&gt;&gt; Underemployed (headline definition) ;  Persons ;</t>
  </si>
  <si>
    <t>&gt;&gt; Underemployed (headline definition) ;  &gt; Males ;</t>
  </si>
  <si>
    <t>&gt;&gt; Underemployed (headline definition) ;  &gt; Females ;</t>
  </si>
  <si>
    <t>Potential workers ;  Persons ;</t>
  </si>
  <si>
    <t>Potential workers ;  &gt; Males ;</t>
  </si>
  <si>
    <t>Potential workers ;  &gt; Females ;</t>
  </si>
  <si>
    <t>&gt; Potential workers with job attachment ;  Persons ;</t>
  </si>
  <si>
    <t>&gt; Potential workers with job attachment ;  &gt; Males ;</t>
  </si>
  <si>
    <t>&gt; Potential workers with job attachment ;  &gt; Females ;</t>
  </si>
  <si>
    <t>&gt;&gt; Had a job to go to and available within 4 weeks ;  Persons ;</t>
  </si>
  <si>
    <t>&gt;&gt; Had a job to go to and available within 4 weeks ;  &gt; Males ;</t>
  </si>
  <si>
    <t>&gt;&gt; Had a job to go to and available within 4 weeks ;  &gt; Females ;</t>
  </si>
  <si>
    <t>&gt;&gt;&gt; Had a job to go to and available last week (unemployed) ;  Persons ;</t>
  </si>
  <si>
    <t>&gt;&gt;&gt; Had a job to go to and available last week (unemployed) ;  &gt; Males ;</t>
  </si>
  <si>
    <t>&gt;&gt;&gt; Had a job to go to and available last week (unemployed) ;  &gt; Females ;</t>
  </si>
  <si>
    <t>&gt;&gt;&gt; Had a job to go to and available within 4 weeks (but not last week) ;  Persons ;</t>
  </si>
  <si>
    <t>&gt;&gt;&gt; Had a job to go to and available within 4 weeks (but not last week) ;  &gt; Males ;</t>
  </si>
  <si>
    <t>&gt;&gt;&gt; Had a job to go to and available within 4 weeks (but not last week) ;  &gt; Females ;</t>
  </si>
  <si>
    <t>&gt;&gt; Had a job to go to and not available within 4 weeks ;  Persons ;</t>
  </si>
  <si>
    <t>&gt;&gt; Had a job to go to and not available within 4 weeks ;  &gt; Males ;</t>
  </si>
  <si>
    <t>&gt;&gt; Had a job to go to and not available within 4 weeks ;  &gt; Females ;</t>
  </si>
  <si>
    <t>&gt; Potential workers without job attachment ;  Persons ;</t>
  </si>
  <si>
    <t>&gt; Potential workers without job attachment ;  &gt; Males ;</t>
  </si>
  <si>
    <t>&gt; Potential workers without job attachment ;  &gt; Females ;</t>
  </si>
  <si>
    <t>&gt;&gt; Wanted to work, actively looking and available within 4 weeks ;  Persons ;</t>
  </si>
  <si>
    <t>&gt;&gt; Wanted to work, actively looking and available within 4 weeks ;  &gt; Males ;</t>
  </si>
  <si>
    <t>&gt;&gt; Wanted to work, actively looking and available within 4 weeks ;  &gt; Females ;</t>
  </si>
  <si>
    <t>&gt;&gt;&gt; Wanted to work, actively looking and available last week (unemployed) ;  Persons ;</t>
  </si>
  <si>
    <t>&gt;&gt;&gt; Wanted to work, actively looking and available last week (unemployed) ;  &gt; Males ;</t>
  </si>
  <si>
    <t>&gt;&gt;&gt; Wanted to work, actively looking and available last week (unemployed) ;  &gt; Females ;</t>
  </si>
  <si>
    <t>&gt;&gt;&gt; Wanted to work, actively looking and available within 4 weeks (but not last week) ;  Persons ;</t>
  </si>
  <si>
    <t>&gt;&gt;&gt; Wanted to work, actively looking and available within 4 weeks (but not last week) ;  &gt; Males ;</t>
  </si>
  <si>
    <t>&gt;&gt;&gt; Wanted to work, actively looking and available within 4 weeks (but not last week) ;  &gt; Females ;</t>
  </si>
  <si>
    <t>&gt;&gt; Wanted to work, actively looking and not available within 4 weeks ;  Persons ;</t>
  </si>
  <si>
    <t>&gt;&gt; Wanted to work, actively looking and not available within 4 weeks ;  &gt; Males ;</t>
  </si>
  <si>
    <t>&gt;&gt; Wanted to work, actively looking and not available within 4 weeks ;  &gt; Females ;</t>
  </si>
  <si>
    <t>&gt;&gt; Wanted to work, available within 4 weeks but not actively looking ;  Persons ;</t>
  </si>
  <si>
    <t>&gt;&gt; Wanted to work, available within 4 weeks but not actively looking ;  &gt; Males ;</t>
  </si>
  <si>
    <t>&gt;&gt; Wanted to work, available within 4 weeks but not actively looking ;  &gt; Females ;</t>
  </si>
  <si>
    <t>&gt;&gt;&gt; Discouraged job seekers - available but discouraged from actively looking ;  Persons ;</t>
  </si>
  <si>
    <t>&gt;&gt;&gt; Discouraged job seekers - available but discouraged from actively looking ;  &gt; Males ;</t>
  </si>
  <si>
    <t>&gt;&gt;&gt; Discouraged job seekers - available but discouraged from actively looking ;  &gt; Females ;</t>
  </si>
  <si>
    <t>&gt;&gt;&gt; Other job seekers - available but not actively looking for other reasons ;  Persons ;</t>
  </si>
  <si>
    <t>&gt;&gt;&gt; Other job seekers - available but not actively looking for other reasons ;  &gt; Males ;</t>
  </si>
  <si>
    <t>&gt;&gt;&gt; Other job seekers - available but not actively looking for other reasons ;  &gt; Females ;</t>
  </si>
  <si>
    <t>&gt;&gt; Wanted to work, not available within 4 weeks and not actively looking ;  Persons ;</t>
  </si>
  <si>
    <t>&gt;&gt; Wanted to work, not available within 4 weeks and not actively looking ;  &gt; Males ;</t>
  </si>
  <si>
    <t>&gt;&gt; Wanted to work, not available within 4 weeks and not actively looking ;  &gt; Females ;</t>
  </si>
  <si>
    <t>Not potential workers ;  Persons ;</t>
  </si>
  <si>
    <t>Not potential workers ;  &gt; Males ;</t>
  </si>
  <si>
    <t>Not potential workers ;  &gt; Females ;</t>
  </si>
  <si>
    <t>&gt; Did not want to work ;  Persons ;</t>
  </si>
  <si>
    <t>&gt; Did not want to work ;  &gt; Males ;</t>
  </si>
  <si>
    <t>&gt; Did not want to work ;  &gt; Females ;</t>
  </si>
  <si>
    <t>&gt; Permanently unable to work ;  Persons ;</t>
  </si>
  <si>
    <t>&gt; Permanently unable to work ;  &gt; Males ;</t>
  </si>
  <si>
    <t>&gt; Permanently unable to work ;  &gt; Females ;</t>
  </si>
  <si>
    <t>Unemployed ;  Persons ;</t>
  </si>
  <si>
    <t>Unemployed ;  &gt; Males ;</t>
  </si>
  <si>
    <t>Unemployed ;  &gt; Females ;</t>
  </si>
  <si>
    <t>Not in the labour force ;  Persons ;</t>
  </si>
  <si>
    <t>Not in the labour force ;  &gt; Males ;</t>
  </si>
  <si>
    <t>Not in the labour force ;  &gt; Females ;</t>
  </si>
  <si>
    <t>With job attachment ;  Persons ;</t>
  </si>
  <si>
    <t>With job attachment ;  &gt; Males ;</t>
  </si>
  <si>
    <t>With job attachment ;  &gt; Females ;</t>
  </si>
  <si>
    <t>Without job attachment ;  Persons ;</t>
  </si>
  <si>
    <t>Without job attachment ;  &gt; Males ;</t>
  </si>
  <si>
    <t>Without job attachment ;  &gt; Females ;</t>
  </si>
  <si>
    <t>15-64 years ;  Civilian population ;  Persons ;</t>
  </si>
  <si>
    <t>15-64 years ;  Civilian population ;  &gt; Males ;</t>
  </si>
  <si>
    <t>15-64 years ;  Civilian population ;  &gt; Females ;</t>
  </si>
  <si>
    <t>15-64 years ;  Employed ;  Persons ;</t>
  </si>
  <si>
    <t>15-64 years ;  Employed ;  &gt; Males ;</t>
  </si>
  <si>
    <t>15-64 years ;  Employed ;  &gt; Females ;</t>
  </si>
  <si>
    <t>15-64 years ;  &gt; Underemployed (expanded definition) ;  Persons ;</t>
  </si>
  <si>
    <t>15-64 years ;  &gt; Underemployed (expanded definition) ;  &gt; Males ;</t>
  </si>
  <si>
    <t>15-64 years ;  &gt; Underemployed (expanded definition) ;  &gt; Females ;</t>
  </si>
  <si>
    <t>15-64 years ;  &gt;&gt; Underemployed (headline definition) ;  Persons ;</t>
  </si>
  <si>
    <t>15-64 years ;  &gt;&gt; Underemployed (headline definition) ;  &gt; Males ;</t>
  </si>
  <si>
    <t>15-64 years ;  &gt;&gt; Underemployed (headline definition) ;  &gt; Females ;</t>
  </si>
  <si>
    <t>15-64 years ;  Potential workers ;  Persons ;</t>
  </si>
  <si>
    <t>15-64 years ;  Potential workers ;  &gt; Males ;</t>
  </si>
  <si>
    <t>15-64 years ;  Potential workers ;  &gt; Females ;</t>
  </si>
  <si>
    <t>15-64 years ;  &gt; Potential workers with job attachment ;  Persons ;</t>
  </si>
  <si>
    <t>15-64 years ;  &gt; Potential workers with job attachment ;  &gt; Males ;</t>
  </si>
  <si>
    <t>15-64 years ;  &gt; Potential workers with job attachment ;  &gt; Females ;</t>
  </si>
  <si>
    <t>15-64 years ;  &gt;&gt; Had a job to go to and available within 4 weeks ;  Persons ;</t>
  </si>
  <si>
    <t>15-64 years ;  &gt;&gt; Had a job to go to and available within 4 weeks ;  &gt; Males ;</t>
  </si>
  <si>
    <t>15-64 years ;  &gt;&gt; Had a job to go to and available within 4 weeks ;  &gt; Females ;</t>
  </si>
  <si>
    <t>15-64 years ;  &gt;&gt;&gt; Had a job to go to and available last week (unemployed) ;  Persons ;</t>
  </si>
  <si>
    <t>15-64 years ;  &gt;&gt;&gt; Had a job to go to and available last week (unemployed) ;  &gt; Males ;</t>
  </si>
  <si>
    <t>15-64 years ;  &gt;&gt;&gt; Had a job to go to and available last week (unemployed) ;  &gt; Females ;</t>
  </si>
  <si>
    <t>15-64 years ;  &gt;&gt;&gt; Had a job to go to and available within 4 weeks (but not last week) ;  Persons ;</t>
  </si>
  <si>
    <t>15-64 years ;  &gt;&gt;&gt; Had a job to go to and available within 4 weeks (but not last week) ;  &gt; Males ;</t>
  </si>
  <si>
    <t>15-64 years ;  &gt;&gt;&gt; Had a job to go to and available within 4 weeks (but not last week) ;  &gt; Females ;</t>
  </si>
  <si>
    <t>15-64 years ;  &gt;&gt; Had a job to go to and not available within 4 weeks ;  Persons ;</t>
  </si>
  <si>
    <t>15-64 years ;  &gt;&gt; Had a job to go to and not available within 4 weeks ;  &gt; Males ;</t>
  </si>
  <si>
    <t>15-64 years ;  &gt;&gt; Had a job to go to and not available within 4 weeks ;  &gt; Females ;</t>
  </si>
  <si>
    <t>15-64 years ;  &gt; Potential workers without job attachment ;  Persons ;</t>
  </si>
  <si>
    <t>15-64 years ;  &gt; Potential workers without job attachment ;  &gt; Males ;</t>
  </si>
  <si>
    <t>15-64 years ;  &gt; Potential workers without job attachment ;  &gt; Females ;</t>
  </si>
  <si>
    <t>15-64 years ;  &gt;&gt; Wanted to work, actively looking and available within 4 weeks ;  Persons ;</t>
  </si>
  <si>
    <t>15-64 years ;  &gt;&gt; Wanted to work, actively looking and available within 4 weeks ;  &gt; Males ;</t>
  </si>
  <si>
    <t>15-64 years ;  &gt;&gt; Wanted to work, actively looking and available within 4 weeks ;  &gt; Females ;</t>
  </si>
  <si>
    <t>15-64 years ;  &gt;&gt;&gt; Wanted to work, actively looking and available last week (unemployed) ;  Persons ;</t>
  </si>
  <si>
    <t>15-64 years ;  &gt;&gt;&gt; Wanted to work, actively looking and available last week (unemployed) ;  &gt; Males ;</t>
  </si>
  <si>
    <t>15-64 years ;  &gt;&gt;&gt; Wanted to work, actively looking and available last week (unemployed) ;  &gt; Females ;</t>
  </si>
  <si>
    <t>15-64 years ;  &gt;&gt;&gt; Wanted to work, actively looking and available within 4 weeks (but not last week) ;  Persons ;</t>
  </si>
  <si>
    <t>15-64 years ;  &gt;&gt;&gt; Wanted to work, actively looking and available within 4 weeks (but not last week) ;  &gt; Males ;</t>
  </si>
  <si>
    <t>15-64 years ;  &gt;&gt;&gt; Wanted to work, actively looking and available within 4 weeks (but not last week) ;  &gt; Females ;</t>
  </si>
  <si>
    <t>15-64 years ;  &gt;&gt; Wanted to work, actively looking and not available within 4 weeks ;  Persons ;</t>
  </si>
  <si>
    <t>15-64 years ;  &gt;&gt; Wanted to work, actively looking and not available within 4 weeks ;  &gt; Males ;</t>
  </si>
  <si>
    <t>15-64 years ;  &gt;&gt; Wanted to work, actively looking and not available within 4 weeks ;  &gt; Females ;</t>
  </si>
  <si>
    <t>15-64 years ;  &gt;&gt; Wanted to work, available within 4 weeks but not actively looking ;  Persons ;</t>
  </si>
  <si>
    <t>15-64 years ;  &gt;&gt; Wanted to work, available within 4 weeks but not actively looking ;  &gt; Males ;</t>
  </si>
  <si>
    <t>15-64 years ;  &gt;&gt; Wanted to work, available within 4 weeks but not actively looking ;  &gt; Females ;</t>
  </si>
  <si>
    <t>15-64 years ;  &gt;&gt;&gt; Discouraged job seekers - available but discouraged from actively looking ;  Persons ;</t>
  </si>
  <si>
    <t>15-64 years ;  &gt;&gt;&gt; Discouraged job seekers - available but discouraged from actively looking ;  &gt; Males ;</t>
  </si>
  <si>
    <t>15-64 years ;  &gt;&gt;&gt; Discouraged job seekers - available but discouraged from actively looking ;  &gt; Females ;</t>
  </si>
  <si>
    <t>15-64 years ;  &gt;&gt;&gt; Other job seekers - available but not actively looking for other reasons ;  Persons ;</t>
  </si>
  <si>
    <t>15-64 years ;  &gt;&gt;&gt; Other job seekers - available but not actively looking for other reasons ;  &gt; Males ;</t>
  </si>
  <si>
    <t>15-64 years ;  &gt;&gt;&gt; Other job seekers - available but not actively looking for other reasons ;  &gt; Females ;</t>
  </si>
  <si>
    <t>15-64 years ;  &gt;&gt; Wanted to work, not available within 4 weeks and not actively looking ;  Persons ;</t>
  </si>
  <si>
    <t>15-64 years ;  &gt;&gt; Wanted to work, not available within 4 weeks and not actively looking ;  &gt; Males ;</t>
  </si>
  <si>
    <t>15-64 years ;  &gt;&gt; Wanted to work, not available within 4 weeks and not actively looking ;  &gt; Females ;</t>
  </si>
  <si>
    <t>15-64 years ;  Not potential workers ;  Persons ;</t>
  </si>
  <si>
    <t>15-64 years ;  Not potential workers ;  &gt; Males ;</t>
  </si>
  <si>
    <t>15-64 years ;  Not potential workers ;  &gt; Females ;</t>
  </si>
  <si>
    <t>15-64 years ;  &gt; Did not want to work ;  Persons ;</t>
  </si>
  <si>
    <t>15-64 years ;  &gt; Did not want to work ;  &gt; Males ;</t>
  </si>
  <si>
    <t>15-64 years ;  &gt; Did not want to work ;  &gt; Females ;</t>
  </si>
  <si>
    <t>15-64 years ;  &gt; Permanently unable to work ;  Persons ;</t>
  </si>
  <si>
    <t>15-64 years ;  &gt; Permanently unable to work ;  &gt; Males ;</t>
  </si>
  <si>
    <t>15-64 years ;  &gt; Permanently unable to work ;  &gt; Females ;</t>
  </si>
  <si>
    <t>15-64 years ;  Unemployed ;  Persons ;</t>
  </si>
  <si>
    <t>15-64 years ;  Unemployed ;  &gt; Males ;</t>
  </si>
  <si>
    <t>15-64 years ;  Unemployed ;  &gt; Females ;</t>
  </si>
  <si>
    <t>15-64 years ;  Not in the labour force ;  Persons ;</t>
  </si>
  <si>
    <t>15-64 years ;  Not in the labour force ;  &gt; Males ;</t>
  </si>
  <si>
    <t>15-64 years ;  Not in the labour force ;  &gt; Females ;</t>
  </si>
  <si>
    <t>15-64 years ;  With job attachment ;  Persons ;</t>
  </si>
  <si>
    <t>15-64 years ;  With job attachment ;  &gt; Males ;</t>
  </si>
  <si>
    <t>15-64 years ;  With job attachment ;  &gt; Females ;</t>
  </si>
  <si>
    <t>15-64 years ;  Without job attachment ;  Persons ;</t>
  </si>
  <si>
    <t>15-64 years ;  Without job attachment ;  &gt; Males ;</t>
  </si>
  <si>
    <t>15-64 years ;  Without job attachment ;  &gt; Females ;</t>
  </si>
  <si>
    <t>&gt; 15-24 years ;  Civilian population ;  Persons ;</t>
  </si>
  <si>
    <t>&gt; 15-24 years ;  Civilian population ;  &gt; Males ;</t>
  </si>
  <si>
    <t>&gt; 15-24 years ;  Civilian population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</si>
  <si>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</si>
  <si>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</si>
  <si>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</si>
  <si>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Underemployed (expanded definition) ;  Persons ;</t>
  </si>
  <si>
    <t>&gt; 15-24 years ;  &gt; Underemployed (expanded definition) ;  &gt; Males ;</t>
  </si>
  <si>
    <t>&gt; 15-24 years ;  &gt; Underemployed (expanded definition) ;  &gt; Females ;</t>
  </si>
  <si>
    <t>&gt; 15-24 years ;  &gt;&gt; Underemployed (headline definition) ;  Persons ;</t>
  </si>
  <si>
    <t>&gt; 15-24 years ;  &gt;&gt; Underemployed (headline definition) ;  &gt; Males ;</t>
  </si>
  <si>
    <t>&gt; 15-24 years ;  &gt;&gt; Underemployed (headline definition) ;  &gt; Females ;</t>
  </si>
  <si>
    <t>&gt; 15-24 years ;  Potential workers ;  Persons ;</t>
  </si>
  <si>
    <t>&gt; 15-24 years ;  Potential workers ;  &gt; Males ;</t>
  </si>
  <si>
    <t>&gt; 15-24 years ;  Potential workers ;  &gt; Females ;</t>
  </si>
  <si>
    <t>&gt; 15-24 years ;  &gt; Potential workers with job attachment ;  Persons ;</t>
  </si>
  <si>
    <t>&gt; 15-24 years ;  &gt; Potential workers with job attachment ;  &gt; Males ;</t>
  </si>
  <si>
    <t>&gt; 15-24 years ;  &gt; Potential workers with job attachment ;  &gt; Females ;</t>
  </si>
  <si>
    <t>&gt; 15-24 years ;  &gt;&gt; Had a job to go to and available within 4 weeks ;  Persons ;</t>
  </si>
  <si>
    <t>&gt; 15-24 years ;  &gt;&gt; Had a job to go to and available within 4 weeks ;  &gt; Males ;</t>
  </si>
  <si>
    <t>&gt; 15-24 years ;  &gt;&gt; Had a job to go to and available within 4 weeks ;  &gt; Females ;</t>
  </si>
  <si>
    <t>&gt; 15-24 years ;  &gt;&gt;&gt; Had a job to go to and available last week (unemployed) ;  Persons ;</t>
  </si>
  <si>
    <t>&gt; 15-24 years ;  &gt;&gt;&gt; Had a job to go to and available last week (unemployed) ;  &gt; Males ;</t>
  </si>
  <si>
    <t>&gt; 15-24 years ;  &gt;&gt;&gt; Had a job to go to and available last week (unemployed) ;  &gt; Females ;</t>
  </si>
  <si>
    <t>&gt; 15-24 years ;  &gt;&gt;&gt; Had a job to go to and available within 4 weeks (but not last week) ;  Persons ;</t>
  </si>
  <si>
    <t>&gt; 15-24 years ;  &gt;&gt;&gt; Had a job to go to and available within 4 weeks (but not last week) ;  &gt; Males ;</t>
  </si>
  <si>
    <t>&gt; 15-24 years ;  &gt;&gt;&gt; Had a job to go to and available within 4 weeks (but not last week) ;  &gt; Females ;</t>
  </si>
  <si>
    <t>&gt; 15-24 years ;  &gt;&gt; Had a job to go to and not available within 4 weeks ;  Persons ;</t>
  </si>
  <si>
    <t>&gt; 15-24 years ;  &gt;&gt; Had a job to go to and not available within 4 weeks ;  &gt; Males ;</t>
  </si>
  <si>
    <t>&gt; 15-24 years ;  &gt;&gt; Had a job to go to and not available within 4 weeks ;  &gt; Females ;</t>
  </si>
  <si>
    <t>&gt; 15-24 years ;  &gt; Potential workers without job attachment ;  Persons ;</t>
  </si>
  <si>
    <t>&gt; 15-24 years ;  &gt; Potential workers without job attachment ;  &gt; Males ;</t>
  </si>
  <si>
    <t>&gt; 15-24 years ;  &gt; Potential workers without job attachment ;  &gt; Females ;</t>
  </si>
  <si>
    <t>&gt; 15-24 years ;  &gt;&gt; Wanted to work, actively looking and available within 4 weeks ;  Persons ;</t>
  </si>
  <si>
    <t>&gt; 15-24 years ;  &gt;&gt; Wanted to work, actively looking and available within 4 weeks ;  &gt; Males ;</t>
  </si>
  <si>
    <t>&gt; 15-24 years ;  &gt;&gt; Wanted to work, actively looking and available within 4 weeks ;  &gt; Females ;</t>
  </si>
  <si>
    <t>&gt; 15-24 years ;  &gt;&gt;&gt; Wanted to work, actively looking and available last week (unemployed) ;  Persons ;</t>
  </si>
  <si>
    <t>&gt; 15-24 years ;  &gt;&gt;&gt; Wanted to work, actively looking and available last week (unemployed) ;  &gt; Males ;</t>
  </si>
  <si>
    <t>&gt; 15-24 years ;  &gt;&gt;&gt; Wanted to work, actively looking and available last week (unemployed) ;  &gt; Females ;</t>
  </si>
  <si>
    <t>&gt; 15-24 years ;  &gt;&gt;&gt; Wanted to work, actively looking and available within 4 weeks (but not last week) ;  Persons ;</t>
  </si>
  <si>
    <t>&gt; 15-24 years ;  &gt;&gt;&gt; Wanted to work, actively looking and available within 4 weeks (but not last week) ;  &gt; Males ;</t>
  </si>
  <si>
    <t>&gt; 15-24 years ;  &gt;&gt;&gt; Wanted to work, actively looking and available within 4 weeks (but not last week) ;  &gt; Females ;</t>
  </si>
  <si>
    <t>&gt; 15-24 years ;  &gt;&gt; Wanted to work, actively looking and not available within 4 weeks ;  Persons ;</t>
  </si>
  <si>
    <t>&gt; 15-24 years ;  &gt;&gt; Wanted to work, actively looking and not available within 4 weeks ;  &gt; Males ;</t>
  </si>
  <si>
    <t>&gt; 15-24 years ;  &gt;&gt; Wanted to work, actively looking and not available within 4 weeks ;  &gt; Females ;</t>
  </si>
  <si>
    <t>&gt; 15-24 years ;  &gt;&gt; Wanted to work, available within 4 weeks but not actively looking ;  Persons ;</t>
  </si>
  <si>
    <t>&gt; 15-24 years ;  &gt;&gt; Wanted to work, available within 4 weeks but not actively looking ;  &gt; Males ;</t>
  </si>
  <si>
    <t>&gt; 15-24 years ;  &gt;&gt; Wanted to work, available within 4 weeks but not actively looking ;  &gt; Females ;</t>
  </si>
  <si>
    <t>&gt; 15-24 years ;  &gt;&gt;&gt; Discouraged job seekers - available but discouraged from actively looking ;  Persons ;</t>
  </si>
  <si>
    <t>&gt; 15-24 years ;  &gt;&gt;&gt; Discouraged job seekers - available but discouraged from actively looking ;  &gt; Males ;</t>
  </si>
  <si>
    <t>&gt; 15-24 years ;  &gt;&gt;&gt; Discouraged job seekers - available but discouraged from actively looking ;  &gt; Females ;</t>
  </si>
  <si>
    <t>&gt; 15-24 years ;  &gt;&gt;&gt; Other job seekers - available but not actively looking for other reasons ;  Persons ;</t>
  </si>
  <si>
    <t>&gt; 15-24 years ;  &gt;&gt;&gt; Other job seekers - available but not actively looking for other reasons ;  &gt; Males ;</t>
  </si>
  <si>
    <t>&gt; 15-24 years ;  &gt;&gt;&gt; Other job seekers - available but not actively looking for other reasons ;  &gt; Females ;</t>
  </si>
  <si>
    <t>&gt; 15-24 years ;  &gt;&gt; Wanted to work, not available within 4 weeks and not actively looking ;  Persons ;</t>
  </si>
  <si>
    <t>&gt; 15-24 years ;  &gt;&gt; Wanted to work, not available within 4 weeks and not actively looking ;  &gt; Males ;</t>
  </si>
  <si>
    <t>&gt; 15-24 years ;  &gt;&gt; Wanted to work, not available within 4 weeks and not actively looking ;  &gt; Females ;</t>
  </si>
  <si>
    <t>&gt; 15-24 years ;  Not potential workers ;  Persons ;</t>
  </si>
  <si>
    <t>&gt; 15-24 years ;  Not potential workers ;  &gt; Males ;</t>
  </si>
  <si>
    <t>&gt; 15-24 years ;  Not potential workers ;  &gt; Females ;</t>
  </si>
  <si>
    <t>&gt; 15-24 years ;  &gt; Did not want to work ;  Persons ;</t>
  </si>
  <si>
    <t>&gt; 15-24 years ;  &gt; Did not want to work ;  &gt; Males ;</t>
  </si>
  <si>
    <t>&gt; 15-24 years ;  &gt; Did not want to work ;  &gt; Females ;</t>
  </si>
  <si>
    <t>&gt; 15-24 years ;  &gt; Permanently unable to work ;  Persons ;</t>
  </si>
  <si>
    <t>&gt; 15-24 years ;  &gt; Permanently unable to work ;  &gt; Males ;</t>
  </si>
  <si>
    <t>&gt; 15-24 years ;  &gt; Permanently unable to work ;  &gt; Females ;</t>
  </si>
  <si>
    <t>&gt; 15-24 years ;  Unemployed ;  Persons ;</t>
  </si>
  <si>
    <t>&gt; 15-24 years ;  Unemployed ;  &gt; Males ;</t>
  </si>
  <si>
    <t>&gt; 15-24 years ;  Unemployed ;  &gt; Females ;</t>
  </si>
  <si>
    <t>&gt; 15-24 years ;  Not in the labour force ;  Persons ;</t>
  </si>
  <si>
    <t>&gt; 15-24 years ;  Not in the labour force ;  &gt; Males ;</t>
  </si>
  <si>
    <t>&gt; 15-24 years ;  Not in the labour force ;  &gt; Females ;</t>
  </si>
  <si>
    <t>&gt; 15-24 years ;  With job attachment ;  Persons ;</t>
  </si>
  <si>
    <t>&gt; 15-24 years ;  With job attachment ;  &gt; Males ;</t>
  </si>
  <si>
    <t>&gt; 15-24 years ;  With job attachment ;  &gt; Females ;</t>
  </si>
  <si>
    <t>&gt; 15-24 years ;  Without job attachment ;  Persons ;</t>
  </si>
  <si>
    <t>&gt; 15-24 years ;  Without job attachment ;  &gt; Males ;</t>
  </si>
  <si>
    <t>&gt; 15-24 years ;  Without job attachment ;  &gt; Females ;</t>
  </si>
  <si>
    <t>&gt; 25-44 years ;  Civilian population ;  Persons ;</t>
  </si>
  <si>
    <t>&gt; 25-44 years ;  Civilian population ;  &gt; Males ;</t>
  </si>
  <si>
    <t>&gt; 25-44 years ;  Civilian population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</si>
  <si>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</si>
  <si>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</si>
  <si>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</si>
  <si>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Underemployed (expanded definition) ;  Persons ;</t>
  </si>
  <si>
    <t>&gt; 25-44 years ;  &gt; Underemployed (expanded definition) ;  &gt; Males ;</t>
  </si>
  <si>
    <t>&gt; 25-44 years ;  &gt; Underemployed (expanded definition) ;  &gt; Females ;</t>
  </si>
  <si>
    <t>&gt; 25-44 years ;  &gt;&gt; Underemployed (headline definition) ;  Persons ;</t>
  </si>
  <si>
    <t>&gt; 25-44 years ;  &gt;&gt; Underemployed (headline definition) ;  &gt; Males ;</t>
  </si>
  <si>
    <t>&gt; 25-44 years ;  &gt;&gt; Underemployed (headline definition) ;  &gt; Females ;</t>
  </si>
  <si>
    <t>&gt; 25-44 years ;  Potential workers ;  Persons ;</t>
  </si>
  <si>
    <t>&gt; 25-44 years ;  Potential workers ;  &gt; Males ;</t>
  </si>
  <si>
    <t>&gt; 25-44 years ;  Potential workers ;  &gt; Females ;</t>
  </si>
  <si>
    <t>&gt; 25-44 years ;  &gt; Potential workers with job attachment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</si>
  <si>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</si>
  <si>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</si>
  <si>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</si>
  <si>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</si>
  <si>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</si>
  <si>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</si>
  <si>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</si>
  <si>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</si>
  <si>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</si>
  <si>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</si>
  <si>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</si>
  <si>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</si>
  <si>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A125173226R</t>
  </si>
  <si>
    <t>A125184458F</t>
  </si>
  <si>
    <t>A125178842K</t>
  </si>
  <si>
    <t>A125173190X</t>
  </si>
  <si>
    <t>A125184422C</t>
  </si>
  <si>
    <t>A125178806A</t>
  </si>
  <si>
    <t>A125173230F</t>
  </si>
  <si>
    <t>A125184462W</t>
  </si>
  <si>
    <t>A125178846V</t>
  </si>
  <si>
    <t>A125173234R</t>
  </si>
  <si>
    <t>A125184466F</t>
  </si>
  <si>
    <t>A125178850K</t>
  </si>
  <si>
    <t>A125173194J</t>
  </si>
  <si>
    <t>A125184426L</t>
  </si>
  <si>
    <t>A125178810T</t>
  </si>
  <si>
    <t>A125173198T</t>
  </si>
  <si>
    <t>A125184430C</t>
  </si>
  <si>
    <t>A125178814A</t>
  </si>
  <si>
    <t>A125173218R</t>
  </si>
  <si>
    <t>A125184450L</t>
  </si>
  <si>
    <t>A125178834K</t>
  </si>
  <si>
    <t>A125173178J</t>
  </si>
  <si>
    <t>A125184410V</t>
  </si>
  <si>
    <t>A125178794C</t>
  </si>
  <si>
    <t>A125173238X</t>
  </si>
  <si>
    <t>A125184470W</t>
  </si>
  <si>
    <t>A125178854V</t>
  </si>
  <si>
    <t>A125173222F</t>
  </si>
  <si>
    <t>A125184454W</t>
  </si>
  <si>
    <t>A125178838V</t>
  </si>
  <si>
    <t>A125173250R</t>
  </si>
  <si>
    <t>A125184482F</t>
  </si>
  <si>
    <t>A125178866C</t>
  </si>
  <si>
    <t>A125173182X</t>
  </si>
  <si>
    <t>A125184414C</t>
  </si>
  <si>
    <t>A125178798L</t>
  </si>
  <si>
    <t>A125173158X</t>
  </si>
  <si>
    <t>A125184390W</t>
  </si>
  <si>
    <t>A125178774V</t>
  </si>
  <si>
    <t>A125173170R</t>
  </si>
  <si>
    <t>A125184402V</t>
  </si>
  <si>
    <t>A125178786C</t>
  </si>
  <si>
    <t>A125173202W</t>
  </si>
  <si>
    <t>A125184434L</t>
  </si>
  <si>
    <t>A125178818K</t>
  </si>
  <si>
    <t>A125173174X</t>
  </si>
  <si>
    <t>A125184406C</t>
  </si>
  <si>
    <t>A125178790V</t>
  </si>
  <si>
    <t>A125173206F</t>
  </si>
  <si>
    <t>A125184438W</t>
  </si>
  <si>
    <t>A125178822A</t>
  </si>
  <si>
    <t>A125173210W</t>
  </si>
  <si>
    <t>A125184442L</t>
  </si>
  <si>
    <t>A125178826K</t>
  </si>
  <si>
    <t>A125173254X</t>
  </si>
  <si>
    <t>A125184486R</t>
  </si>
  <si>
    <t>A125178870V</t>
  </si>
  <si>
    <t>A125173162R</t>
  </si>
  <si>
    <t>A125184394F</t>
  </si>
  <si>
    <t>A125178778C</t>
  </si>
  <si>
    <t>A125173242R</t>
  </si>
  <si>
    <t>A125184474F</t>
  </si>
  <si>
    <t>A125178858C</t>
  </si>
  <si>
    <t>A125173246X</t>
  </si>
  <si>
    <t>A125184478R</t>
  </si>
  <si>
    <t>A125178862V</t>
  </si>
  <si>
    <t>A125173166X</t>
  </si>
  <si>
    <t>A125184398R</t>
  </si>
  <si>
    <t>A125178782V</t>
  </si>
  <si>
    <t>A125173186J</t>
  </si>
  <si>
    <t>A125184418L</t>
  </si>
  <si>
    <t>A125178802T</t>
  </si>
  <si>
    <t>A125173214F</t>
  </si>
  <si>
    <t>A125184446W</t>
  </si>
  <si>
    <t>A125178830A</t>
  </si>
  <si>
    <t>A125173258J</t>
  </si>
  <si>
    <t>A125184490F</t>
  </si>
  <si>
    <t>A125178874C</t>
  </si>
  <si>
    <t>A125176034A</t>
  </si>
  <si>
    <t>A125187266T</t>
  </si>
  <si>
    <t>A125181650A</t>
  </si>
  <si>
    <t>A125175998A</t>
  </si>
  <si>
    <t>A125187230R</t>
  </si>
  <si>
    <t>A125181614T</t>
  </si>
  <si>
    <t>A125176038K</t>
  </si>
  <si>
    <t>A125187270J</t>
  </si>
  <si>
    <t>A125181654K</t>
  </si>
  <si>
    <t>A125176042A</t>
  </si>
  <si>
    <t>A125187274T</t>
  </si>
  <si>
    <t>A125181658V</t>
  </si>
  <si>
    <t>A125176002J</t>
  </si>
  <si>
    <t>A125187234X</t>
  </si>
  <si>
    <t>A125181618A</t>
  </si>
  <si>
    <t>A125176006T</t>
  </si>
  <si>
    <t>A125187238J</t>
  </si>
  <si>
    <t>A125181622T</t>
  </si>
  <si>
    <t>A125176026A</t>
  </si>
  <si>
    <t>A125187258T</t>
  </si>
  <si>
    <t>A125181642A</t>
  </si>
  <si>
    <t>A125175986T</t>
  </si>
  <si>
    <t>A125187218X</t>
  </si>
  <si>
    <t>A125181602J</t>
  </si>
  <si>
    <t>A125176046K</t>
  </si>
  <si>
    <t>A125187278A</t>
  </si>
  <si>
    <t>A125181662K</t>
  </si>
  <si>
    <t>A125176030T</t>
  </si>
  <si>
    <t>A125187262J</t>
  </si>
  <si>
    <t>A125181646K</t>
  </si>
  <si>
    <t>A125176058V</t>
  </si>
  <si>
    <t>A125187290T</t>
  </si>
  <si>
    <t>A125181674V</t>
  </si>
  <si>
    <t>A125175990J</t>
  </si>
  <si>
    <t>A125187222R</t>
  </si>
  <si>
    <t>A125181606T</t>
  </si>
  <si>
    <t>A125175966J</t>
  </si>
  <si>
    <t>A125187198A</t>
  </si>
  <si>
    <t>A125181582K</t>
  </si>
  <si>
    <t>A125175978T</t>
  </si>
  <si>
    <t>A125187210F</t>
  </si>
  <si>
    <t>A125181594V</t>
  </si>
  <si>
    <t>A125176010J</t>
  </si>
  <si>
    <t>A125187242X</t>
  </si>
  <si>
    <t>A125181626A</t>
  </si>
  <si>
    <t>A125175982J</t>
  </si>
  <si>
    <t>A125187214R</t>
  </si>
  <si>
    <t>A125181598C</t>
  </si>
  <si>
    <t>A125176014T</t>
  </si>
  <si>
    <t>A125187246J</t>
  </si>
  <si>
    <t>A125181630T</t>
  </si>
  <si>
    <t>A125176018A</t>
  </si>
  <si>
    <t>A125187250X</t>
  </si>
  <si>
    <t>A125181634A</t>
  </si>
  <si>
    <t>A125176062K</t>
  </si>
  <si>
    <t>A125187294A</t>
  </si>
  <si>
    <t>A125181678C</t>
  </si>
  <si>
    <t>A125175970X</t>
  </si>
  <si>
    <t>A125187202F</t>
  </si>
  <si>
    <t>A125181586V</t>
  </si>
  <si>
    <t>A125176050A</t>
  </si>
  <si>
    <t>A125187282T</t>
  </si>
  <si>
    <t>A125181666V</t>
  </si>
  <si>
    <t>A125176054K</t>
  </si>
  <si>
    <t>A125187286A</t>
  </si>
  <si>
    <t>A125181670K</t>
  </si>
  <si>
    <t>A125175974J</t>
  </si>
  <si>
    <t>A125187206R</t>
  </si>
  <si>
    <t>A125181590K</t>
  </si>
  <si>
    <t>A125175994T</t>
  </si>
  <si>
    <t>A125187226X</t>
  </si>
  <si>
    <t>A125181610J</t>
  </si>
  <si>
    <t>A125176022T</t>
  </si>
  <si>
    <t>A125187254J</t>
  </si>
  <si>
    <t>A125181638K</t>
  </si>
  <si>
    <t>A125176066V</t>
  </si>
  <si>
    <t>A125187298K</t>
  </si>
  <si>
    <t>A125181682V</t>
  </si>
  <si>
    <t>A125174162J</t>
  </si>
  <si>
    <t>A125185394X</t>
  </si>
  <si>
    <t>A125179778W</t>
  </si>
  <si>
    <t>A125174126X</t>
  </si>
  <si>
    <t>A125185358R</t>
  </si>
  <si>
    <t>A125179742V</t>
  </si>
  <si>
    <t>A125174166T</t>
  </si>
  <si>
    <t>A125185398J</t>
  </si>
  <si>
    <t>A125179782L</t>
  </si>
  <si>
    <t>A125174170J</t>
  </si>
  <si>
    <t>A125185402L</t>
  </si>
  <si>
    <t>A125179786W</t>
  </si>
  <si>
    <t>A125174130R</t>
  </si>
  <si>
    <t>A125185362F</t>
  </si>
  <si>
    <t>A125179746C</t>
  </si>
  <si>
    <t>A125174134X</t>
  </si>
  <si>
    <t>A125185366R</t>
  </si>
  <si>
    <t>A125179750V</t>
  </si>
  <si>
    <t>A125174154J</t>
  </si>
  <si>
    <t>A125185386X</t>
  </si>
  <si>
    <t>A125179770C</t>
  </si>
  <si>
    <t>A125174114R</t>
  </si>
  <si>
    <t>A125185346F</t>
  </si>
  <si>
    <t>A125179730K</t>
  </si>
  <si>
    <t>A125174174T</t>
  </si>
  <si>
    <t>A125185406W</t>
  </si>
  <si>
    <t>A125179790L</t>
  </si>
  <si>
    <t>A125174158T</t>
  </si>
  <si>
    <t>A125185390R</t>
  </si>
  <si>
    <t>A125179774L</t>
  </si>
  <si>
    <t>A125174186A</t>
  </si>
  <si>
    <t>A125185418F</t>
  </si>
  <si>
    <t>A125179802K</t>
  </si>
  <si>
    <t>A125174118X</t>
  </si>
  <si>
    <t>A125185350W</t>
  </si>
  <si>
    <t>A125179734V</t>
  </si>
  <si>
    <t>A125174094T</t>
  </si>
  <si>
    <t>A125185326W</t>
  </si>
  <si>
    <t>A125179710A</t>
  </si>
  <si>
    <t>A125174106R</t>
  </si>
  <si>
    <t>A125185338F</t>
  </si>
  <si>
    <t>A125179722K</t>
  </si>
  <si>
    <t>A125174138J</t>
  </si>
  <si>
    <t>A125185370F</t>
  </si>
  <si>
    <t>A125179754C</t>
  </si>
  <si>
    <t>A125174110F</t>
  </si>
  <si>
    <t>A125185342W</t>
  </si>
  <si>
    <t>A125179726V</t>
  </si>
  <si>
    <t>A125174142X</t>
  </si>
  <si>
    <t>A125185374R</t>
  </si>
  <si>
    <t>A125179758L</t>
  </si>
  <si>
    <t>A125174146J</t>
  </si>
  <si>
    <t>A125185378X</t>
  </si>
  <si>
    <t>A125179762C</t>
  </si>
  <si>
    <t>A125174190T</t>
  </si>
  <si>
    <t>A125185422W</t>
  </si>
  <si>
    <t>A125179806V</t>
  </si>
  <si>
    <t>A125174098A</t>
  </si>
  <si>
    <t>A125185330L</t>
  </si>
  <si>
    <t>A125179714K</t>
  </si>
  <si>
    <t>A125174178A</t>
  </si>
  <si>
    <t>A125185410L</t>
  </si>
  <si>
    <t>A125179794W</t>
  </si>
  <si>
    <t>A125174182T</t>
  </si>
  <si>
    <t>A125185414W</t>
  </si>
  <si>
    <t>A125179798F</t>
  </si>
  <si>
    <t>A125174102F</t>
  </si>
  <si>
    <t>A125185334W</t>
  </si>
  <si>
    <t>A125179718V</t>
  </si>
  <si>
    <t>A125174122R</t>
  </si>
  <si>
    <t>A125185354F</t>
  </si>
  <si>
    <t>A125179738C</t>
  </si>
  <si>
    <t>A125174150X</t>
  </si>
  <si>
    <t>A125185382R</t>
  </si>
  <si>
    <t>A125179766L</t>
  </si>
  <si>
    <t>A125174194A</t>
  </si>
  <si>
    <t>A125185426F</t>
  </si>
  <si>
    <t>A125179810K</t>
  </si>
  <si>
    <t>A125176970T</t>
  </si>
  <si>
    <t>A125188202X</t>
  </si>
  <si>
    <t>A125182586L</t>
  </si>
  <si>
    <t>A125176934J</t>
  </si>
  <si>
    <t>A125188166A</t>
  </si>
  <si>
    <t>A125182550K</t>
  </si>
  <si>
    <t>A125176974A</t>
  </si>
  <si>
    <t>A125188206J</t>
  </si>
  <si>
    <t>A125182590C</t>
  </si>
  <si>
    <t>A125176978K</t>
  </si>
  <si>
    <t>A125188210X</t>
  </si>
  <si>
    <t>A125182594L</t>
  </si>
  <si>
    <t>A125176938T</t>
  </si>
  <si>
    <t>A125188170T</t>
  </si>
  <si>
    <t>A125182554V</t>
  </si>
  <si>
    <t>A125176942J</t>
  </si>
  <si>
    <t>&gt; 25-44 years ;  &gt; Potential workers with job attachment ;  &gt; Males ;</t>
  </si>
  <si>
    <t>&gt; 25-44 years ;  &gt; Potential workers with job attachment ;  &gt; Females ;</t>
  </si>
  <si>
    <t>&gt; 25-44 years ;  &gt;&gt; Had a job to go to and available within 4 weeks ;  Persons ;</t>
  </si>
  <si>
    <t>&gt; 25-44 years ;  &gt;&gt; Had a job to go to and available within 4 weeks ;  &gt; Males ;</t>
  </si>
  <si>
    <t>&gt; 25-44 years ;  &gt;&gt; Had a job to go to and available within 4 weeks ;  &gt; Females ;</t>
  </si>
  <si>
    <t>&gt; 25-44 years ;  &gt;&gt;&gt; Had a job to go to and available last week (unemployed) ;  Persons ;</t>
  </si>
  <si>
    <t>&gt; 25-44 years ;  &gt;&gt;&gt; Had a job to go to and available last week (unemployed) ;  &gt; Males ;</t>
  </si>
  <si>
    <t>&gt; 25-44 years ;  &gt;&gt;&gt; Had a job to go to and available last week (unemployed) ;  &gt; Females ;</t>
  </si>
  <si>
    <t>&gt; 25-44 years ;  &gt;&gt;&gt; Had a job to go to and available within 4 weeks (but not last week) ;  Persons ;</t>
  </si>
  <si>
    <t>&gt; 25-44 years ;  &gt;&gt;&gt; Had a job to go to and available within 4 weeks (but not last week) ;  &gt; Males ;</t>
  </si>
  <si>
    <t>&gt; 25-44 years ;  &gt;&gt;&gt; Had a job to go to and available within 4 weeks (but not last week) ;  &gt; Females ;</t>
  </si>
  <si>
    <t>&gt; 25-44 years ;  &gt;&gt; Had a job to go to and not available within 4 weeks ;  Persons ;</t>
  </si>
  <si>
    <t>&gt; 25-44 years ;  &gt;&gt; Had a job to go to and not available within 4 weeks ;  &gt; Males ;</t>
  </si>
  <si>
    <t>&gt; 25-44 years ;  &gt;&gt; Had a job to go to and not available within 4 weeks ;  &gt; Females ;</t>
  </si>
  <si>
    <t>&gt; 25-44 years ;  &gt; Potential workers without job attachment ;  Persons ;</t>
  </si>
  <si>
    <t>&gt; 25-44 years ;  &gt; Potential workers without job attachment ;  &gt; Males ;</t>
  </si>
  <si>
    <t>&gt; 25-44 years ;  &gt; Potential workers without job attachment ;  &gt; Females ;</t>
  </si>
  <si>
    <t>&gt; 25-44 years ;  &gt;&gt; Wanted to work, actively looking and available within 4 weeks ;  Persons ;</t>
  </si>
  <si>
    <t>&gt; 25-44 years ;  &gt;&gt; Wanted to work, actively looking and available within 4 weeks ;  &gt; Males ;</t>
  </si>
  <si>
    <t>&gt; 25-44 years ;  &gt;&gt; Wanted to work, actively looking and available within 4 weeks ;  &gt; Females ;</t>
  </si>
  <si>
    <t>&gt; 25-44 years ;  &gt;&gt;&gt; Wanted to work, actively looking and available last week (unemployed) ;  Persons ;</t>
  </si>
  <si>
    <t>&gt; 25-44 years ;  &gt;&gt;&gt; Wanted to work, actively looking and available last week (unemployed) ;  &gt; Males ;</t>
  </si>
  <si>
    <t>&gt; 25-44 years ;  &gt;&gt;&gt; Wanted to work, actively looking and available last week (unemployed) ;  &gt; Females ;</t>
  </si>
  <si>
    <t>&gt; 25-44 years ;  &gt;&gt;&gt; Wanted to work, actively looking and available within 4 weeks (but not last week) ;  Persons ;</t>
  </si>
  <si>
    <t>&gt; 25-44 years ;  &gt;&gt;&gt; Wanted to work, actively looking and available within 4 weeks (but not last week) ;  &gt; Males ;</t>
  </si>
  <si>
    <t>&gt; 25-44 years ;  &gt;&gt;&gt; Wanted to work, actively looking and available within 4 weeks (but not last week) ;  &gt; Females ;</t>
  </si>
  <si>
    <t>&gt; 25-44 years ;  &gt;&gt; Wanted to work, actively looking and not available within 4 weeks ;  Persons ;</t>
  </si>
  <si>
    <t>&gt; 25-44 years ;  &gt;&gt; Wanted to work, actively looking and not available within 4 weeks ;  &gt; Males ;</t>
  </si>
  <si>
    <t>&gt; 25-44 years ;  &gt;&gt; Wanted to work, actively looking and not available within 4 weeks ;  &gt; Females ;</t>
  </si>
  <si>
    <t>&gt; 25-44 years ;  &gt;&gt; Wanted to work, available within 4 weeks but not actively looking ;  Persons ;</t>
  </si>
  <si>
    <t>&gt; 25-44 years ;  &gt;&gt; Wanted to work, available within 4 weeks but not actively looking ;  &gt; Males ;</t>
  </si>
  <si>
    <t>&gt; 25-44 years ;  &gt;&gt; Wanted to work, available within 4 weeks but not actively looking ;  &gt; Females ;</t>
  </si>
  <si>
    <t>&gt; 25-44 years ;  &gt;&gt;&gt; Discouraged job seekers - available but discouraged from actively looking ;  Persons ;</t>
  </si>
  <si>
    <t>&gt; 25-44 years ;  &gt;&gt;&gt; Discouraged job seekers - available but discouraged from actively looking ;  &gt; Males ;</t>
  </si>
  <si>
    <t>&gt; 25-44 years ;  &gt;&gt;&gt; Discouraged job seekers - available but discouraged from actively looking ;  &gt; Females ;</t>
  </si>
  <si>
    <t>&gt; 25-44 years ;  &gt;&gt;&gt; Other job seekers - available but not actively looking for other reasons ;  Persons ;</t>
  </si>
  <si>
    <t>&gt; 25-44 years ;  &gt;&gt;&gt; Other job seekers - available but not actively looking for other reasons ;  &gt; Males ;</t>
  </si>
  <si>
    <t>&gt; 25-44 years ;  &gt;&gt;&gt; Other job seekers - available but not actively looking for other reasons ;  &gt; Females ;</t>
  </si>
  <si>
    <t>&gt; 25-44 years ;  &gt;&gt; Wanted to work, not available within 4 weeks and not actively looking ;  Persons ;</t>
  </si>
  <si>
    <t>&gt; 25-44 years ;  &gt;&gt; Wanted to work, not available within 4 weeks and not actively looking ;  &gt; Males ;</t>
  </si>
  <si>
    <t>&gt; 25-44 years ;  &gt;&gt; Wanted to work, not available within 4 weeks and not actively looking ;  &gt; Females ;</t>
  </si>
  <si>
    <t>&gt; 25-44 years ;  Not potential workers ;  Persons ;</t>
  </si>
  <si>
    <t>&gt; 25-44 years ;  Not potential workers ;  &gt; Males ;</t>
  </si>
  <si>
    <t>&gt; 25-44 years ;  Not potential workers ;  &gt; Females ;</t>
  </si>
  <si>
    <t>&gt; 25-44 years ;  &gt; Did not want to work ;  Persons ;</t>
  </si>
  <si>
    <t>&gt; 25-44 years ;  &gt; Did not want to work ;  &gt; Males ;</t>
  </si>
  <si>
    <t>&gt; 25-44 years ;  &gt; Did not want to work ;  &gt; Females ;</t>
  </si>
  <si>
    <t>&gt; 25-44 years ;  &gt; Permanently unable to work ;  Persons ;</t>
  </si>
  <si>
    <t>&gt; 25-44 years ;  &gt; Permanently unable to work ;  &gt; Males ;</t>
  </si>
  <si>
    <t>&gt; 25-44 years ;  &gt; Permanently unable to work ;  &gt; Females ;</t>
  </si>
  <si>
    <t>&gt; 25-44 years ;  Unemployed ;  Persons ;</t>
  </si>
  <si>
    <t>&gt; 25-44 years ;  Unemployed ;  &gt; Males ;</t>
  </si>
  <si>
    <t>&gt; 25-44 years ;  Unemployed ;  &gt; Females ;</t>
  </si>
  <si>
    <t>&gt; 25-44 years ;  Not in the labour force ;  Persons ;</t>
  </si>
  <si>
    <t>&gt; 25-44 years ;  Not in the labour force ;  &gt; Males ;</t>
  </si>
  <si>
    <t>&gt; 25-44 years ;  Not in the labour force ;  &gt; Females ;</t>
  </si>
  <si>
    <t>&gt; 25-44 years ;  With job attachment ;  Persons ;</t>
  </si>
  <si>
    <t>&gt; 25-44 years ;  With job attachment ;  &gt; Males ;</t>
  </si>
  <si>
    <t>&gt; 25-44 years ;  With job attachment ;  &gt; Females ;</t>
  </si>
  <si>
    <t>&gt; 25-44 years ;  Without job attachment ;  Persons ;</t>
  </si>
  <si>
    <t>&gt; 25-44 years ;  Without job attachment ;  &gt; Males ;</t>
  </si>
  <si>
    <t>&gt; 25-44 years ;  Without job attachment ;  &gt; Females ;</t>
  </si>
  <si>
    <t>&gt; 45-64 years ;  Civilian population ;  Persons ;</t>
  </si>
  <si>
    <t>&gt; 45-64 years ;  Civilian population ;  &gt; Males ;</t>
  </si>
  <si>
    <t>&gt; 45-64 years ;  Civilian population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</si>
  <si>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</si>
  <si>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</si>
  <si>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</si>
  <si>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Underemployed (expanded definition) ;  Persons ;</t>
  </si>
  <si>
    <t>&gt; 45-64 years ;  &gt; Underemployed (expanded definition) ;  &gt; Males ;</t>
  </si>
  <si>
    <t>&gt; 45-64 years ;  &gt; Underemployed (expanded definition) ;  &gt; Females ;</t>
  </si>
  <si>
    <t>&gt; 45-64 years ;  &gt;&gt; Underemployed (headline definition) ;  Persons ;</t>
  </si>
  <si>
    <t>&gt; 45-64 years ;  &gt;&gt; Underemployed (headline definition) ;  &gt; Males ;</t>
  </si>
  <si>
    <t>&gt; 45-64 years ;  &gt;&gt; Underemployed (headline definition) ;  &gt; Females ;</t>
  </si>
  <si>
    <t>&gt; 45-64 years ;  Potential workers ;  Persons ;</t>
  </si>
  <si>
    <t>&gt; 45-64 years ;  Potential workers ;  &gt; Males ;</t>
  </si>
  <si>
    <t>&gt; 45-64 years ;  Potential workers ;  &gt; Females ;</t>
  </si>
  <si>
    <t>&gt; 45-64 years ;  &gt; Potential workers with job attachment ;  Persons ;</t>
  </si>
  <si>
    <t>&gt; 45-64 years ;  &gt; Potential workers with job attachment ;  &gt; Males ;</t>
  </si>
  <si>
    <t>&gt; 45-64 years ;  &gt; Potential workers with job attachment ;  &gt; Females ;</t>
  </si>
  <si>
    <t>&gt; 45-64 years ;  &gt;&gt; Had a job to go to and available within 4 weeks ;  Persons ;</t>
  </si>
  <si>
    <t>&gt; 45-64 years ;  &gt;&gt; Had a job to go to and available within 4 weeks ;  &gt; Males ;</t>
  </si>
  <si>
    <t>&gt; 45-64 years ;  &gt;&gt; Had a job to go to and available within 4 weeks ;  &gt; Females ;</t>
  </si>
  <si>
    <t>&gt; 45-64 years ;  &gt;&gt;&gt; Had a job to go to and available last week (unemployed) ;  Persons ;</t>
  </si>
  <si>
    <t>&gt; 45-64 years ;  &gt;&gt;&gt; Had a job to go to and available last week (unemployed) ;  &gt; Males ;</t>
  </si>
  <si>
    <t>&gt; 45-64 years ;  &gt;&gt;&gt; Had a job to go to and available last week (unemployed) ;  &gt; Females ;</t>
  </si>
  <si>
    <t>&gt; 45-64 years ;  &gt;&gt;&gt; Had a job to go to and available within 4 weeks (but not last week) ;  Persons ;</t>
  </si>
  <si>
    <t>&gt; 45-64 years ;  &gt;&gt;&gt; Had a job to go to and available within 4 weeks (but not last week) ;  &gt; Males ;</t>
  </si>
  <si>
    <t>&gt; 45-64 years ;  &gt;&gt;&gt; Had a job to go to and available within 4 weeks (but not last week) ;  &gt; Females ;</t>
  </si>
  <si>
    <t>&gt; 45-64 years ;  &gt;&gt; Had a job to go to and not available within 4 weeks ;  Persons ;</t>
  </si>
  <si>
    <t>&gt; 45-64 years ;  &gt;&gt; Had a job to go to and not available within 4 weeks ;  &gt; Males ;</t>
  </si>
  <si>
    <t>&gt; 45-64 years ;  &gt;&gt; Had a job to go to and not available within 4 weeks ;  &gt; Females ;</t>
  </si>
  <si>
    <t>&gt; 45-64 years ;  &gt; Potential workers without job attachment ;  Persons ;</t>
  </si>
  <si>
    <t>&gt; 45-64 years ;  &gt; Potential workers without job attachment ;  &gt; Males ;</t>
  </si>
  <si>
    <t>&gt; 45-64 years ;  &gt; Potential workers without job attachment ;  &gt; Females ;</t>
  </si>
  <si>
    <t>&gt; 45-64 years ;  &gt;&gt; Wanted to work, actively looking and available within 4 weeks ;  Persons ;</t>
  </si>
  <si>
    <t>&gt; 45-64 years ;  &gt;&gt; Wanted to work, actively looking and available within 4 weeks ;  &gt; Males ;</t>
  </si>
  <si>
    <t>&gt; 45-64 years ;  &gt;&gt; Wanted to work, actively looking and available within 4 weeks ;  &gt; Females ;</t>
  </si>
  <si>
    <t>&gt; 45-64 years ;  &gt;&gt;&gt; Wanted to work, actively looking and available last week (unemployed) ;  Persons ;</t>
  </si>
  <si>
    <t>&gt; 45-64 years ;  &gt;&gt;&gt; Wanted to work, actively looking and available last week (unemployed) ;  &gt; Males ;</t>
  </si>
  <si>
    <t>&gt; 45-64 years ;  &gt;&gt;&gt; Wanted to work, actively looking and available last week (unemployed) ;  &gt; Females ;</t>
  </si>
  <si>
    <t>&gt; 45-64 years ;  &gt;&gt;&gt; Wanted to work, actively looking and available within 4 weeks (but not last week) ;  Persons ;</t>
  </si>
  <si>
    <t>&gt; 45-64 years ;  &gt;&gt;&gt; Wanted to work, actively looking and available within 4 weeks (but not last week) ;  &gt; Males ;</t>
  </si>
  <si>
    <t>&gt; 45-64 years ;  &gt;&gt;&gt; Wanted to work, actively looking and available within 4 weeks (but not last week) ;  &gt; Females ;</t>
  </si>
  <si>
    <t>&gt; 45-64 years ;  &gt;&gt; Wanted to work, actively looking and not available within 4 weeks ;  Persons ;</t>
  </si>
  <si>
    <t>&gt; 45-64 years ;  &gt;&gt; Wanted to work, actively looking and not available within 4 weeks ;  &gt; Males ;</t>
  </si>
  <si>
    <t>&gt; 45-64 years ;  &gt;&gt; Wanted to work, actively looking and not available within 4 weeks ;  &gt; Females ;</t>
  </si>
  <si>
    <t>&gt; 45-64 years ;  &gt;&gt; Wanted to work, available within 4 weeks but not actively looking ;  Persons ;</t>
  </si>
  <si>
    <t>&gt; 45-64 years ;  &gt;&gt; Wanted to work, available within 4 weeks but not actively looking ;  &gt; Males ;</t>
  </si>
  <si>
    <t>&gt; 45-64 years ;  &gt;&gt; Wanted to work, available within 4 weeks but not actively looking ;  &gt; Females ;</t>
  </si>
  <si>
    <t>&gt; 45-64 years ;  &gt;&gt;&gt; Discouraged job seekers - available but discouraged from actively looking ;  Persons ;</t>
  </si>
  <si>
    <t>&gt; 45-64 years ;  &gt;&gt;&gt; Discouraged job seekers - available but discouraged from actively looking ;  &gt; Males ;</t>
  </si>
  <si>
    <t>&gt; 45-64 years ;  &gt;&gt;&gt; Discouraged job seekers - available but discouraged from actively looking ;  &gt; Females ;</t>
  </si>
  <si>
    <t>&gt; 45-64 years ;  &gt;&gt;&gt; Other job seekers - available but not actively looking for other reasons ;  Persons ;</t>
  </si>
  <si>
    <t>&gt; 45-64 years ;  &gt;&gt;&gt; Other job seekers - available but not actively looking for other reasons ;  &gt; Males ;</t>
  </si>
  <si>
    <t>&gt; 45-64 years ;  &gt;&gt;&gt; Other job seekers - available but not actively looking for other reasons ;  &gt; Females ;</t>
  </si>
  <si>
    <t>&gt; 45-64 years ;  &gt;&gt; Wanted to work, not available within 4 weeks and not actively looking ;  Persons ;</t>
  </si>
  <si>
    <t>&gt; 45-64 years ;  &gt;&gt; Wanted to work, not available within 4 weeks and not actively looking ;  &gt; Males ;</t>
  </si>
  <si>
    <t>&gt; 45-64 years ;  &gt;&gt; Wanted to work, not available within 4 weeks and not actively looking ;  &gt; Females ;</t>
  </si>
  <si>
    <t>&gt; 45-64 years ;  Not potential workers ;  Persons ;</t>
  </si>
  <si>
    <t>&gt; 45-64 years ;  Not potential workers ;  &gt; Males ;</t>
  </si>
  <si>
    <t>&gt; 45-64 years ;  Not potential workers ;  &gt; Females ;</t>
  </si>
  <si>
    <t>&gt; 45-64 years ;  &gt; Did not want to work ;  Persons ;</t>
  </si>
  <si>
    <t>&gt; 45-64 years ;  &gt; Did not want to work ;  &gt; Males ;</t>
  </si>
  <si>
    <t>&gt; 45-64 years ;  &gt; Did not want to work ;  &gt; Females ;</t>
  </si>
  <si>
    <t>&gt; 45-64 years ;  &gt; Permanently unable to work ;  Persons ;</t>
  </si>
  <si>
    <t>&gt; 45-64 years ;  &gt; Permanently unable to work ;  &gt; Males ;</t>
  </si>
  <si>
    <t>&gt; 45-64 years ;  &gt; Permanently unable to work ;  &gt; Females ;</t>
  </si>
  <si>
    <t>&gt; 45-64 years ;  Unemployed ;  Persons ;</t>
  </si>
  <si>
    <t>&gt; 45-64 years ;  Unemployed ;  &gt; Males ;</t>
  </si>
  <si>
    <t>&gt; 45-64 years ;  Unemployed ;  &gt; Females ;</t>
  </si>
  <si>
    <t>&gt; 45-64 years ;  Not in the labour force ;  Persons ;</t>
  </si>
  <si>
    <t>&gt; 45-64 years ;  Not in the labour force ;  &gt; Males ;</t>
  </si>
  <si>
    <t>&gt; 45-64 years ;  Not in the labour force ;  &gt; Females ;</t>
  </si>
  <si>
    <t>&gt; 45-64 years ;  With job attachment ;  Persons ;</t>
  </si>
  <si>
    <t>&gt; 45-64 years ;  With job attachment ;  &gt; Males ;</t>
  </si>
  <si>
    <t>&gt; 45-64 years ;  With job attachment ;  &gt; Females ;</t>
  </si>
  <si>
    <t>&gt; 45-64 years ;  Without job attachment ;  Persons ;</t>
  </si>
  <si>
    <t>&gt; 45-64 years ;  Without job attachment ;  &gt; Males ;</t>
  </si>
  <si>
    <t>&gt; 45-64 years ;  Without job attachment ;  &gt; Females ;</t>
  </si>
  <si>
    <t>65 years and over ;  Civilian population ;  Persons ;</t>
  </si>
  <si>
    <t>65 years and over ;  Civilian population ;  &gt; Males ;</t>
  </si>
  <si>
    <t>65 years and over ;  Civilian population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</si>
  <si>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</si>
  <si>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</si>
  <si>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</si>
  <si>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Underemployed (expanded definition) ;  Persons ;</t>
  </si>
  <si>
    <t>65 years and over ;  &gt; Underemployed (expanded definition) ;  &gt; Males ;</t>
  </si>
  <si>
    <t>65 years and over ;  &gt; Underemployed (expanded definition) ;  &gt; Females ;</t>
  </si>
  <si>
    <t>65 years and over ;  &gt;&gt; Underemployed (headline definition) ;  Persons ;</t>
  </si>
  <si>
    <t>65 years and over ;  &gt;&gt; Underemployed (headline definition) ;  &gt; Males ;</t>
  </si>
  <si>
    <t>65 years and over ;  &gt;&gt; Underemployed (headline definition) ;  &gt; Females ;</t>
  </si>
  <si>
    <t>65 years and over ;  Potential workers ;  Persons ;</t>
  </si>
  <si>
    <t>65 years and over ;  Potential workers ;  &gt; Males ;</t>
  </si>
  <si>
    <t>65 years and over ;  Potential workers ;  &gt; Females ;</t>
  </si>
  <si>
    <t>65 years and over ;  &gt; Potential workers with job attachment ;  Persons ;</t>
  </si>
  <si>
    <t>65 years and over ;  &gt; Potential workers with job attachment ;  &gt; Males ;</t>
  </si>
  <si>
    <t>65 years and over ;  &gt; Potential workers with job attachment ;  &gt; Females ;</t>
  </si>
  <si>
    <t>65 years and over ;  &gt;&gt; Had a job to go to and available within 4 weeks ;  Persons ;</t>
  </si>
  <si>
    <t>65 years and over ;  &gt;&gt; Had a job to go to and available within 4 weeks ;  &gt; Males ;</t>
  </si>
  <si>
    <t>65 years and over ;  &gt;&gt; Had a job to go to and available within 4 weeks ;  &gt; Females ;</t>
  </si>
  <si>
    <t>65 years and over ;  &gt;&gt;&gt; Had a job to go to and available last week (unemployed) ;  Persons ;</t>
  </si>
  <si>
    <t>65 years and over ;  &gt;&gt;&gt; Had a job to go to and available last week (unemployed) ;  &gt; Males ;</t>
  </si>
  <si>
    <t>65 years and over ;  &gt;&gt;&gt; Had a job to go to and available last week (unemployed) ;  &gt; Females ;</t>
  </si>
  <si>
    <t>65 years and over ;  &gt;&gt;&gt; Had a job to go to and available within 4 weeks (but not last week) ;  Persons ;</t>
  </si>
  <si>
    <t>65 years and over ;  &gt;&gt;&gt; Had a job to go to and available within 4 weeks (but not last week) ;  &gt; Males ;</t>
  </si>
  <si>
    <t>65 years and over ;  &gt;&gt;&gt; Had a job to go to and available within 4 weeks (but not last week) ;  &gt; Females ;</t>
  </si>
  <si>
    <t>65 years and over ;  &gt;&gt; Had a job to go to and not available within 4 weeks ;  Persons ;</t>
  </si>
  <si>
    <t>65 years and over ;  &gt;&gt; Had a job to go to and not available within 4 weeks ;  &gt; Males ;</t>
  </si>
  <si>
    <t>65 years and over ;  &gt;&gt; Had a job to go to and not available within 4 weeks ;  &gt; Females ;</t>
  </si>
  <si>
    <t>65 years and over ;  &gt; Potential workers without job attachment ;  Persons ;</t>
  </si>
  <si>
    <t>65 years and over ;  &gt; Potential workers without job attachment ;  &gt; Males ;</t>
  </si>
  <si>
    <t>65 years and over ;  &gt; Potential workers without job attachment ;  &gt; Females ;</t>
  </si>
  <si>
    <t>65 years and over ;  &gt;&gt; Wanted to work, actively looking and available within 4 weeks ;  Persons ;</t>
  </si>
  <si>
    <t>65 years and over ;  &gt;&gt; Wanted to work, actively looking and available within 4 weeks ;  &gt; Males ;</t>
  </si>
  <si>
    <t>65 years and over ;  &gt;&gt; Wanted to work, actively looking and available within 4 weeks ;  &gt; Females ;</t>
  </si>
  <si>
    <t>65 years and over ;  &gt;&gt;&gt; Wanted to work, actively looking and available last week (unemployed) ;  Persons ;</t>
  </si>
  <si>
    <t>65 years and over ;  &gt;&gt;&gt; Wanted to work, actively looking and available last week (unemployed) ;  &gt; Males ;</t>
  </si>
  <si>
    <t>65 years and over ;  &gt;&gt;&gt; Wanted to work, actively looking and available last week (unemployed) ;  &gt; Females ;</t>
  </si>
  <si>
    <t>65 years and over ;  &gt;&gt;&gt; Wanted to work, actively looking and available within 4 weeks (but not last week) ;  Persons ;</t>
  </si>
  <si>
    <t>65 years and over ;  &gt;&gt;&gt; Wanted to work, actively looking and available within 4 weeks (but not last week) ;  &gt; Males ;</t>
  </si>
  <si>
    <t>65 years and over ;  &gt;&gt;&gt; Wanted to work, actively looking and available within 4 weeks (but not last week) ;  &gt; Females ;</t>
  </si>
  <si>
    <t>65 years and over ;  &gt;&gt; Wanted to work, actively looking and not available within 4 weeks ;  Persons ;</t>
  </si>
  <si>
    <t>65 years and over ;  &gt;&gt; Wanted to work, actively looking and not available within 4 weeks ;  &gt; Males ;</t>
  </si>
  <si>
    <t>65 years and over ;  &gt;&gt; Wanted to work, actively looking and not available within 4 weeks ;  &gt; Females ;</t>
  </si>
  <si>
    <t>65 years and over ;  &gt;&gt; Wanted to work, available within 4 weeks but not actively looking ;  Persons ;</t>
  </si>
  <si>
    <t>65 years and over ;  &gt;&gt; Wanted to work, available within 4 weeks but not actively looking ;  &gt; Males ;</t>
  </si>
  <si>
    <t>65 years and over ;  &gt;&gt; Wanted to work, available within 4 weeks but not actively looking ;  &gt; Females ;</t>
  </si>
  <si>
    <t>65 years and over ;  &gt;&gt;&gt; Discouraged job seekers - available but discouraged from actively looking ;  Persons ;</t>
  </si>
  <si>
    <t>65 years and over ;  &gt;&gt;&gt; Discouraged job seekers - available but discouraged from actively looking ;  &gt; Males ;</t>
  </si>
  <si>
    <t>65 years and over ;  &gt;&gt;&gt; Discouraged job seekers - available but discouraged from actively looking ;  &gt; Females ;</t>
  </si>
  <si>
    <t>65 years and over ;  &gt;&gt;&gt; Other job seekers - available but not actively looking for other reasons ;  Persons ;</t>
  </si>
  <si>
    <t>65 years and over ;  &gt;&gt;&gt; Other job seekers - available but not actively looking for other reasons ;  &gt; Males ;</t>
  </si>
  <si>
    <t>65 years and over ;  &gt;&gt;&gt; Other job seekers - available but not actively looking for other reasons ;  &gt; Females ;</t>
  </si>
  <si>
    <t>65 years and over ;  &gt;&gt; Wanted to work, not available within 4 weeks and not actively looking ;  Persons ;</t>
  </si>
  <si>
    <t>65 years and over ;  &gt;&gt; Wanted to work, not available within 4 weeks and not actively looking ;  &gt; Males ;</t>
  </si>
  <si>
    <t>65 years and over ;  &gt;&gt; Wanted to work, not available within 4 weeks and not actively looking ;  &gt; Females ;</t>
  </si>
  <si>
    <t>65 years and over ;  Not potential workers ;  Persons ;</t>
  </si>
  <si>
    <t>65 years and over ;  Not potential workers ;  &gt; Males ;</t>
  </si>
  <si>
    <t>65 years and over ;  Not potential workers ;  &gt; Females ;</t>
  </si>
  <si>
    <t>65 years and over ;  &gt; Did not want to work ;  Persons ;</t>
  </si>
  <si>
    <t>65 years and over ;  &gt; Did not want to work ;  &gt; Males ;</t>
  </si>
  <si>
    <t>65 years and over ;  &gt; Did not want to work ;  &gt; Females ;</t>
  </si>
  <si>
    <t>65 years and over ;  &gt; Permanently unable to work ;  Persons ;</t>
  </si>
  <si>
    <t>65 years and over ;  &gt; Permanently unable to work ;  &gt; Males ;</t>
  </si>
  <si>
    <t>65 years and over ;  &gt; Permanently unable to work ;  &gt; Females ;</t>
  </si>
  <si>
    <t>65 years and over ;  Unemployed ;  Persons ;</t>
  </si>
  <si>
    <t>65 years and over ;  Unemployed ;  &gt; Males ;</t>
  </si>
  <si>
    <t>65 years and over ;  Unemployed ;  &gt; Females ;</t>
  </si>
  <si>
    <t>65 years and over ;  Not in the labour force ;  Persons ;</t>
  </si>
  <si>
    <t>65 years and over ;  Not in the labour force ;  &gt; Males ;</t>
  </si>
  <si>
    <t>65 years and over ;  Not in the labour force ;  &gt; Females ;</t>
  </si>
  <si>
    <t>65 years and over ;  With job attachment ;  Persons ;</t>
  </si>
  <si>
    <t>65 years and over ;  With job attachment ;  &gt; Males ;</t>
  </si>
  <si>
    <t>65 years and over ;  With job attachment ;  &gt; Females ;</t>
  </si>
  <si>
    <t>65 years and over ;  Without job attachment ;  Persons ;</t>
  </si>
  <si>
    <t>65 years and over ;  Without job attachment ;  &gt; Males ;</t>
  </si>
  <si>
    <t>65 years and over ;  Without job attachment ;  &gt; Females ;</t>
  </si>
  <si>
    <t>New South Wales ;  Civilian population ;  Persons ;</t>
  </si>
  <si>
    <t>New South Wales ;  Civilian population ;  &gt; Males ;</t>
  </si>
  <si>
    <t>New South Wales ;  Civilian population ;  &gt; Females ;</t>
  </si>
  <si>
    <t>New South Wales ;  Employed ;  Persons ;</t>
  </si>
  <si>
    <t>New South Wales ;  Employed ;  &gt; Males ;</t>
  </si>
  <si>
    <t>New South Wales ;  Employed ;  &gt; Females ;</t>
  </si>
  <si>
    <t>New South Wales ;  &gt; Underemployed (expanded definition) ;  Persons ;</t>
  </si>
  <si>
    <t>New South Wales ;  &gt; Underemployed (expanded definition) ;  &gt; Males ;</t>
  </si>
  <si>
    <t>New South Wales ;  &gt; Underemployed (expanded definition) ;  &gt; Females ;</t>
  </si>
  <si>
    <t>New South Wales ;  &gt;&gt; Underemployed (headline definition) ;  Persons ;</t>
  </si>
  <si>
    <t>New South Wales ;  &gt;&gt; Underemployed (headline definition) ;  &gt; Males ;</t>
  </si>
  <si>
    <t>New South Wales ;  &gt;&gt; Underemployed (headline definition) ;  &gt; Females ;</t>
  </si>
  <si>
    <t>New South Wales ;  Potential workers ;  Persons ;</t>
  </si>
  <si>
    <t>New South Wales ;  Potential workers ;  &gt; Males ;</t>
  </si>
  <si>
    <t>New South Wales ;  Potential workers ;  &gt; Females ;</t>
  </si>
  <si>
    <t>New South Wales ;  &gt; Potential workers with job attachment ;  Persons ;</t>
  </si>
  <si>
    <t>New South Wales ;  &gt; Potential workers with job attachment ;  &gt; Males ;</t>
  </si>
  <si>
    <t>New South Wales ;  &gt; Potential workers with job attachment ;  &gt; Females ;</t>
  </si>
  <si>
    <t>New South Wales ;  &gt;&gt; Had a job to go to and available within 4 weeks ;  Persons ;</t>
  </si>
  <si>
    <t>New South Wales ;  &gt;&gt; Had a job to go to and available within 4 weeks ;  &gt; Males ;</t>
  </si>
  <si>
    <t>New South Wales ;  &gt;&gt; Had a job to go to and available within 4 weeks ;  &gt; Females ;</t>
  </si>
  <si>
    <t>New South Wales ;  &gt;&gt;&gt; Had a job to go to and available last week (unemployed) ;  Persons ;</t>
  </si>
  <si>
    <t>New South Wales ;  &gt;&gt;&gt; Had a job to go to and available last week (unemployed) ;  &gt; Males ;</t>
  </si>
  <si>
    <t>New South Wales ;  &gt;&gt;&gt; Had a job to go to and available last week (unemployed) ;  &gt; Females ;</t>
  </si>
  <si>
    <t>New South Wales ;  &gt;&gt;&gt; Had a job to go to and available within 4 weeks (but not last week) ;  Persons ;</t>
  </si>
  <si>
    <t>New South Wales ;  &gt;&gt;&gt; Had a job to go to and available within 4 weeks (but not last week) ;  &gt; Males ;</t>
  </si>
  <si>
    <t>New South Wales ;  &gt;&gt;&gt; Had a job to go to and available within 4 weeks (but not last week) ;  &gt; Females ;</t>
  </si>
  <si>
    <t>New South Wales ;  &gt;&gt; Had a job to go to and not available within 4 weeks ;  Persons ;</t>
  </si>
  <si>
    <t>New South Wales ;  &gt;&gt; Had a job to go to and not available within 4 weeks ;  &gt; Males ;</t>
  </si>
  <si>
    <t>New South Wales ;  &gt;&gt; Had a job to go to and not available within 4 weeks ;  &gt; Females ;</t>
  </si>
  <si>
    <t>New South Wales ;  &gt; Potential workers without job attachment ;  Persons ;</t>
  </si>
  <si>
    <t>New South Wales ;  &gt; Potential workers without job attachment ;  &gt; Males ;</t>
  </si>
  <si>
    <t>A125188174A</t>
  </si>
  <si>
    <t>A125182558C</t>
  </si>
  <si>
    <t>A125176962T</t>
  </si>
  <si>
    <t>A125188194K</t>
  </si>
  <si>
    <t>A125182578L</t>
  </si>
  <si>
    <t>A125176922X</t>
  </si>
  <si>
    <t>A125188154T</t>
  </si>
  <si>
    <t>A125182538V</t>
  </si>
  <si>
    <t>A125176982A</t>
  </si>
  <si>
    <t>A125188214J</t>
  </si>
  <si>
    <t>A125182598W</t>
  </si>
  <si>
    <t>A125176966A</t>
  </si>
  <si>
    <t>A125188198V</t>
  </si>
  <si>
    <t>A125182582C</t>
  </si>
  <si>
    <t>A125176994K</t>
  </si>
  <si>
    <t>A125188226T</t>
  </si>
  <si>
    <t>A125182610A</t>
  </si>
  <si>
    <t>A125176926J</t>
  </si>
  <si>
    <t>A125188158A</t>
  </si>
  <si>
    <t>A125182542K</t>
  </si>
  <si>
    <t>A125176902R</t>
  </si>
  <si>
    <t>A125188134J</t>
  </si>
  <si>
    <t>A125182518K</t>
  </si>
  <si>
    <t>A125176914X</t>
  </si>
  <si>
    <t>A125188146T</t>
  </si>
  <si>
    <t>A125182530A</t>
  </si>
  <si>
    <t>A125176946T</t>
  </si>
  <si>
    <t>A125188178K</t>
  </si>
  <si>
    <t>A125182562V</t>
  </si>
  <si>
    <t>A125176918J</t>
  </si>
  <si>
    <t>A125188150J</t>
  </si>
  <si>
    <t>A125182534K</t>
  </si>
  <si>
    <t>A125176950J</t>
  </si>
  <si>
    <t>A125188182A</t>
  </si>
  <si>
    <t>A125182566C</t>
  </si>
  <si>
    <t>A125176954T</t>
  </si>
  <si>
    <t>A125188186K</t>
  </si>
  <si>
    <t>A125182570V</t>
  </si>
  <si>
    <t>A125176998V</t>
  </si>
  <si>
    <t>A125188230J</t>
  </si>
  <si>
    <t>A125182614K</t>
  </si>
  <si>
    <t>A125176906X</t>
  </si>
  <si>
    <t>A125188138T</t>
  </si>
  <si>
    <t>A125182522A</t>
  </si>
  <si>
    <t>A125176986K</t>
  </si>
  <si>
    <t>A125188218T</t>
  </si>
  <si>
    <t>A125182602A</t>
  </si>
  <si>
    <t>A125176990A</t>
  </si>
  <si>
    <t>A125188222J</t>
  </si>
  <si>
    <t>A125182606K</t>
  </si>
  <si>
    <t>A125176910R</t>
  </si>
  <si>
    <t>A125188142J</t>
  </si>
  <si>
    <t>A125182526K</t>
  </si>
  <si>
    <t>A125176930X</t>
  </si>
  <si>
    <t>A125188162T</t>
  </si>
  <si>
    <t>A125182546V</t>
  </si>
  <si>
    <t>A125176958A</t>
  </si>
  <si>
    <t>A125188190A</t>
  </si>
  <si>
    <t>A125182574C</t>
  </si>
  <si>
    <t>A125177002A</t>
  </si>
  <si>
    <t>A125188234T</t>
  </si>
  <si>
    <t>A125182618V</t>
  </si>
  <si>
    <t>A125177906T</t>
  </si>
  <si>
    <t>A125189138K</t>
  </si>
  <si>
    <t>A125183522V</t>
  </si>
  <si>
    <t>A125177870A</t>
  </si>
  <si>
    <t>A125189102J</t>
  </si>
  <si>
    <t>A125183486W</t>
  </si>
  <si>
    <t>A125177910J</t>
  </si>
  <si>
    <t>A125189142A</t>
  </si>
  <si>
    <t>A125183526C</t>
  </si>
  <si>
    <t>A125177914T</t>
  </si>
  <si>
    <t>A125189146K</t>
  </si>
  <si>
    <t>A125183530V</t>
  </si>
  <si>
    <t>A125177874K</t>
  </si>
  <si>
    <t>A125189106T</t>
  </si>
  <si>
    <t>A125183490L</t>
  </si>
  <si>
    <t>A125177878V</t>
  </si>
  <si>
    <t>A125189110J</t>
  </si>
  <si>
    <t>A125183494W</t>
  </si>
  <si>
    <t>A125177898C</t>
  </si>
  <si>
    <t>A125189130T</t>
  </si>
  <si>
    <t>A125183514V</t>
  </si>
  <si>
    <t>A125177858K</t>
  </si>
  <si>
    <t>A125189090K</t>
  </si>
  <si>
    <t>A125183474L</t>
  </si>
  <si>
    <t>A125177918A</t>
  </si>
  <si>
    <t>A125189150A</t>
  </si>
  <si>
    <t>A125183534C</t>
  </si>
  <si>
    <t>A125177902J</t>
  </si>
  <si>
    <t>A125189134A</t>
  </si>
  <si>
    <t>A125183518C</t>
  </si>
  <si>
    <t>A125177930T</t>
  </si>
  <si>
    <t>A125189162K</t>
  </si>
  <si>
    <t>A125183546L</t>
  </si>
  <si>
    <t>A125177862A</t>
  </si>
  <si>
    <t>A125189094V</t>
  </si>
  <si>
    <t>A125183478W</t>
  </si>
  <si>
    <t>A125177838A</t>
  </si>
  <si>
    <t>A125189070A</t>
  </si>
  <si>
    <t>A125183454C</t>
  </si>
  <si>
    <t>A125177850T</t>
  </si>
  <si>
    <t>A125189082K</t>
  </si>
  <si>
    <t>A125183466L</t>
  </si>
  <si>
    <t>A125177882K</t>
  </si>
  <si>
    <t>A125189114T</t>
  </si>
  <si>
    <t>A125183498F</t>
  </si>
  <si>
    <t>A125177854A</t>
  </si>
  <si>
    <t>A125189086V</t>
  </si>
  <si>
    <t>A125183470C</t>
  </si>
  <si>
    <t>A125177886V</t>
  </si>
  <si>
    <t>A125189118A</t>
  </si>
  <si>
    <t>A125183502K</t>
  </si>
  <si>
    <t>A125177890K</t>
  </si>
  <si>
    <t>A125189122T</t>
  </si>
  <si>
    <t>A125183506V</t>
  </si>
  <si>
    <t>A125177934A</t>
  </si>
  <si>
    <t>A125189166V</t>
  </si>
  <si>
    <t>A125183550C</t>
  </si>
  <si>
    <t>A125177842T</t>
  </si>
  <si>
    <t>A125189074K</t>
  </si>
  <si>
    <t>A125183458L</t>
  </si>
  <si>
    <t>A125177922T</t>
  </si>
  <si>
    <t>A125189154K</t>
  </si>
  <si>
    <t>A125183538L</t>
  </si>
  <si>
    <t>A125177926A</t>
  </si>
  <si>
    <t>A125189158V</t>
  </si>
  <si>
    <t>A125183542C</t>
  </si>
  <si>
    <t>A125177846A</t>
  </si>
  <si>
    <t>A125189078V</t>
  </si>
  <si>
    <t>A125183462C</t>
  </si>
  <si>
    <t>A125177866K</t>
  </si>
  <si>
    <t>A125189098C</t>
  </si>
  <si>
    <t>A125183482L</t>
  </si>
  <si>
    <t>A125177894V</t>
  </si>
  <si>
    <t>A125189126A</t>
  </si>
  <si>
    <t>A125183510K</t>
  </si>
  <si>
    <t>A125177938K</t>
  </si>
  <si>
    <t>A125189170K</t>
  </si>
  <si>
    <t>A125183554L</t>
  </si>
  <si>
    <t>A125175098V</t>
  </si>
  <si>
    <t>A125186330F</t>
  </si>
  <si>
    <t>A125180714J</t>
  </si>
  <si>
    <t>A125175062T</t>
  </si>
  <si>
    <t>A125186294J</t>
  </si>
  <si>
    <t>A125180678K</t>
  </si>
  <si>
    <t>A125175102X</t>
  </si>
  <si>
    <t>A125186334R</t>
  </si>
  <si>
    <t>A125180718T</t>
  </si>
  <si>
    <t>A125175106J</t>
  </si>
  <si>
    <t>A125186338X</t>
  </si>
  <si>
    <t>A125180722J</t>
  </si>
  <si>
    <t>A125175066A</t>
  </si>
  <si>
    <t>A125186298T</t>
  </si>
  <si>
    <t>A125180682A</t>
  </si>
  <si>
    <t>A125175070T</t>
  </si>
  <si>
    <t>A125186302W</t>
  </si>
  <si>
    <t>A125180686K</t>
  </si>
  <si>
    <t>A125175090A</t>
  </si>
  <si>
    <t>A125186322F</t>
  </si>
  <si>
    <t>A125180706J</t>
  </si>
  <si>
    <t>A125175050J</t>
  </si>
  <si>
    <t>A125186282X</t>
  </si>
  <si>
    <t>A125180666A</t>
  </si>
  <si>
    <t>A125175110X</t>
  </si>
  <si>
    <t>A125186342R</t>
  </si>
  <si>
    <t>A125180726T</t>
  </si>
  <si>
    <t>A125175094K</t>
  </si>
  <si>
    <t>A125186326R</t>
  </si>
  <si>
    <t>A125180710X</t>
  </si>
  <si>
    <t>A125175122J</t>
  </si>
  <si>
    <t>A125186354X</t>
  </si>
  <si>
    <t>A125180738A</t>
  </si>
  <si>
    <t>A125175054T</t>
  </si>
  <si>
    <t>A125186286J</t>
  </si>
  <si>
    <t>A125180670T</t>
  </si>
  <si>
    <t>A125175030X</t>
  </si>
  <si>
    <t>A125186262R</t>
  </si>
  <si>
    <t>A125180646T</t>
  </si>
  <si>
    <t>A125175042J</t>
  </si>
  <si>
    <t>A125186274X</t>
  </si>
  <si>
    <t>A125180658A</t>
  </si>
  <si>
    <t>A125175074A</t>
  </si>
  <si>
    <t>A125186306F</t>
  </si>
  <si>
    <t>A125180690A</t>
  </si>
  <si>
    <t>A125175046T</t>
  </si>
  <si>
    <t>A125186278J</t>
  </si>
  <si>
    <t>A125180662T</t>
  </si>
  <si>
    <t>A125175078K</t>
  </si>
  <si>
    <t>A125186310W</t>
  </si>
  <si>
    <t>A125180694K</t>
  </si>
  <si>
    <t>A125175082A</t>
  </si>
  <si>
    <t>A125186314F</t>
  </si>
  <si>
    <t>A125180698V</t>
  </si>
  <si>
    <t>A125175126T</t>
  </si>
  <si>
    <t>A125186358J</t>
  </si>
  <si>
    <t>A125180742T</t>
  </si>
  <si>
    <t>A125175034J</t>
  </si>
  <si>
    <t>A125186266X</t>
  </si>
  <si>
    <t>A125180650J</t>
  </si>
  <si>
    <t>A125175114J</t>
  </si>
  <si>
    <t>A125186346X</t>
  </si>
  <si>
    <t>A125180730J</t>
  </si>
  <si>
    <t>A125175118T</t>
  </si>
  <si>
    <t>A125186350R</t>
  </si>
  <si>
    <t>A125180734T</t>
  </si>
  <si>
    <t>A125175038T</t>
  </si>
  <si>
    <t>A125186270R</t>
  </si>
  <si>
    <t>A125180654T</t>
  </si>
  <si>
    <t>A125175058A</t>
  </si>
  <si>
    <t>A125186290X</t>
  </si>
  <si>
    <t>A125180674A</t>
  </si>
  <si>
    <t>A125175086K</t>
  </si>
  <si>
    <t>A125186318R</t>
  </si>
  <si>
    <t>A125180702X</t>
  </si>
  <si>
    <t>A125175130J</t>
  </si>
  <si>
    <t>A125186362X</t>
  </si>
  <si>
    <t>A125180746A</t>
  </si>
  <si>
    <t>A125173850V</t>
  </si>
  <si>
    <t>A125185082L</t>
  </si>
  <si>
    <t>A125179466K</t>
  </si>
  <si>
    <t>A125173814K</t>
  </si>
  <si>
    <t>A125185046C</t>
  </si>
  <si>
    <t>A125179430J</t>
  </si>
  <si>
    <t>A125173854C</t>
  </si>
  <si>
    <t>A125185086W</t>
  </si>
  <si>
    <t>A125179470A</t>
  </si>
  <si>
    <t>A125173858L</t>
  </si>
  <si>
    <t>A125185090L</t>
  </si>
  <si>
    <t>A125179474K</t>
  </si>
  <si>
    <t>A125173818V</t>
  </si>
  <si>
    <t>A125185050V</t>
  </si>
  <si>
    <t>A125179434T</t>
  </si>
  <si>
    <t>A125173822K</t>
  </si>
  <si>
    <t>A125185054C</t>
  </si>
  <si>
    <t>A125179438A</t>
  </si>
  <si>
    <t>A125173842V</t>
  </si>
  <si>
    <t>A125185074L</t>
  </si>
  <si>
    <t>A125179458K</t>
  </si>
  <si>
    <t>A125173802A</t>
  </si>
  <si>
    <t>A125185034V</t>
  </si>
  <si>
    <t>A125179418T</t>
  </si>
  <si>
    <t>A125173862C</t>
  </si>
  <si>
    <t>A125185094W</t>
  </si>
  <si>
    <t>A125179478V</t>
  </si>
  <si>
    <t>A125173846C</t>
  </si>
  <si>
    <t>A125185078W</t>
  </si>
  <si>
    <t>A125179462A</t>
  </si>
  <si>
    <t>A125173874L</t>
  </si>
  <si>
    <t>A125185106V</t>
  </si>
  <si>
    <t>New South Wales ;  &gt; Potential workers without job attachment ;  &gt; Females ;</t>
  </si>
  <si>
    <t>New South Wales ;  &gt;&gt; Wanted to work, actively looking and available within 4 weeks ;  Persons ;</t>
  </si>
  <si>
    <t>New South Wales ;  &gt;&gt; Wanted to work, actively looking and available within 4 weeks ;  &gt; Males ;</t>
  </si>
  <si>
    <t>New South Wales ;  &gt;&gt; Wanted to work, actively looking and available within 4 weeks ;  &gt; Females ;</t>
  </si>
  <si>
    <t>New South Wales ;  &gt;&gt;&gt; Wanted to work, actively looking and available last week (unemployed) ;  Persons ;</t>
  </si>
  <si>
    <t>New South Wales ;  &gt;&gt;&gt; Wanted to work, actively looking and available last week (unemployed) ;  &gt; Males ;</t>
  </si>
  <si>
    <t>New South Wales ;  &gt;&gt;&gt; Wanted to work, actively looking and available last week (unemployed) ;  &gt; Females ;</t>
  </si>
  <si>
    <t>New South Wales ;  &gt;&gt;&gt; Wanted to work, actively looking and available within 4 weeks (but not last week) ;  Persons ;</t>
  </si>
  <si>
    <t>New South Wales ;  &gt;&gt;&gt; Wanted to work, actively looking and available within 4 weeks (but not last week) ;  &gt; Males ;</t>
  </si>
  <si>
    <t>New South Wales ;  &gt;&gt;&gt; Wanted to work, actively looking and available within 4 weeks (but not last week) ;  &gt; Females ;</t>
  </si>
  <si>
    <t>New South Wales ;  &gt;&gt; Wanted to work, actively looking and not available within 4 weeks ;  Persons ;</t>
  </si>
  <si>
    <t>New South Wales ;  &gt;&gt; Wanted to work, actively looking and not available within 4 weeks ;  &gt; Males ;</t>
  </si>
  <si>
    <t>New South Wales ;  &gt;&gt; Wanted to work, actively looking and not available within 4 weeks ;  &gt; Females ;</t>
  </si>
  <si>
    <t>New South Wales ;  &gt;&gt; Wanted to work, available within 4 weeks but not actively looking ;  Persons ;</t>
  </si>
  <si>
    <t>New South Wales ;  &gt;&gt; Wanted to work, available within 4 weeks but not actively looking ;  &gt; Males ;</t>
  </si>
  <si>
    <t>New South Wales ;  &gt;&gt; Wanted to work, available within 4 weeks but not actively looking ;  &gt; Females ;</t>
  </si>
  <si>
    <t>New South Wales ;  &gt;&gt;&gt; Discouraged job seekers - available but discouraged from actively looking ;  Persons ;</t>
  </si>
  <si>
    <t>New South Wales ;  &gt;&gt;&gt; Discouraged job seekers - available but discouraged from actively looking ;  &gt; Males ;</t>
  </si>
  <si>
    <t>New South Wales ;  &gt;&gt;&gt; Discouraged job seekers - available but discouraged from actively looking ;  &gt; Females ;</t>
  </si>
  <si>
    <t>New South Wales ;  &gt;&gt;&gt; Other job seekers - available but not actively looking for other reasons ;  Persons ;</t>
  </si>
  <si>
    <t>New South Wales ;  &gt;&gt;&gt; Other job seekers - available but not actively looking for other reasons ;  &gt; Males ;</t>
  </si>
  <si>
    <t>New South Wales ;  &gt;&gt;&gt; Other job seekers - available but not actively looking for other reasons ;  &gt; Females ;</t>
  </si>
  <si>
    <t>New South Wales ;  &gt;&gt; Wanted to work, not available within 4 weeks and not actively looking ;  Persons ;</t>
  </si>
  <si>
    <t>New South Wales ;  &gt;&gt; Wanted to work, not available within 4 weeks and not actively looking ;  &gt; Males ;</t>
  </si>
  <si>
    <t>New South Wales ;  &gt;&gt; Wanted to work, not available within 4 weeks and not actively looking ;  &gt; Females ;</t>
  </si>
  <si>
    <t>New South Wales ;  Not potential workers ;  Persons ;</t>
  </si>
  <si>
    <t>New South Wales ;  Not potential workers ;  &gt; Males ;</t>
  </si>
  <si>
    <t>New South Wales ;  Not potential workers ;  &gt; Females ;</t>
  </si>
  <si>
    <t>New South Wales ;  &gt; Did not want to work ;  Persons ;</t>
  </si>
  <si>
    <t>New South Wales ;  &gt; Did not want to work ;  &gt; Males ;</t>
  </si>
  <si>
    <t>New South Wales ;  &gt; Did not want to work ;  &gt; Females ;</t>
  </si>
  <si>
    <t>New South Wales ;  &gt; Permanently unable to work ;  Persons ;</t>
  </si>
  <si>
    <t>New South Wales ;  &gt; Permanently unable to work ;  &gt; Males ;</t>
  </si>
  <si>
    <t>New South Wales ;  &gt; Permanently unable to work ;  &gt; Females ;</t>
  </si>
  <si>
    <t>New South Wales ;  Unemployed ;  Persons ;</t>
  </si>
  <si>
    <t>New South Wales ;  Unemployed ;  &gt; Males ;</t>
  </si>
  <si>
    <t>New South Wales ;  Unemployed ;  &gt; Females ;</t>
  </si>
  <si>
    <t>New South Wales ;  Not in the labour force ;  Persons ;</t>
  </si>
  <si>
    <t>New South Wales ;  Not in the labour force ;  &gt; Males ;</t>
  </si>
  <si>
    <t>New South Wales ;  Not in the labour force ;  &gt; Females ;</t>
  </si>
  <si>
    <t>New South Wales ;  With job attachment ;  Persons ;</t>
  </si>
  <si>
    <t>New South Wales ;  With job attachment ;  &gt; Males ;</t>
  </si>
  <si>
    <t>New South Wales ;  With job attachment ;  &gt; Females ;</t>
  </si>
  <si>
    <t>New South Wales ;  Without job attachment ;  Persons ;</t>
  </si>
  <si>
    <t>New South Wales ;  Without job attachment ;  &gt; Males ;</t>
  </si>
  <si>
    <t>New South Wales ;  Without job attachment ;  &gt; Females ;</t>
  </si>
  <si>
    <t>Victoria ;  Civilian population ;  Persons ;</t>
  </si>
  <si>
    <t>Victoria ;  Civilian population ;  &gt; Males ;</t>
  </si>
  <si>
    <t>Victoria ;  Civilian population ;  &gt; Females ;</t>
  </si>
  <si>
    <t>Victoria ;  Employed ;  Persons ;</t>
  </si>
  <si>
    <t>Victoria ;  Employed ;  &gt; Males ;</t>
  </si>
  <si>
    <t>Victoria ;  Employed ;  &gt; Females ;</t>
  </si>
  <si>
    <t>Victoria ;  &gt; Underemployed (expanded definition) ;  Persons ;</t>
  </si>
  <si>
    <t>Victoria ;  &gt; Underemployed (expanded definition) ;  &gt; Males ;</t>
  </si>
  <si>
    <t>Victoria ;  &gt; Underemployed (expanded definition) ;  &gt; Females ;</t>
  </si>
  <si>
    <t>Victoria ;  &gt;&gt; Underemployed (headline definition) ;  Persons ;</t>
  </si>
  <si>
    <t>Victoria ;  &gt;&gt; Underemployed (headline definition) ;  &gt; Males ;</t>
  </si>
  <si>
    <t>Victoria ;  &gt;&gt; Underemployed (headline definition) ;  &gt; Females ;</t>
  </si>
  <si>
    <t>Victoria ;  Potential workers ;  Persons ;</t>
  </si>
  <si>
    <t>Victoria ;  Potential workers ;  &gt; Males ;</t>
  </si>
  <si>
    <t>Victoria ;  Potential workers ;  &gt; Females ;</t>
  </si>
  <si>
    <t>Victoria ;  &gt; Potential workers with job attachment ;  Persons ;</t>
  </si>
  <si>
    <t>Victoria ;  &gt; Potential workers with job attachment ;  &gt; Males ;</t>
  </si>
  <si>
    <t>Victoria ;  &gt; Potential workers with job attachment ;  &gt; Females ;</t>
  </si>
  <si>
    <t>Victoria ;  &gt;&gt; Had a job to go to and available within 4 weeks ;  Persons ;</t>
  </si>
  <si>
    <t>Victoria ;  &gt;&gt; Had a job to go to and available within 4 weeks ;  &gt; Males ;</t>
  </si>
  <si>
    <t>Victoria ;  &gt;&gt; Had a job to go to and available within 4 weeks ;  &gt; Females ;</t>
  </si>
  <si>
    <t>Victoria ;  &gt;&gt;&gt; Had a job to go to and available last week (unemployed) ;  Persons ;</t>
  </si>
  <si>
    <t>Victoria ;  &gt;&gt;&gt; Had a job to go to and available last week (unemployed) ;  &gt; Males ;</t>
  </si>
  <si>
    <t>Victoria ;  &gt;&gt;&gt; Had a job to go to and available last week (unemployed) ;  &gt; Females ;</t>
  </si>
  <si>
    <t>Victoria ;  &gt;&gt;&gt; Had a job to go to and available within 4 weeks (but not last week) ;  Persons ;</t>
  </si>
  <si>
    <t>Victoria ;  &gt;&gt;&gt; Had a job to go to and available within 4 weeks (but not last week) ;  &gt; Males ;</t>
  </si>
  <si>
    <t>Victoria ;  &gt;&gt;&gt; Had a job to go to and available within 4 weeks (but not last week) ;  &gt; Females ;</t>
  </si>
  <si>
    <t>Victoria ;  &gt;&gt; Had a job to go to and not available within 4 weeks ;  Persons ;</t>
  </si>
  <si>
    <t>Victoria ;  &gt;&gt; Had a job to go to and not available within 4 weeks ;  &gt; Males ;</t>
  </si>
  <si>
    <t>Victoria ;  &gt;&gt; Had a job to go to and not available within 4 weeks ;  &gt; Females ;</t>
  </si>
  <si>
    <t>Victoria ;  &gt; Potential workers without job attachment ;  Persons ;</t>
  </si>
  <si>
    <t>Victoria ;  &gt; Potential workers without job attachment ;  &gt; Males ;</t>
  </si>
  <si>
    <t>Victoria ;  &gt; Potential workers without job attachment ;  &gt; Females ;</t>
  </si>
  <si>
    <t>Victoria ;  &gt;&gt; Wanted to work, actively looking and available within 4 weeks ;  Persons ;</t>
  </si>
  <si>
    <t>Victoria ;  &gt;&gt; Wanted to work, actively looking and available within 4 weeks ;  &gt; Males ;</t>
  </si>
  <si>
    <t>Victoria ;  &gt;&gt; Wanted to work, actively looking and available within 4 weeks ;  &gt; Females ;</t>
  </si>
  <si>
    <t>Victoria ;  &gt;&gt;&gt; Wanted to work, actively looking and available last week (unemployed) ;  Persons ;</t>
  </si>
  <si>
    <t>Victoria ;  &gt;&gt;&gt; Wanted to work, actively looking and available last week (unemployed) ;  &gt; Males ;</t>
  </si>
  <si>
    <t>Victoria ;  &gt;&gt;&gt; Wanted to work, actively looking and available last week (unemployed) ;  &gt; Females ;</t>
  </si>
  <si>
    <t>Victoria ;  &gt;&gt;&gt; Wanted to work, actively looking and available within 4 weeks (but not last week) ;  Persons ;</t>
  </si>
  <si>
    <t>Victoria ;  &gt;&gt;&gt; Wanted to work, actively looking and available within 4 weeks (but not last week) ;  &gt; Males ;</t>
  </si>
  <si>
    <t>Victoria ;  &gt;&gt;&gt; Wanted to work, actively looking and available within 4 weeks (but not last week) ;  &gt; Females ;</t>
  </si>
  <si>
    <t>Victoria ;  &gt;&gt; Wanted to work, actively looking and not available within 4 weeks ;  Persons ;</t>
  </si>
  <si>
    <t>Victoria ;  &gt;&gt; Wanted to work, actively looking and not available within 4 weeks ;  &gt; Males ;</t>
  </si>
  <si>
    <t>Victoria ;  &gt;&gt; Wanted to work, actively looking and not available within 4 weeks ;  &gt; Females ;</t>
  </si>
  <si>
    <t>Victoria ;  &gt;&gt; Wanted to work, available within 4 weeks but not actively looking ;  Persons ;</t>
  </si>
  <si>
    <t>Victoria ;  &gt;&gt; Wanted to work, available within 4 weeks but not actively looking ;  &gt; Males ;</t>
  </si>
  <si>
    <t>Victoria ;  &gt;&gt; Wanted to work, available within 4 weeks but not actively looking ;  &gt; Females ;</t>
  </si>
  <si>
    <t>Victoria ;  &gt;&gt;&gt; Discouraged job seekers - available but discouraged from actively looking ;  Persons ;</t>
  </si>
  <si>
    <t>Victoria ;  &gt;&gt;&gt; Discouraged job seekers - available but discouraged from actively looking ;  &gt; Males ;</t>
  </si>
  <si>
    <t>Victoria ;  &gt;&gt;&gt; Discouraged job seekers - available but discouraged from actively looking ;  &gt; Females ;</t>
  </si>
  <si>
    <t>Victoria ;  &gt;&gt;&gt; Other job seekers - available but not actively looking for other reasons ;  Persons ;</t>
  </si>
  <si>
    <t>Victoria ;  &gt;&gt;&gt; Other job seekers - available but not actively looking for other reasons ;  &gt; Males ;</t>
  </si>
  <si>
    <t>Victoria ;  &gt;&gt;&gt; Other job seekers - available but not actively looking for other reasons ;  &gt; Females ;</t>
  </si>
  <si>
    <t>Victoria ;  &gt;&gt; Wanted to work, not available within 4 weeks and not actively looking ;  Persons ;</t>
  </si>
  <si>
    <t>Victoria ;  &gt;&gt; Wanted to work, not available within 4 weeks and not actively looking ;  &gt; Males ;</t>
  </si>
  <si>
    <t>Victoria ;  &gt;&gt; Wanted to work, not available within 4 weeks and not actively looking ;  &gt; Females ;</t>
  </si>
  <si>
    <t>Victoria ;  Not potential workers ;  Persons ;</t>
  </si>
  <si>
    <t>Victoria ;  Not potential workers ;  &gt; Males ;</t>
  </si>
  <si>
    <t>Victoria ;  Not potential workers ;  &gt; Females ;</t>
  </si>
  <si>
    <t>Victoria ;  &gt; Did not want to work ;  Persons ;</t>
  </si>
  <si>
    <t>Victoria ;  &gt; Did not want to work ;  &gt; Males ;</t>
  </si>
  <si>
    <t>Victoria ;  &gt; Did not want to work ;  &gt; Females ;</t>
  </si>
  <si>
    <t>Victoria ;  &gt; Permanently unable to work ;  Persons ;</t>
  </si>
  <si>
    <t>Victoria ;  &gt; Permanently unable to work ;  &gt; Males ;</t>
  </si>
  <si>
    <t>Victoria ;  &gt; Permanently unable to work ;  &gt; Females ;</t>
  </si>
  <si>
    <t>Victoria ;  Unemployed ;  Persons ;</t>
  </si>
  <si>
    <t>Victoria ;  Unemployed ;  &gt; Males ;</t>
  </si>
  <si>
    <t>Victoria ;  Unemployed ;  &gt; Females ;</t>
  </si>
  <si>
    <t>Victoria ;  Not in the labour force ;  Persons ;</t>
  </si>
  <si>
    <t>Victoria ;  Not in the labour force ;  &gt; Males ;</t>
  </si>
  <si>
    <t>Victoria ;  Not in the labour force ;  &gt; Females ;</t>
  </si>
  <si>
    <t>Victoria ;  With job attachment ;  Persons ;</t>
  </si>
  <si>
    <t>Victoria ;  With job attachment ;  &gt; Males ;</t>
  </si>
  <si>
    <t>Victoria ;  With job attachment ;  &gt; Females ;</t>
  </si>
  <si>
    <t>Victoria ;  Without job attachment ;  Persons ;</t>
  </si>
  <si>
    <t>Victoria ;  Without job attachment ;  &gt; Males ;</t>
  </si>
  <si>
    <t>Victoria ;  Without job attachment ;  &gt; Females ;</t>
  </si>
  <si>
    <t>Queensland ;  Civilian population ;  Persons ;</t>
  </si>
  <si>
    <t>Queensland ;  Civilian population ;  &gt; Males ;</t>
  </si>
  <si>
    <t>Queensland ;  Civilian population ;  &gt; Females ;</t>
  </si>
  <si>
    <t>Queensland ;  Employed ;  Persons ;</t>
  </si>
  <si>
    <t>Queensland ;  Employed ;  &gt; Males ;</t>
  </si>
  <si>
    <t>Queensland ;  Employed ;  &gt; Females ;</t>
  </si>
  <si>
    <t>Queensland ;  &gt; Underemployed (expanded definition) ;  Persons ;</t>
  </si>
  <si>
    <t>Queensland ;  &gt; Underemployed (expanded definition) ;  &gt; Males ;</t>
  </si>
  <si>
    <t>Queensland ;  &gt; Underemployed (expanded definition) ;  &gt; Females ;</t>
  </si>
  <si>
    <t>Queensland ;  &gt;&gt; Underemployed (headline definition) ;  Persons ;</t>
  </si>
  <si>
    <t>Queensland ;  &gt;&gt; Underemployed (headline definition) ;  &gt; Males ;</t>
  </si>
  <si>
    <t>Queensland ;  &gt;&gt; Underemployed (headline definition) ;  &gt; Females ;</t>
  </si>
  <si>
    <t>Queensland ;  Potential workers ;  Persons ;</t>
  </si>
  <si>
    <t>Queensland ;  Potential workers ;  &gt; Males ;</t>
  </si>
  <si>
    <t>Queensland ;  Potential workers ;  &gt; Females ;</t>
  </si>
  <si>
    <t>Queensland ;  &gt; Potential workers with job attachment ;  Persons ;</t>
  </si>
  <si>
    <t>Queensland ;  &gt; Potential workers with job attachment ;  &gt; Males ;</t>
  </si>
  <si>
    <t>Queensland ;  &gt; Potential workers with job attachment ;  &gt; Females ;</t>
  </si>
  <si>
    <t>Queensland ;  &gt;&gt; Had a job to go to and available within 4 weeks ;  Persons ;</t>
  </si>
  <si>
    <t>Queensland ;  &gt;&gt; Had a job to go to and available within 4 weeks ;  &gt; Males ;</t>
  </si>
  <si>
    <t>Queensland ;  &gt;&gt; Had a job to go to and available within 4 weeks ;  &gt; Females ;</t>
  </si>
  <si>
    <t>Queensland ;  &gt;&gt;&gt; Had a job to go to and available last week (unemployed) ;  Persons ;</t>
  </si>
  <si>
    <t>Queensland ;  &gt;&gt;&gt; Had a job to go to and available last week (unemployed) ;  &gt; Males ;</t>
  </si>
  <si>
    <t>Queensland ;  &gt;&gt;&gt; Had a job to go to and available last week (unemployed) ;  &gt; Females ;</t>
  </si>
  <si>
    <t>Queensland ;  &gt;&gt;&gt; Had a job to go to and available within 4 weeks (but not last week) ;  Persons ;</t>
  </si>
  <si>
    <t>Queensland ;  &gt;&gt;&gt; Had a job to go to and available within 4 weeks (but not last week) ;  &gt; Males ;</t>
  </si>
  <si>
    <t>Queensland ;  &gt;&gt;&gt; Had a job to go to and available within 4 weeks (but not last week) ;  &gt; Females ;</t>
  </si>
  <si>
    <t>Queensland ;  &gt;&gt; Had a job to go to and not available within 4 weeks ;  Persons ;</t>
  </si>
  <si>
    <t>Queensland ;  &gt;&gt; Had a job to go to and not available within 4 weeks ;  &gt; Males ;</t>
  </si>
  <si>
    <t>Queensland ;  &gt;&gt; Had a job to go to and not available within 4 weeks ;  &gt; Females ;</t>
  </si>
  <si>
    <t>Queensland ;  &gt; Potential workers without job attachment ;  Persons ;</t>
  </si>
  <si>
    <t>Queensland ;  &gt; Potential workers without job attachment ;  &gt; Males ;</t>
  </si>
  <si>
    <t>Queensland ;  &gt; Potential workers without job attachment ;  &gt; Females ;</t>
  </si>
  <si>
    <t>Queensland ;  &gt;&gt; Wanted to work, actively looking and available within 4 weeks ;  Persons ;</t>
  </si>
  <si>
    <t>Queensland ;  &gt;&gt; Wanted to work, actively looking and available within 4 weeks ;  &gt; Males ;</t>
  </si>
  <si>
    <t>Queensland ;  &gt;&gt; Wanted to work, actively looking and available within 4 weeks ;  &gt; Females ;</t>
  </si>
  <si>
    <t>Queensland ;  &gt;&gt;&gt; Wanted to work, actively looking and available last week (unemployed) ;  Persons ;</t>
  </si>
  <si>
    <t>Queensland ;  &gt;&gt;&gt; Wanted to work, actively looking and available last week (unemployed) ;  &gt; Males ;</t>
  </si>
  <si>
    <t>Queensland ;  &gt;&gt;&gt; Wanted to work, actively looking and available last week (unemployed) ;  &gt; Females ;</t>
  </si>
  <si>
    <t>Queensland ;  &gt;&gt;&gt; Wanted to work, actively looking and available within 4 weeks (but not last week) ;  Persons ;</t>
  </si>
  <si>
    <t>Queensland ;  &gt;&gt;&gt; Wanted to work, actively looking and available within 4 weeks (but not last week) ;  &gt; Males ;</t>
  </si>
  <si>
    <t>Queensland ;  &gt;&gt;&gt; Wanted to work, actively looking and available within 4 weeks (but not last week) ;  &gt; Females ;</t>
  </si>
  <si>
    <t>Queensland ;  &gt;&gt; Wanted to work, actively looking and not available within 4 weeks ;  Persons ;</t>
  </si>
  <si>
    <t>Queensland ;  &gt;&gt; Wanted to work, actively looking and not available within 4 weeks ;  &gt; Males ;</t>
  </si>
  <si>
    <t>Queensland ;  &gt;&gt; Wanted to work, actively looking and not available within 4 weeks ;  &gt; Females ;</t>
  </si>
  <si>
    <t>Queensland ;  &gt;&gt; Wanted to work, available within 4 weeks but not actively looking ;  Persons ;</t>
  </si>
  <si>
    <t>Queensland ;  &gt;&gt; Wanted to work, available within 4 weeks but not actively looking ;  &gt; Males ;</t>
  </si>
  <si>
    <t>Queensland ;  &gt;&gt; Wanted to work, available within 4 weeks but not actively looking ;  &gt; Females ;</t>
  </si>
  <si>
    <t>Queensland ;  &gt;&gt;&gt; Discouraged job seekers - available but discouraged from actively looking ;  Persons ;</t>
  </si>
  <si>
    <t>Queensland ;  &gt;&gt;&gt; Discouraged job seekers - available but discouraged from actively looking ;  &gt; Males ;</t>
  </si>
  <si>
    <t>Queensland ;  &gt;&gt;&gt; Discouraged job seekers - available but discouraged from actively looking ;  &gt; Females ;</t>
  </si>
  <si>
    <t>Queensland ;  &gt;&gt;&gt; Other job seekers - available but not actively looking for other reasons ;  Persons ;</t>
  </si>
  <si>
    <t>Queensland ;  &gt;&gt;&gt; Other job seekers - available but not actively looking for other reasons ;  &gt; Males ;</t>
  </si>
  <si>
    <t>Queensland ;  &gt;&gt;&gt; Other job seekers - available but not actively looking for other reasons ;  &gt; Females ;</t>
  </si>
  <si>
    <t>Queensland ;  &gt;&gt; Wanted to work, not available within 4 weeks and not actively looking ;  Persons ;</t>
  </si>
  <si>
    <t>Queensland ;  &gt;&gt; Wanted to work, not available within 4 weeks and not actively looking ;  &gt; Males ;</t>
  </si>
  <si>
    <t>Queensland ;  &gt;&gt; Wanted to work, not available within 4 weeks and not actively looking ;  &gt; Females ;</t>
  </si>
  <si>
    <t>Queensland ;  Not potential workers ;  Persons ;</t>
  </si>
  <si>
    <t>Queensland ;  Not potential workers ;  &gt; Males ;</t>
  </si>
  <si>
    <t>Queensland ;  Not potential workers ;  &gt; Females ;</t>
  </si>
  <si>
    <t>Queensland ;  &gt; Did not want to work ;  Persons ;</t>
  </si>
  <si>
    <t>Queensland ;  &gt; Did not want to work ;  &gt; Males ;</t>
  </si>
  <si>
    <t>Queensland ;  &gt; Did not want to work ;  &gt; Females ;</t>
  </si>
  <si>
    <t>Queensland ;  &gt; Permanently unable to work ;  Persons ;</t>
  </si>
  <si>
    <t>Queensland ;  &gt; Permanently unable to work ;  &gt; Males ;</t>
  </si>
  <si>
    <t>Queensland ;  &gt; Permanently unable to work ;  &gt; Females ;</t>
  </si>
  <si>
    <t>Queensland ;  Unemployed ;  Persons ;</t>
  </si>
  <si>
    <t>Queensland ;  Unemployed ;  &gt; Males ;</t>
  </si>
  <si>
    <t>Queensland ;  Unemployed ;  &gt; Females ;</t>
  </si>
  <si>
    <t>Queensland ;  Not in the labour force ;  Persons ;</t>
  </si>
  <si>
    <t>Queensland ;  Not in the labour force ;  &gt; Males ;</t>
  </si>
  <si>
    <t>Queensland ;  Not in the labour force ;  &gt; Females ;</t>
  </si>
  <si>
    <t>Queensland ;  With job attachment ;  Persons ;</t>
  </si>
  <si>
    <t>Queensland ;  With job attachment ;  &gt; Males ;</t>
  </si>
  <si>
    <t>Queensland ;  With job attachment ;  &gt; Females ;</t>
  </si>
  <si>
    <t>Queensland ;  Without job attachment ;  Persons ;</t>
  </si>
  <si>
    <t>Queensland ;  Without job attachment ;  &gt; Males ;</t>
  </si>
  <si>
    <t>Queensland ;  Without job attachment ;  &gt; Females ;</t>
  </si>
  <si>
    <t>South Australia ;  Civilian population ;  Persons ;</t>
  </si>
  <si>
    <t>South Australia ;  Civilian population ;  &gt; Males ;</t>
  </si>
  <si>
    <t>South Australia ;  Civilian population ;  &gt; Females ;</t>
  </si>
  <si>
    <t>South Australia ;  Employed ;  Persons ;</t>
  </si>
  <si>
    <t>South Australia ;  Employed ;  &gt; Males ;</t>
  </si>
  <si>
    <t>South Australia ;  Employed ;  &gt; Females ;</t>
  </si>
  <si>
    <t>South Australia ;  &gt; Underemployed (expanded definition) ;  Persons ;</t>
  </si>
  <si>
    <t>South Australia ;  &gt; Underemployed (expanded definition) ;  &gt; Males ;</t>
  </si>
  <si>
    <t>South Australia ;  &gt; Underemployed (expanded definition) ;  &gt; Females ;</t>
  </si>
  <si>
    <t>South Australia ;  &gt;&gt; Underemployed (headline definition) ;  Persons ;</t>
  </si>
  <si>
    <t>South Australia ;  &gt;&gt; Underemployed (headline definition) ;  &gt; Males ;</t>
  </si>
  <si>
    <t>South Australia ;  &gt;&gt; Underemployed (headline definition) ;  &gt; Females ;</t>
  </si>
  <si>
    <t>South Australia ;  Potential workers ;  Persons ;</t>
  </si>
  <si>
    <t>South Australia ;  Potential workers ;  &gt; Males ;</t>
  </si>
  <si>
    <t>South Australia ;  Potential workers ;  &gt; Females ;</t>
  </si>
  <si>
    <t>South Australia ;  &gt; Potential workers with job attachment ;  Persons ;</t>
  </si>
  <si>
    <t>South Australia ;  &gt; Potential workers with job attachment ;  &gt; Males ;</t>
  </si>
  <si>
    <t>South Australia ;  &gt; Potential workers with job attachment ;  &gt; Females ;</t>
  </si>
  <si>
    <t>South Australia ;  &gt;&gt; Had a job to go to and available within 4 weeks ;  Persons ;</t>
  </si>
  <si>
    <t>South Australia ;  &gt;&gt; Had a job to go to and available within 4 weeks ;  &gt; Males ;</t>
  </si>
  <si>
    <t>South Australia ;  &gt;&gt; Had a job to go to and available within 4 weeks ;  &gt; Females ;</t>
  </si>
  <si>
    <t>South Australia ;  &gt;&gt;&gt; Had a job to go to and available last week (unemployed) ;  Persons ;</t>
  </si>
  <si>
    <t>South Australia ;  &gt;&gt;&gt; Had a job to go to and available last week (unemployed) ;  &gt; Males ;</t>
  </si>
  <si>
    <t>South Australia ;  &gt;&gt;&gt; Had a job to go to and available last week (unemployed) ;  &gt; Females ;</t>
  </si>
  <si>
    <t>South Australia ;  &gt;&gt;&gt; Had a job to go to and available within 4 weeks (but not last week) ;  Persons ;</t>
  </si>
  <si>
    <t>South Australia ;  &gt;&gt;&gt; Had a job to go to and available within 4 weeks (but not last week) ;  &gt; Males ;</t>
  </si>
  <si>
    <t>South Australia ;  &gt;&gt;&gt; Had a job to go to and available within 4 weeks (but not last week) ;  &gt; Females ;</t>
  </si>
  <si>
    <t>South Australia ;  &gt;&gt; Had a job to go to and not available within 4 weeks ;  Persons ;</t>
  </si>
  <si>
    <t>South Australia ;  &gt;&gt; Had a job to go to and not available within 4 weeks ;  &gt; Males ;</t>
  </si>
  <si>
    <t>South Australia ;  &gt;&gt; Had a job to go to and not available within 4 weeks ;  &gt; Females ;</t>
  </si>
  <si>
    <t>South Australia ;  &gt; Potential workers without job attachment ;  Persons ;</t>
  </si>
  <si>
    <t>South Australia ;  &gt; Potential workers without job attachment ;  &gt; Males ;</t>
  </si>
  <si>
    <t>South Australia ;  &gt; Potential workers without job attachment ;  &gt; Females ;</t>
  </si>
  <si>
    <t>South Australia ;  &gt;&gt; Wanted to work, actively looking and available within 4 weeks ;  Persons ;</t>
  </si>
  <si>
    <t>South Australia ;  &gt;&gt; Wanted to work, actively looking and available within 4 weeks ;  &gt; Males ;</t>
  </si>
  <si>
    <t>South Australia ;  &gt;&gt; Wanted to work, actively looking and available within 4 weeks ;  &gt; Females ;</t>
  </si>
  <si>
    <t>South Australia ;  &gt;&gt;&gt; Wanted to work, actively looking and available last week (unemployed) ;  Persons ;</t>
  </si>
  <si>
    <t>South Australia ;  &gt;&gt;&gt; Wanted to work, actively looking and available last week (unemployed) ;  &gt; Males ;</t>
  </si>
  <si>
    <t>South Australia ;  &gt;&gt;&gt; Wanted to work, actively looking and available last week (unemployed) ;  &gt; Females ;</t>
  </si>
  <si>
    <t>South Australia ;  &gt;&gt;&gt; Wanted to work, actively looking and available within 4 weeks (but not last week) ;  Persons ;</t>
  </si>
  <si>
    <t>South Australia ;  &gt;&gt;&gt; Wanted to work, actively looking and available within 4 weeks (but not last week) ;  &gt; Males ;</t>
  </si>
  <si>
    <t>South Australia ;  &gt;&gt;&gt; Wanted to work, actively looking and available within 4 weeks (but not last week) ;  &gt; Females ;</t>
  </si>
  <si>
    <t>South Australia ;  &gt;&gt; Wanted to work, actively looking and not available within 4 weeks ;  Persons ;</t>
  </si>
  <si>
    <t>South Australia ;  &gt;&gt; Wanted to work, actively looking and not available within 4 weeks ;  &gt; Males ;</t>
  </si>
  <si>
    <t>South Australia ;  &gt;&gt; Wanted to work, actively looking and not available within 4 weeks ;  &gt; Females ;</t>
  </si>
  <si>
    <t>South Australia ;  &gt;&gt; Wanted to work, available within 4 weeks but not actively looking ;  Persons ;</t>
  </si>
  <si>
    <t>South Australia ;  &gt;&gt; Wanted to work, available within 4 weeks but not actively looking ;  &gt; Males ;</t>
  </si>
  <si>
    <t>South Australia ;  &gt;&gt; Wanted to work, available within 4 weeks but not actively looking ;  &gt; Females ;</t>
  </si>
  <si>
    <t>A125179490K</t>
  </si>
  <si>
    <t>A125173806K</t>
  </si>
  <si>
    <t>A125185038C</t>
  </si>
  <si>
    <t>A125179422J</t>
  </si>
  <si>
    <t>A125173782C</t>
  </si>
  <si>
    <t>A125185014K</t>
  </si>
  <si>
    <t>A125179398V</t>
  </si>
  <si>
    <t>A125173794L</t>
  </si>
  <si>
    <t>A125185026V</t>
  </si>
  <si>
    <t>A125179410X</t>
  </si>
  <si>
    <t>A125173826V</t>
  </si>
  <si>
    <t>A125185058L</t>
  </si>
  <si>
    <t>A125179442T</t>
  </si>
  <si>
    <t>A125173798W</t>
  </si>
  <si>
    <t>A125185030K</t>
  </si>
  <si>
    <t>A125179414J</t>
  </si>
  <si>
    <t>A125173830K</t>
  </si>
  <si>
    <t>A125185062C</t>
  </si>
  <si>
    <t>A125179446A</t>
  </si>
  <si>
    <t>A125173834V</t>
  </si>
  <si>
    <t>A125185066L</t>
  </si>
  <si>
    <t>A125179450T</t>
  </si>
  <si>
    <t>A125173878W</t>
  </si>
  <si>
    <t>A125185110K</t>
  </si>
  <si>
    <t>A125179494V</t>
  </si>
  <si>
    <t>A125173786L</t>
  </si>
  <si>
    <t>A125185018V</t>
  </si>
  <si>
    <t>A125179402X</t>
  </si>
  <si>
    <t>A125173866L</t>
  </si>
  <si>
    <t>A125185098F</t>
  </si>
  <si>
    <t>A125179482K</t>
  </si>
  <si>
    <t>A125173870C</t>
  </si>
  <si>
    <t>A125185102K</t>
  </si>
  <si>
    <t>A125179486V</t>
  </si>
  <si>
    <t>A125173790C</t>
  </si>
  <si>
    <t>A125185022K</t>
  </si>
  <si>
    <t>A125179406J</t>
  </si>
  <si>
    <t>A125173810A</t>
  </si>
  <si>
    <t>A125185042V</t>
  </si>
  <si>
    <t>A125179426T</t>
  </si>
  <si>
    <t>A125173838C</t>
  </si>
  <si>
    <t>A125185070C</t>
  </si>
  <si>
    <t>A125179454A</t>
  </si>
  <si>
    <t>A125173882L</t>
  </si>
  <si>
    <t>A125185114V</t>
  </si>
  <si>
    <t>A125179498C</t>
  </si>
  <si>
    <t>A125173434J</t>
  </si>
  <si>
    <t>A125184666X</t>
  </si>
  <si>
    <t>A125179050F</t>
  </si>
  <si>
    <t>A125173398K</t>
  </si>
  <si>
    <t>A125184630W</t>
  </si>
  <si>
    <t>A125179014W</t>
  </si>
  <si>
    <t>A125173438T</t>
  </si>
  <si>
    <t>A125184670R</t>
  </si>
  <si>
    <t>A125179054R</t>
  </si>
  <si>
    <t>A125173442J</t>
  </si>
  <si>
    <t>A125184674X</t>
  </si>
  <si>
    <t>A125179058X</t>
  </si>
  <si>
    <t>A125173402R</t>
  </si>
  <si>
    <t>A125184634F</t>
  </si>
  <si>
    <t>A125179018F</t>
  </si>
  <si>
    <t>A125173406X</t>
  </si>
  <si>
    <t>A125184638R</t>
  </si>
  <si>
    <t>A125179022W</t>
  </si>
  <si>
    <t>A125173426J</t>
  </si>
  <si>
    <t>A125184658X</t>
  </si>
  <si>
    <t>A125179042F</t>
  </si>
  <si>
    <t>A125173386A</t>
  </si>
  <si>
    <t>A125184618F</t>
  </si>
  <si>
    <t>A125179002L</t>
  </si>
  <si>
    <t>A125173446T</t>
  </si>
  <si>
    <t>A125184678J</t>
  </si>
  <si>
    <t>A125179062R</t>
  </si>
  <si>
    <t>A125173430X</t>
  </si>
  <si>
    <t>A125184662R</t>
  </si>
  <si>
    <t>A125179046R</t>
  </si>
  <si>
    <t>A125173458A</t>
  </si>
  <si>
    <t>A125184690X</t>
  </si>
  <si>
    <t>A125179074X</t>
  </si>
  <si>
    <t>A125173390T</t>
  </si>
  <si>
    <t>A125184622W</t>
  </si>
  <si>
    <t>A125179006W</t>
  </si>
  <si>
    <t>A125173366T</t>
  </si>
  <si>
    <t>A125184598J</t>
  </si>
  <si>
    <t>A125178982L</t>
  </si>
  <si>
    <t>A125173378A</t>
  </si>
  <si>
    <t>A125184610L</t>
  </si>
  <si>
    <t>A125178994W</t>
  </si>
  <si>
    <t>A125173410R</t>
  </si>
  <si>
    <t>A125184642F</t>
  </si>
  <si>
    <t>A125179026F</t>
  </si>
  <si>
    <t>A125173382T</t>
  </si>
  <si>
    <t>A125184614W</t>
  </si>
  <si>
    <t>A125178998F</t>
  </si>
  <si>
    <t>A125173414X</t>
  </si>
  <si>
    <t>A125184646R</t>
  </si>
  <si>
    <t>A125179030W</t>
  </si>
  <si>
    <t>A125173418J</t>
  </si>
  <si>
    <t>A125184650F</t>
  </si>
  <si>
    <t>A125179034F</t>
  </si>
  <si>
    <t>A125173462T</t>
  </si>
  <si>
    <t>A125184694J</t>
  </si>
  <si>
    <t>A125179078J</t>
  </si>
  <si>
    <t>A125173370J</t>
  </si>
  <si>
    <t>A125184602L</t>
  </si>
  <si>
    <t>A125178986W</t>
  </si>
  <si>
    <t>A125173450J</t>
  </si>
  <si>
    <t>A125184682X</t>
  </si>
  <si>
    <t>A125179066X</t>
  </si>
  <si>
    <t>A125173454T</t>
  </si>
  <si>
    <t>A125184686J</t>
  </si>
  <si>
    <t>A125179070R</t>
  </si>
  <si>
    <t>A125173374T</t>
  </si>
  <si>
    <t>A125184606W</t>
  </si>
  <si>
    <t>A125178990L</t>
  </si>
  <si>
    <t>A125173394A</t>
  </si>
  <si>
    <t>A125184626F</t>
  </si>
  <si>
    <t>A125179010L</t>
  </si>
  <si>
    <t>A125173422X</t>
  </si>
  <si>
    <t>A125184654R</t>
  </si>
  <si>
    <t>A125179038R</t>
  </si>
  <si>
    <t>A125173466A</t>
  </si>
  <si>
    <t>A125184698T</t>
  </si>
  <si>
    <t>A125179082X</t>
  </si>
  <si>
    <t>A125173954L</t>
  </si>
  <si>
    <t>A125185186F</t>
  </si>
  <si>
    <t>A125179570K</t>
  </si>
  <si>
    <t>A125173918C</t>
  </si>
  <si>
    <t>A125185150C</t>
  </si>
  <si>
    <t>A125179534A</t>
  </si>
  <si>
    <t>A125173958W</t>
  </si>
  <si>
    <t>A125185190W</t>
  </si>
  <si>
    <t>A125179574V</t>
  </si>
  <si>
    <t>A125173962L</t>
  </si>
  <si>
    <t>A125185194F</t>
  </si>
  <si>
    <t>A125179578C</t>
  </si>
  <si>
    <t>A125173922V</t>
  </si>
  <si>
    <t>A125185154L</t>
  </si>
  <si>
    <t>A125179538K</t>
  </si>
  <si>
    <t>A125173926C</t>
  </si>
  <si>
    <t>A125185158W</t>
  </si>
  <si>
    <t>A125179542A</t>
  </si>
  <si>
    <t>A125173946L</t>
  </si>
  <si>
    <t>A125185178F</t>
  </si>
  <si>
    <t>A125179562K</t>
  </si>
  <si>
    <t>A125173906V</t>
  </si>
  <si>
    <t>A125185138L</t>
  </si>
  <si>
    <t>A125179522T</t>
  </si>
  <si>
    <t>A125173966W</t>
  </si>
  <si>
    <t>A125185198R</t>
  </si>
  <si>
    <t>A125179582V</t>
  </si>
  <si>
    <t>A125173950C</t>
  </si>
  <si>
    <t>A125185182W</t>
  </si>
  <si>
    <t>A125179566V</t>
  </si>
  <si>
    <t>A125173978F</t>
  </si>
  <si>
    <t>A125185210V</t>
  </si>
  <si>
    <t>A125179594C</t>
  </si>
  <si>
    <t>A125173910K</t>
  </si>
  <si>
    <t>A125185142C</t>
  </si>
  <si>
    <t>A125179526A</t>
  </si>
  <si>
    <t>A125173886W</t>
  </si>
  <si>
    <t>A125185118C</t>
  </si>
  <si>
    <t>A125179502J</t>
  </si>
  <si>
    <t>A125173898F</t>
  </si>
  <si>
    <t>A125185130V</t>
  </si>
  <si>
    <t>A125179514T</t>
  </si>
  <si>
    <t>A125173930V</t>
  </si>
  <si>
    <t>A125185162L</t>
  </si>
  <si>
    <t>A125179546K</t>
  </si>
  <si>
    <t>A125173902K</t>
  </si>
  <si>
    <t>A125185134C</t>
  </si>
  <si>
    <t>A125179518A</t>
  </si>
  <si>
    <t>A125173934C</t>
  </si>
  <si>
    <t>A125185166W</t>
  </si>
  <si>
    <t>A125179550A</t>
  </si>
  <si>
    <t>A125173938L</t>
  </si>
  <si>
    <t>A125185170L</t>
  </si>
  <si>
    <t>A125179554K</t>
  </si>
  <si>
    <t>A125173982W</t>
  </si>
  <si>
    <t>A125185214C</t>
  </si>
  <si>
    <t>A125179598L</t>
  </si>
  <si>
    <t>A125173890L</t>
  </si>
  <si>
    <t>A125185122V</t>
  </si>
  <si>
    <t>A125179506T</t>
  </si>
  <si>
    <t>A125173970L</t>
  </si>
  <si>
    <t>A125185202V</t>
  </si>
  <si>
    <t>A125179586C</t>
  </si>
  <si>
    <t>A125173974W</t>
  </si>
  <si>
    <t>A125185206C</t>
  </si>
  <si>
    <t>A125179590V</t>
  </si>
  <si>
    <t>A125173894W</t>
  </si>
  <si>
    <t>A125185126C</t>
  </si>
  <si>
    <t>A125179510J</t>
  </si>
  <si>
    <t>A125173914V</t>
  </si>
  <si>
    <t>A125185146L</t>
  </si>
  <si>
    <t>A125179530T</t>
  </si>
  <si>
    <t>A125173942C</t>
  </si>
  <si>
    <t>A125185174W</t>
  </si>
  <si>
    <t>A125179558V</t>
  </si>
  <si>
    <t>A125173986F</t>
  </si>
  <si>
    <t>A125185218L</t>
  </si>
  <si>
    <t>A125179602T</t>
  </si>
  <si>
    <t>A125174058J</t>
  </si>
  <si>
    <t>A125185290F</t>
  </si>
  <si>
    <t>A125179674C</t>
  </si>
  <si>
    <t>A125174022F</t>
  </si>
  <si>
    <t>A125185254W</t>
  </si>
  <si>
    <t>A125179638V</t>
  </si>
  <si>
    <t>A125174062X</t>
  </si>
  <si>
    <t>A125185294R</t>
  </si>
  <si>
    <t>A125179678L</t>
  </si>
  <si>
    <t>A125174066J</t>
  </si>
  <si>
    <t>A125185298X</t>
  </si>
  <si>
    <t>A125179682C</t>
  </si>
  <si>
    <t>A125174026R</t>
  </si>
  <si>
    <t>A125185258F</t>
  </si>
  <si>
    <t>A125179642K</t>
  </si>
  <si>
    <t>A125174030F</t>
  </si>
  <si>
    <t>A125185262W</t>
  </si>
  <si>
    <t>A125179646V</t>
  </si>
  <si>
    <t>A125174050R</t>
  </si>
  <si>
    <t>A125185282F</t>
  </si>
  <si>
    <t>A125179666C</t>
  </si>
  <si>
    <t>A125174010W</t>
  </si>
  <si>
    <t>A125185242L</t>
  </si>
  <si>
    <t>A125179626K</t>
  </si>
  <si>
    <t>A125174070X</t>
  </si>
  <si>
    <t>A125185302C</t>
  </si>
  <si>
    <t>A125179686L</t>
  </si>
  <si>
    <t>A125174054X</t>
  </si>
  <si>
    <t>A125185286R</t>
  </si>
  <si>
    <t>A125179670V</t>
  </si>
  <si>
    <t>A125174082J</t>
  </si>
  <si>
    <t>A125185314L</t>
  </si>
  <si>
    <t>A125179698W</t>
  </si>
  <si>
    <t>A125174014F</t>
  </si>
  <si>
    <t>A125185246W</t>
  </si>
  <si>
    <t>A125179630A</t>
  </si>
  <si>
    <t>A125173990W</t>
  </si>
  <si>
    <t>A125185222C</t>
  </si>
  <si>
    <t>A125179606A</t>
  </si>
  <si>
    <t>A125174002W</t>
  </si>
  <si>
    <t>A125185234L</t>
  </si>
  <si>
    <t>A125179618K</t>
  </si>
  <si>
    <t>A125174034R</t>
  </si>
  <si>
    <t>A125185266F</t>
  </si>
  <si>
    <t>A125179650K</t>
  </si>
  <si>
    <t>A125174006F</t>
  </si>
  <si>
    <t>A125185238W</t>
  </si>
  <si>
    <t>A125179622A</t>
  </si>
  <si>
    <t>South Australia ;  &gt;&gt;&gt; Discouraged job seekers - available but discouraged from actively looking ;  Persons ;</t>
  </si>
  <si>
    <t>South Australia ;  &gt;&gt;&gt; Discouraged job seekers - available but discouraged from actively looking ;  &gt; Males ;</t>
  </si>
  <si>
    <t>South Australia ;  &gt;&gt;&gt; Discouraged job seekers - available but discouraged from actively looking ;  &gt; Females ;</t>
  </si>
  <si>
    <t>South Australia ;  &gt;&gt;&gt; Other job seekers - available but not actively looking for other reasons ;  Persons ;</t>
  </si>
  <si>
    <t>South Australia ;  &gt;&gt;&gt; Other job seekers - available but not actively looking for other reasons ;  &gt; Males ;</t>
  </si>
  <si>
    <t>South Australia ;  &gt;&gt;&gt; Other job seekers - available but not actively looking for other reasons ;  &gt; Females ;</t>
  </si>
  <si>
    <t>South Australia ;  &gt;&gt; Wanted to work, not available within 4 weeks and not actively looking ;  Persons ;</t>
  </si>
  <si>
    <t>South Australia ;  &gt;&gt; Wanted to work, not available within 4 weeks and not actively looking ;  &gt; Males ;</t>
  </si>
  <si>
    <t>South Australia ;  &gt;&gt; Wanted to work, not available within 4 weeks and not actively looking ;  &gt; Females ;</t>
  </si>
  <si>
    <t>South Australia ;  Not potential workers ;  Persons ;</t>
  </si>
  <si>
    <t>South Australia ;  Not potential workers ;  &gt; Males ;</t>
  </si>
  <si>
    <t>South Australia ;  Not potential workers ;  &gt; Females ;</t>
  </si>
  <si>
    <t>South Australia ;  &gt; Did not want to work ;  Persons ;</t>
  </si>
  <si>
    <t>South Australia ;  &gt; Did not want to work ;  &gt; Males ;</t>
  </si>
  <si>
    <t>South Australia ;  &gt; Did not want to work ;  &gt; Females ;</t>
  </si>
  <si>
    <t>South Australia ;  &gt; Permanently unable to work ;  Persons ;</t>
  </si>
  <si>
    <t>South Australia ;  &gt; Permanently unable to work ;  &gt; Males ;</t>
  </si>
  <si>
    <t>South Australia ;  &gt; Permanently unable to work ;  &gt; Females ;</t>
  </si>
  <si>
    <t>South Australia ;  Unemployed ;  Persons ;</t>
  </si>
  <si>
    <t>South Australia ;  Unemployed ;  &gt; Males ;</t>
  </si>
  <si>
    <t>South Australia ;  Unemployed ;  &gt; Females ;</t>
  </si>
  <si>
    <t>South Australia ;  Not in the labour force ;  Persons ;</t>
  </si>
  <si>
    <t>South Australia ;  Not in the labour force ;  &gt; Males ;</t>
  </si>
  <si>
    <t>South Australia ;  Not in the labour force ;  &gt; Females ;</t>
  </si>
  <si>
    <t>South Australia ;  With job attachment ;  Persons ;</t>
  </si>
  <si>
    <t>South Australia ;  With job attachment ;  &gt; Males ;</t>
  </si>
  <si>
    <t>South Australia ;  With job attachment ;  &gt; Females ;</t>
  </si>
  <si>
    <t>South Australia ;  Without job attachment ;  Persons ;</t>
  </si>
  <si>
    <t>South Australia ;  Without job attachment ;  &gt; Males ;</t>
  </si>
  <si>
    <t>South Australia ;  Without job attachment ;  &gt; Females ;</t>
  </si>
  <si>
    <t>Western Australia ;  Civilian population ;  Persons ;</t>
  </si>
  <si>
    <t>Western Australia ;  Civilian population ;  &gt; Males ;</t>
  </si>
  <si>
    <t>Western Australia ;  Civilian population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</si>
  <si>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</si>
  <si>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</si>
  <si>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</si>
  <si>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Underemployed (expanded definition) ;  Persons ;</t>
  </si>
  <si>
    <t>Western Australia ;  &gt; Underemployed (expanded definition) ;  &gt; Males ;</t>
  </si>
  <si>
    <t>Western Australia ;  &gt; Underemployed (expanded definition) ;  &gt; Females ;</t>
  </si>
  <si>
    <t>Western Australia ;  &gt;&gt; Underemployed (headline definition) ;  Persons ;</t>
  </si>
  <si>
    <t>Western Australia ;  &gt;&gt; Underemployed (headline definition) ;  &gt; Males ;</t>
  </si>
  <si>
    <t>Western Australia ;  &gt;&gt; Underemployed (headline definition) ;  &gt; Females ;</t>
  </si>
  <si>
    <t>Western Australia ;  Potential workers ;  Persons ;</t>
  </si>
  <si>
    <t>Western Australia ;  Potential workers ;  &gt; Males ;</t>
  </si>
  <si>
    <t>Western Australia ;  Potential workers ;  &gt; Females ;</t>
  </si>
  <si>
    <t>Western Australia ;  &gt; Potential workers with job attachment ;  Persons ;</t>
  </si>
  <si>
    <t>Western Australia ;  &gt; Potential workers with job attachment ;  &gt; Males ;</t>
  </si>
  <si>
    <t>Western Australia ;  &gt; Potential workers with job attachment ;  &gt; Females ;</t>
  </si>
  <si>
    <t>Western Australia ;  &gt;&gt; Had a job to go to and available within 4 weeks ;  Persons ;</t>
  </si>
  <si>
    <t>Western Australia ;  &gt;&gt; Had a job to go to and available within 4 weeks ;  &gt; Males ;</t>
  </si>
  <si>
    <t>Western Australia ;  &gt;&gt; Had a job to go to and available within 4 weeks ;  &gt; Females ;</t>
  </si>
  <si>
    <t>Western Australia ;  &gt;&gt;&gt; Had a job to go to and available last week (unemployed) ;  Persons ;</t>
  </si>
  <si>
    <t>Western Australia ;  &gt;&gt;&gt; Had a job to go to and available last week (unemployed) ;  &gt; Males ;</t>
  </si>
  <si>
    <t>Western Australia ;  &gt;&gt;&gt; Had a job to go to and available last week (unemployed) ;  &gt; Females ;</t>
  </si>
  <si>
    <t>Western Australia ;  &gt;&gt;&gt; Had a job to go to and available within 4 weeks (but not last week) ;  Persons ;</t>
  </si>
  <si>
    <t>Western Australia ;  &gt;&gt;&gt; Had a job to go to and available within 4 weeks (but not last week) ;  &gt; Males ;</t>
  </si>
  <si>
    <t>Western Australia ;  &gt;&gt;&gt; Had a job to go to and available within 4 weeks (but not last week) ;  &gt; Females ;</t>
  </si>
  <si>
    <t>Western Australia ;  &gt;&gt; Had a job to go to and not available within 4 weeks ;  Persons ;</t>
  </si>
  <si>
    <t>Western Australia ;  &gt;&gt; Had a job to go to and not available within 4 weeks ;  &gt; Males ;</t>
  </si>
  <si>
    <t>Western Australia ;  &gt;&gt; Had a job to go to and not available within 4 weeks ;  &gt; Females ;</t>
  </si>
  <si>
    <t>Western Australia ;  &gt; Potential workers without job attachment ;  Persons ;</t>
  </si>
  <si>
    <t>Western Australia ;  &gt; Potential workers without job attachment ;  &gt; Males ;</t>
  </si>
  <si>
    <t>Western Australia ;  &gt; Potential workers without job attachment ;  &gt; Females ;</t>
  </si>
  <si>
    <t>Western Australia ;  &gt;&gt; Wanted to work, actively looking and available within 4 weeks ;  Persons ;</t>
  </si>
  <si>
    <t>Western Australia ;  &gt;&gt; Wanted to work, actively looking and available within 4 weeks ;  &gt; Males ;</t>
  </si>
  <si>
    <t>Western Australia ;  &gt;&gt; Wanted to work, actively looking and available within 4 weeks ;  &gt; Females ;</t>
  </si>
  <si>
    <t>Western Australia ;  &gt;&gt;&gt; Wanted to work, actively looking and available last week (unemployed) ;  Persons ;</t>
  </si>
  <si>
    <t>Western Australia ;  &gt;&gt;&gt; Wanted to work, actively looking and available last week (unemployed) ;  &gt; Males ;</t>
  </si>
  <si>
    <t>Western Australia ;  &gt;&gt;&gt; Wanted to work, actively looking and available last week (unemployed) ;  &gt; Females ;</t>
  </si>
  <si>
    <t>Western Australia ;  &gt;&gt;&gt; Wanted to work, actively looking and available within 4 weeks (but not last week) ;  Persons ;</t>
  </si>
  <si>
    <t>Western Australia ;  &gt;&gt;&gt; Wanted to work, actively looking and available within 4 weeks (but not last week) ;  &gt; Males ;</t>
  </si>
  <si>
    <t>Western Australia ;  &gt;&gt;&gt; Wanted to work, actively looking and available within 4 weeks (but not last week) ;  &gt; Females ;</t>
  </si>
  <si>
    <t>Western Australia ;  &gt;&gt; Wanted to work, actively looking and not available within 4 weeks ;  Persons ;</t>
  </si>
  <si>
    <t>Western Australia ;  &gt;&gt; Wanted to work, actively looking and not available within 4 weeks ;  &gt; Males ;</t>
  </si>
  <si>
    <t>Western Australia ;  &gt;&gt; Wanted to work, actively looking and not available within 4 weeks ;  &gt; Females ;</t>
  </si>
  <si>
    <t>Western Australia ;  &gt;&gt; Wanted to work, available within 4 weeks but not actively looking ;  Persons ;</t>
  </si>
  <si>
    <t>Western Australia ;  &gt;&gt; Wanted to work, available within 4 weeks but not actively looking ;  &gt; Males ;</t>
  </si>
  <si>
    <t>Western Australia ;  &gt;&gt; Wanted to work, available within 4 weeks but not actively looking ;  &gt; Females ;</t>
  </si>
  <si>
    <t>Western Australia ;  &gt;&gt;&gt; Discouraged job seekers - available but discouraged from actively looking ;  Persons ;</t>
  </si>
  <si>
    <t>Western Australia ;  &gt;&gt;&gt; Discouraged job seekers - available but discouraged from actively looking ;  &gt; Males ;</t>
  </si>
  <si>
    <t>Western Australia ;  &gt;&gt;&gt; Discouraged job seekers - available but discouraged from actively looking ;  &gt; Females ;</t>
  </si>
  <si>
    <t>Western Australia ;  &gt;&gt;&gt; Other job seekers - available but not actively looking for other reasons ;  Persons ;</t>
  </si>
  <si>
    <t>Western Australia ;  &gt;&gt;&gt; Other job seekers - available but not actively looking for other reasons ;  &gt; Males ;</t>
  </si>
  <si>
    <t>Western Australia ;  &gt;&gt;&gt; Other job seekers - available but not actively looking for other reasons ;  &gt; Females ;</t>
  </si>
  <si>
    <t>Western Australia ;  &gt;&gt; Wanted to work, not available within 4 weeks and not actively looking ;  Persons ;</t>
  </si>
  <si>
    <t>Western Australia ;  &gt;&gt; Wanted to work, not available within 4 weeks and not actively looking ;  &gt; Males ;</t>
  </si>
  <si>
    <t>Western Australia ;  &gt;&gt; Wanted to work, not available within 4 weeks and not actively looking ;  &gt; Females ;</t>
  </si>
  <si>
    <t>Western Australia ;  Not potential workers ;  Persons ;</t>
  </si>
  <si>
    <t>Western Australia ;  Not potential workers ;  &gt; Males ;</t>
  </si>
  <si>
    <t>Western Australia ;  Not potential workers ;  &gt; Females ;</t>
  </si>
  <si>
    <t>Western Australia ;  &gt; Did not want to work ;  Persons ;</t>
  </si>
  <si>
    <t>Western Australia ;  &gt; Did not want to work ;  &gt; Males ;</t>
  </si>
  <si>
    <t>Western Australia ;  &gt; Did not want to work ;  &gt; Females ;</t>
  </si>
  <si>
    <t>Western Australia ;  &gt; Permanently unable to work ;  Persons ;</t>
  </si>
  <si>
    <t>Western Australia ;  &gt; Permanently unable to work ;  &gt; Males ;</t>
  </si>
  <si>
    <t>Western Australia ;  &gt; Permanently unable to work ;  &gt; Females ;</t>
  </si>
  <si>
    <t>Western Australia ;  Unemployed ;  Persons ;</t>
  </si>
  <si>
    <t>Western Australia ;  Unemployed ;  &gt; Males ;</t>
  </si>
  <si>
    <t>Western Australia ;  Unemployed ;  &gt; Females ;</t>
  </si>
  <si>
    <t>Western Australia ;  Not in the labour force ;  Persons ;</t>
  </si>
  <si>
    <t>Western Australia ;  Not in the labour force ;  &gt; Males ;</t>
  </si>
  <si>
    <t>Western Australia ;  Not in the labour force ;  &gt; Females ;</t>
  </si>
  <si>
    <t>Western Australia ;  With job attachment ;  Persons ;</t>
  </si>
  <si>
    <t>Western Australia ;  With job attachment ;  &gt; Males ;</t>
  </si>
  <si>
    <t>Western Australia ;  With job attachment ;  &gt; Females ;</t>
  </si>
  <si>
    <t>Western Australia ;  Without job attachment ;  Persons ;</t>
  </si>
  <si>
    <t>Western Australia ;  Without job attachment ;  &gt; Males ;</t>
  </si>
  <si>
    <t>Western Australia ;  Without job attachment ;  &gt; Females ;</t>
  </si>
  <si>
    <t>Tasmania ;  Civilian population ;  Persons ;</t>
  </si>
  <si>
    <t>Tasmania ;  Civilian population ;  &gt; Males ;</t>
  </si>
  <si>
    <t>Tasmania ;  Civilian population ;  &gt; Females ;</t>
  </si>
  <si>
    <t>Tasmania ;  Employed ;  Persons ;</t>
  </si>
  <si>
    <t>Tasmania ;  Employed ;  &gt; Males ;</t>
  </si>
  <si>
    <t>Tasmania ;  Employed ;  &gt; Females ;</t>
  </si>
  <si>
    <t>Tasmania ;  &gt; Underemployed (expanded definition) ;  Persons ;</t>
  </si>
  <si>
    <t>Tasmania ;  &gt; Underemployed (expanded definition) ;  &gt; Males ;</t>
  </si>
  <si>
    <t>Tasmania ;  &gt; Underemployed (expanded definition) ;  &gt; Females ;</t>
  </si>
  <si>
    <t>Tasmania ;  &gt;&gt; Underemployed (headline definition) ;  Persons ;</t>
  </si>
  <si>
    <t>Tasmania ;  &gt;&gt; Underemployed (headline definition) ;  &gt; Males ;</t>
  </si>
  <si>
    <t>Tasmania ;  &gt;&gt; Underemployed (headline definition) ;  &gt; Females ;</t>
  </si>
  <si>
    <t>Tasmania ;  Potential workers ;  Persons ;</t>
  </si>
  <si>
    <t>Tasmania ;  Potential workers ;  &gt; Males ;</t>
  </si>
  <si>
    <t>Tasmania ;  Potential workers ;  &gt; Females ;</t>
  </si>
  <si>
    <t>Tasmania ;  &gt; Potential workers with job attachment ;  Persons ;</t>
  </si>
  <si>
    <t>Tasmania ;  &gt; Potential workers with job attachment ;  &gt; Males ;</t>
  </si>
  <si>
    <t>Tasmania ;  &gt; Potential workers with job attachment ;  &gt; Females ;</t>
  </si>
  <si>
    <t>Tasmania ;  &gt;&gt; Had a job to go to and available within 4 weeks ;  Persons ;</t>
  </si>
  <si>
    <t>Tasmania ;  &gt;&gt; Had a job to go to and available within 4 weeks ;  &gt; Males ;</t>
  </si>
  <si>
    <t>Tasmania ;  &gt;&gt; Had a job to go to and available within 4 weeks ;  &gt; Females ;</t>
  </si>
  <si>
    <t>Tasmania ;  &gt;&gt;&gt; Had a job to go to and available last week (unemployed) ;  Persons ;</t>
  </si>
  <si>
    <t>Tasmania ;  &gt;&gt;&gt; Had a job to go to and available last week (unemployed) ;  &gt; Males ;</t>
  </si>
  <si>
    <t>Tasmania ;  &gt;&gt;&gt; Had a job to go to and available last week (unemployed) ;  &gt; Females ;</t>
  </si>
  <si>
    <t>Tasmania ;  &gt;&gt;&gt; Had a job to go to and available within 4 weeks (but not last week) ;  Persons ;</t>
  </si>
  <si>
    <t>Tasmania ;  &gt;&gt;&gt; Had a job to go to and available within 4 weeks (but not last week) ;  &gt; Males ;</t>
  </si>
  <si>
    <t>Tasmania ;  &gt;&gt;&gt; Had a job to go to and available within 4 weeks (but not last week) ;  &gt; Females ;</t>
  </si>
  <si>
    <t>Tasmania ;  &gt;&gt; Had a job to go to and not available within 4 weeks ;  Persons ;</t>
  </si>
  <si>
    <t>Tasmania ;  &gt;&gt; Had a job to go to and not available within 4 weeks ;  &gt; Males ;</t>
  </si>
  <si>
    <t>Tasmania ;  &gt;&gt; Had a job to go to and not available within 4 weeks ;  &gt; Females ;</t>
  </si>
  <si>
    <t>Tasmania ;  &gt; Potential workers without job attachment ;  Persons ;</t>
  </si>
  <si>
    <t>Tasmania ;  &gt; Potential workers without job attachment ;  &gt; Males ;</t>
  </si>
  <si>
    <t>Tasmania ;  &gt; Potential workers without job attachment ;  &gt; Females ;</t>
  </si>
  <si>
    <t>Tasmania ;  &gt;&gt; Wanted to work, actively looking and available within 4 weeks ;  Persons ;</t>
  </si>
  <si>
    <t>Tasmania ;  &gt;&gt; Wanted to work, actively looking and available within 4 weeks ;  &gt; Males ;</t>
  </si>
  <si>
    <t>Tasmania ;  &gt;&gt; Wanted to work, actively looking and available within 4 weeks ;  &gt; Females ;</t>
  </si>
  <si>
    <t>Tasmania ;  &gt;&gt;&gt; Wanted to work, actively looking and available last week (unemployed) ;  Persons ;</t>
  </si>
  <si>
    <t>Tasmania ;  &gt;&gt;&gt; Wanted to work, actively looking and available last week (unemployed) ;  &gt; Males ;</t>
  </si>
  <si>
    <t>Tasmania ;  &gt;&gt;&gt; Wanted to work, actively looking and available last week (unemployed) ;  &gt; Females ;</t>
  </si>
  <si>
    <t>Tasmania ;  &gt;&gt;&gt; Wanted to work, actively looking and available within 4 weeks (but not last week) ;  Persons ;</t>
  </si>
  <si>
    <t>Tasmania ;  &gt;&gt;&gt; Wanted to work, actively looking and available within 4 weeks (but not last week) ;  &gt; Males ;</t>
  </si>
  <si>
    <t>Tasmania ;  &gt;&gt;&gt; Wanted to work, actively looking and available within 4 weeks (but not last week) ;  &gt; Females ;</t>
  </si>
  <si>
    <t>Tasmania ;  &gt;&gt; Wanted to work, actively looking and not available within 4 weeks ;  Persons ;</t>
  </si>
  <si>
    <t>Tasmania ;  &gt;&gt; Wanted to work, actively looking and not available within 4 weeks ;  &gt; Males ;</t>
  </si>
  <si>
    <t>Tasmania ;  &gt;&gt; Wanted to work, actively looking and not available within 4 weeks ;  &gt; Females ;</t>
  </si>
  <si>
    <t>Tasmania ;  &gt;&gt; Wanted to work, available within 4 weeks but not actively looking ;  Persons ;</t>
  </si>
  <si>
    <t>Tasmania ;  &gt;&gt; Wanted to work, available within 4 weeks but not actively looking ;  &gt; Males ;</t>
  </si>
  <si>
    <t>Tasmania ;  &gt;&gt; Wanted to work, available within 4 weeks but not actively looking ;  &gt; Females ;</t>
  </si>
  <si>
    <t>Tasmania ;  &gt;&gt;&gt; Discouraged job seekers - available but discouraged from actively looking ;  Persons ;</t>
  </si>
  <si>
    <t>Tasmania ;  &gt;&gt;&gt; Discouraged job seekers - available but discouraged from actively looking ;  &gt; Males ;</t>
  </si>
  <si>
    <t>Tasmania ;  &gt;&gt;&gt; Discouraged job seekers - available but discouraged from actively looking ;  &gt; Females ;</t>
  </si>
  <si>
    <t>Tasmania ;  &gt;&gt;&gt; Other job seekers - available but not actively looking for other reasons ;  Persons ;</t>
  </si>
  <si>
    <t>Tasmania ;  &gt;&gt;&gt; Other job seekers - available but not actively looking for other reasons ;  &gt; Males ;</t>
  </si>
  <si>
    <t>Tasmania ;  &gt;&gt;&gt; Other job seekers - available but not actively looking for other reasons ;  &gt; Females ;</t>
  </si>
  <si>
    <t>Tasmania ;  &gt;&gt; Wanted to work, not available within 4 weeks and not actively looking ;  Persons ;</t>
  </si>
  <si>
    <t>Tasmania ;  &gt;&gt; Wanted to work, not available within 4 weeks and not actively looking ;  &gt; Males ;</t>
  </si>
  <si>
    <t>Tasmania ;  &gt;&gt; Wanted to work, not available within 4 weeks and not actively looking ;  &gt; Females ;</t>
  </si>
  <si>
    <t>Tasmania ;  Not potential workers ;  Persons ;</t>
  </si>
  <si>
    <t>Tasmania ;  Not potential workers ;  &gt; Males ;</t>
  </si>
  <si>
    <t>Tasmania ;  Not potential workers ;  &gt; Females ;</t>
  </si>
  <si>
    <t>Tasmania ;  &gt; Did not want to work ;  Persons ;</t>
  </si>
  <si>
    <t>Tasmania ;  &gt; Did not want to work ;  &gt; Males ;</t>
  </si>
  <si>
    <t>Tasmania ;  &gt; Did not want to work ;  &gt; Females ;</t>
  </si>
  <si>
    <t>Tasmania ;  &gt; Permanently unable to work ;  Persons ;</t>
  </si>
  <si>
    <t>Tasmania ;  &gt; Permanently unable to work ;  &gt; Males ;</t>
  </si>
  <si>
    <t>Tasmania ;  &gt; Permanently unable to work ;  &gt; Females ;</t>
  </si>
  <si>
    <t>Tasmania ;  Unemployed ;  Persons ;</t>
  </si>
  <si>
    <t>Tasmania ;  Unemployed ;  &gt; Males ;</t>
  </si>
  <si>
    <t>Tasmania ;  Unemployed ;  &gt; Females ;</t>
  </si>
  <si>
    <t>Tasmania ;  Not in the labour force ;  Persons ;</t>
  </si>
  <si>
    <t>Tasmania ;  Not in the labour force ;  &gt; Males ;</t>
  </si>
  <si>
    <t>Tasmania ;  Not in the labour force ;  &gt; Females ;</t>
  </si>
  <si>
    <t>Tasmania ;  With job attachment ;  Persons ;</t>
  </si>
  <si>
    <t>Tasmania ;  With job attachment ;  &gt; Males ;</t>
  </si>
  <si>
    <t>Tasmania ;  With job attachment ;  &gt; Females ;</t>
  </si>
  <si>
    <t>Tasmania ;  Without job attachment ;  Persons ;</t>
  </si>
  <si>
    <t>Tasmania ;  Without job attachment ;  &gt; Males ;</t>
  </si>
  <si>
    <t>Tasmania ;  Without job attachment ;  &gt; Females ;</t>
  </si>
  <si>
    <t>Northern Territory ;  Civilian population ;  Persons ;</t>
  </si>
  <si>
    <t>Northern Territory ;  Civilian population ;  &gt; Males ;</t>
  </si>
  <si>
    <t>Northern Territory ;  Civilian population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</si>
  <si>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</si>
  <si>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</si>
  <si>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</si>
  <si>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Underemployed (expanded definition) ;  Persons ;</t>
  </si>
  <si>
    <t>Northern Territory ;  &gt; Underemployed (expanded definition) ;  &gt; Males ;</t>
  </si>
  <si>
    <t>Northern Territory ;  &gt; Underemployed (expanded definition) ;  &gt; Females ;</t>
  </si>
  <si>
    <t>Northern Territory ;  &gt;&gt; Underemployed (headline definition) ;  Persons ;</t>
  </si>
  <si>
    <t>Northern Territory ;  &gt;&gt; Underemployed (headline definition) ;  &gt; Males ;</t>
  </si>
  <si>
    <t>Northern Territory ;  &gt;&gt; Underemployed (headline definition) ;  &gt; Females ;</t>
  </si>
  <si>
    <t>Northern Territory ;  Potential workers ;  Persons ;</t>
  </si>
  <si>
    <t>Northern Territory ;  Potential workers ;  &gt; Males ;</t>
  </si>
  <si>
    <t>Northern Territory ;  Potential workers ;  &gt; Females ;</t>
  </si>
  <si>
    <t>Northern Territory ;  &gt; Potential workers with job attachment ;  Persons ;</t>
  </si>
  <si>
    <t>Northern Territory ;  &gt; Potential workers with job attachment ;  &gt; Males ;</t>
  </si>
  <si>
    <t>Northern Territory ;  &gt; Potential workers with job attachment ;  &gt; Females ;</t>
  </si>
  <si>
    <t>Northern Territory ;  &gt;&gt; Had a job to go to and available within 4 weeks ;  Persons ;</t>
  </si>
  <si>
    <t>Northern Territory ;  &gt;&gt; Had a job to go to and available within 4 weeks ;  &gt; Males ;</t>
  </si>
  <si>
    <t>Northern Territory ;  &gt;&gt; Had a job to go to and available within 4 weeks ;  &gt; Females ;</t>
  </si>
  <si>
    <t>Northern Territory ;  &gt;&gt;&gt; Had a job to go to and available last week (unemployed) ;  Persons ;</t>
  </si>
  <si>
    <t>Northern Territory ;  &gt;&gt;&gt; Had a job to go to and available last week (unemployed) ;  &gt; Males ;</t>
  </si>
  <si>
    <t>Northern Territory ;  &gt;&gt;&gt; Had a job to go to and available last week (unemployed) ;  &gt; Females ;</t>
  </si>
  <si>
    <t>Northern Territory ;  &gt;&gt;&gt; Had a job to go to and available within 4 weeks (but not last week) ;  Persons ;</t>
  </si>
  <si>
    <t>Northern Territory ;  &gt;&gt;&gt; Had a job to go to and available within 4 weeks (but not last week) ;  &gt; Males ;</t>
  </si>
  <si>
    <t>Northern Territory ;  &gt;&gt;&gt; Had a job to go to and available within 4 weeks (but not last week) ;  &gt; Females ;</t>
  </si>
  <si>
    <t>Northern Territory ;  &gt;&gt; Had a job to go to and not available within 4 weeks ;  Persons ;</t>
  </si>
  <si>
    <t>Northern Territory ;  &gt;&gt; Had a job to go to and not available within 4 weeks ;  &gt; Males ;</t>
  </si>
  <si>
    <t>Northern Territory ;  &gt;&gt; Had a job to go to and not available within 4 weeks ;  &gt; Females ;</t>
  </si>
  <si>
    <t>Northern Territory ;  &gt; Potential workers without job attachment ;  Persons ;</t>
  </si>
  <si>
    <t>Northern Territory ;  &gt; Potential workers without job attachment ;  &gt; Males ;</t>
  </si>
  <si>
    <t>Northern Territory ;  &gt; Potential workers without job attachment ;  &gt; Females ;</t>
  </si>
  <si>
    <t>Northern Territory ;  &gt;&gt; Wanted to work, actively looking and available within 4 weeks ;  Persons ;</t>
  </si>
  <si>
    <t>Northern Territory ;  &gt;&gt; Wanted to work, actively looking and available within 4 weeks ;  &gt; Males ;</t>
  </si>
  <si>
    <t>Northern Territory ;  &gt;&gt; Wanted to work, actively looking and available within 4 weeks ;  &gt; Females ;</t>
  </si>
  <si>
    <t>Northern Territory ;  &gt;&gt;&gt; Wanted to work, actively looking and available last week (unemployed) ;  Persons ;</t>
  </si>
  <si>
    <t>Northern Territory ;  &gt;&gt;&gt; Wanted to work, actively looking and available last week (unemployed) ;  &gt; Males ;</t>
  </si>
  <si>
    <t>Northern Territory ;  &gt;&gt;&gt; Wanted to work, actively looking and available last week (unemployed) ;  &gt; Females ;</t>
  </si>
  <si>
    <t>Northern Territory ;  &gt;&gt;&gt; Wanted to work, actively looking and available within 4 weeks (but not last week) ;  Persons ;</t>
  </si>
  <si>
    <t>Northern Territory ;  &gt;&gt;&gt; Wanted to work, actively looking and available within 4 weeks (but not last week) ;  &gt; Males ;</t>
  </si>
  <si>
    <t>Northern Territory ;  &gt;&gt;&gt; Wanted to work, actively looking and available within 4 weeks (but not last week) ;  &gt; Females ;</t>
  </si>
  <si>
    <t>Northern Territory ;  &gt;&gt; Wanted to work, actively looking and not available within 4 weeks ;  Persons ;</t>
  </si>
  <si>
    <t>Northern Territory ;  &gt;&gt; Wanted to work, actively looking and not available within 4 weeks ;  &gt; Males ;</t>
  </si>
  <si>
    <t>Northern Territory ;  &gt;&gt; Wanted to work, actively looking and not available within 4 weeks ;  &gt; Females ;</t>
  </si>
  <si>
    <t>Northern Territory ;  &gt;&gt; Wanted to work, available within 4 weeks but not actively looking ;  Persons ;</t>
  </si>
  <si>
    <t>Northern Territory ;  &gt;&gt; Wanted to work, available within 4 weeks but not actively looking ;  &gt; Males ;</t>
  </si>
  <si>
    <t>Northern Territory ;  &gt;&gt; Wanted to work, available within 4 weeks but not actively looking ;  &gt; Females ;</t>
  </si>
  <si>
    <t>Northern Territory ;  &gt;&gt;&gt; Discouraged job seekers - available but discouraged from actively looking ;  Persons ;</t>
  </si>
  <si>
    <t>Northern Territory ;  &gt;&gt;&gt; Discouraged job seekers - available but discouraged from actively looking ;  &gt; Males ;</t>
  </si>
  <si>
    <t>Northern Territory ;  &gt;&gt;&gt; Discouraged job seekers - available but discouraged from actively looking ;  &gt; Females ;</t>
  </si>
  <si>
    <t>Northern Territory ;  &gt;&gt;&gt; Other job seekers - available but not actively looking for other reasons ;  Persons ;</t>
  </si>
  <si>
    <t>Northern Territory ;  &gt;&gt;&gt; Other job seekers - available but not actively looking for other reasons ;  &gt; Males ;</t>
  </si>
  <si>
    <t>Northern Territory ;  &gt;&gt;&gt; Other job seekers - available but not actively looking for other reasons ;  &gt; Females ;</t>
  </si>
  <si>
    <t>Northern Territory ;  &gt;&gt; Wanted to work, not available within 4 weeks and not actively looking ;  Persons ;</t>
  </si>
  <si>
    <t>Northern Territory ;  &gt;&gt; Wanted to work, not available within 4 weeks and not actively looking ;  &gt; Males ;</t>
  </si>
  <si>
    <t>Northern Territory ;  &gt;&gt; Wanted to work, not available within 4 weeks and not actively looking ;  &gt; Females ;</t>
  </si>
  <si>
    <t>Northern Territory ;  Not potential workers ;  Persons ;</t>
  </si>
  <si>
    <t>Northern Territory ;  Not potential workers ;  &gt; Males ;</t>
  </si>
  <si>
    <t>Northern Territory ;  Not potential workers ;  &gt; Females ;</t>
  </si>
  <si>
    <t>Northern Territory ;  &gt; Did not want to work ;  Persons ;</t>
  </si>
  <si>
    <t>Northern Territory ;  &gt; Did not want to work ;  &gt; Males ;</t>
  </si>
  <si>
    <t>Northern Territory ;  &gt; Did not want to work ;  &gt; Females ;</t>
  </si>
  <si>
    <t>Northern Territory ;  &gt; Permanently unable to work ;  Persons ;</t>
  </si>
  <si>
    <t>A125174038X</t>
  </si>
  <si>
    <t>A125185270W</t>
  </si>
  <si>
    <t>A125179654V</t>
  </si>
  <si>
    <t>A125174042R</t>
  </si>
  <si>
    <t>A125185274F</t>
  </si>
  <si>
    <t>A125179658C</t>
  </si>
  <si>
    <t>A125174086T</t>
  </si>
  <si>
    <t>A125185318W</t>
  </si>
  <si>
    <t>A125179702A</t>
  </si>
  <si>
    <t>A125173994F</t>
  </si>
  <si>
    <t>A125185226L</t>
  </si>
  <si>
    <t>A125179610T</t>
  </si>
  <si>
    <t>A125174074J</t>
  </si>
  <si>
    <t>A125185306L</t>
  </si>
  <si>
    <t>A125179690C</t>
  </si>
  <si>
    <t>A125174078T</t>
  </si>
  <si>
    <t>A125185310C</t>
  </si>
  <si>
    <t>A125179694L</t>
  </si>
  <si>
    <t>A125173998R</t>
  </si>
  <si>
    <t>A125185230C</t>
  </si>
  <si>
    <t>A125179614A</t>
  </si>
  <si>
    <t>A125174018R</t>
  </si>
  <si>
    <t>A125185250L</t>
  </si>
  <si>
    <t>A125179634K</t>
  </si>
  <si>
    <t>A125174046X</t>
  </si>
  <si>
    <t>A125185278R</t>
  </si>
  <si>
    <t>A125179662V</t>
  </si>
  <si>
    <t>A125174090J</t>
  </si>
  <si>
    <t>A125185322L</t>
  </si>
  <si>
    <t>A125179706K</t>
  </si>
  <si>
    <t>A125173538A</t>
  </si>
  <si>
    <t>A125184770X</t>
  </si>
  <si>
    <t>A125179154X</t>
  </si>
  <si>
    <t>A125173502X</t>
  </si>
  <si>
    <t>A125184734R</t>
  </si>
  <si>
    <t>A125179118R</t>
  </si>
  <si>
    <t>A125173542T</t>
  </si>
  <si>
    <t>A125184774J</t>
  </si>
  <si>
    <t>A125179158J</t>
  </si>
  <si>
    <t>A125173546A</t>
  </si>
  <si>
    <t>A125184778T</t>
  </si>
  <si>
    <t>A125179162X</t>
  </si>
  <si>
    <t>A125173506J</t>
  </si>
  <si>
    <t>A125184738X</t>
  </si>
  <si>
    <t>A125179122F</t>
  </si>
  <si>
    <t>A125173510X</t>
  </si>
  <si>
    <t>A125184742R</t>
  </si>
  <si>
    <t>A125179126R</t>
  </si>
  <si>
    <t>A125173530J</t>
  </si>
  <si>
    <t>A125184762X</t>
  </si>
  <si>
    <t>A125179146X</t>
  </si>
  <si>
    <t>A125173490A</t>
  </si>
  <si>
    <t>A125184722F</t>
  </si>
  <si>
    <t>A125179106F</t>
  </si>
  <si>
    <t>A125173550T</t>
  </si>
  <si>
    <t>A125184782J</t>
  </si>
  <si>
    <t>A125179166J</t>
  </si>
  <si>
    <t>A125173534T</t>
  </si>
  <si>
    <t>A125184766J</t>
  </si>
  <si>
    <t>A125179150R</t>
  </si>
  <si>
    <t>A125173562A</t>
  </si>
  <si>
    <t>A125184794T</t>
  </si>
  <si>
    <t>A125179178T</t>
  </si>
  <si>
    <t>A125173494K</t>
  </si>
  <si>
    <t>A125184726R</t>
  </si>
  <si>
    <t>A125179110W</t>
  </si>
  <si>
    <t>A125173470T</t>
  </si>
  <si>
    <t>A125184702W</t>
  </si>
  <si>
    <t>A125179086J</t>
  </si>
  <si>
    <t>A125173482A</t>
  </si>
  <si>
    <t>A125184714F</t>
  </si>
  <si>
    <t>A125179098T</t>
  </si>
  <si>
    <t>A125173514J</t>
  </si>
  <si>
    <t>A125184746X</t>
  </si>
  <si>
    <t>A125179130F</t>
  </si>
  <si>
    <t>A125173486K</t>
  </si>
  <si>
    <t>A125184718R</t>
  </si>
  <si>
    <t>A125179102W</t>
  </si>
  <si>
    <t>A125173518T</t>
  </si>
  <si>
    <t>A125184750R</t>
  </si>
  <si>
    <t>A125179134R</t>
  </si>
  <si>
    <t>A125173522J</t>
  </si>
  <si>
    <t>A125184754X</t>
  </si>
  <si>
    <t>A125179138X</t>
  </si>
  <si>
    <t>A125173566K</t>
  </si>
  <si>
    <t>A125184798A</t>
  </si>
  <si>
    <t>A125179182J</t>
  </si>
  <si>
    <t>A125173474A</t>
  </si>
  <si>
    <t>A125184706F</t>
  </si>
  <si>
    <t>A125179090X</t>
  </si>
  <si>
    <t>A125173554A</t>
  </si>
  <si>
    <t>A125184786T</t>
  </si>
  <si>
    <t>A125179170X</t>
  </si>
  <si>
    <t>A125173558K</t>
  </si>
  <si>
    <t>A125184790J</t>
  </si>
  <si>
    <t>A125179174J</t>
  </si>
  <si>
    <t>A125173478K</t>
  </si>
  <si>
    <t>A125184710W</t>
  </si>
  <si>
    <t>A125179094J</t>
  </si>
  <si>
    <t>A125173498V</t>
  </si>
  <si>
    <t>A125184730F</t>
  </si>
  <si>
    <t>A125179114F</t>
  </si>
  <si>
    <t>A125173526T</t>
  </si>
  <si>
    <t>A125184758J</t>
  </si>
  <si>
    <t>A125179142R</t>
  </si>
  <si>
    <t>A125173570A</t>
  </si>
  <si>
    <t>A125184802F</t>
  </si>
  <si>
    <t>A125179186T</t>
  </si>
  <si>
    <t>A125173642A</t>
  </si>
  <si>
    <t>A125184874T</t>
  </si>
  <si>
    <t>A125179258T</t>
  </si>
  <si>
    <t>A125173606T</t>
  </si>
  <si>
    <t>A125184838J</t>
  </si>
  <si>
    <t>A125179222R</t>
  </si>
  <si>
    <t>A125173646K</t>
  </si>
  <si>
    <t>A125184878A</t>
  </si>
  <si>
    <t>A125179262J</t>
  </si>
  <si>
    <t>A125173650A</t>
  </si>
  <si>
    <t>A125184882T</t>
  </si>
  <si>
    <t>A125179266T</t>
  </si>
  <si>
    <t>A125173610J</t>
  </si>
  <si>
    <t>A125184842X</t>
  </si>
  <si>
    <t>A125179226X</t>
  </si>
  <si>
    <t>A125173614T</t>
  </si>
  <si>
    <t>A125184846J</t>
  </si>
  <si>
    <t>A125179230R</t>
  </si>
  <si>
    <t>A125173634A</t>
  </si>
  <si>
    <t>A125184866T</t>
  </si>
  <si>
    <t>A125179250X</t>
  </si>
  <si>
    <t>A125173594V</t>
  </si>
  <si>
    <t>A125184826X</t>
  </si>
  <si>
    <t>A125179210F</t>
  </si>
  <si>
    <t>A125173654K</t>
  </si>
  <si>
    <t>A125184886A</t>
  </si>
  <si>
    <t>A125179270J</t>
  </si>
  <si>
    <t>A125173638K</t>
  </si>
  <si>
    <t>A125184870J</t>
  </si>
  <si>
    <t>A125179254J</t>
  </si>
  <si>
    <t>A125173666V</t>
  </si>
  <si>
    <t>A125184898K</t>
  </si>
  <si>
    <t>A125179282T</t>
  </si>
  <si>
    <t>A125173598C</t>
  </si>
  <si>
    <t>A125184830R</t>
  </si>
  <si>
    <t>A125179214R</t>
  </si>
  <si>
    <t>A125173574K</t>
  </si>
  <si>
    <t>A125184806R</t>
  </si>
  <si>
    <t>A125179190J</t>
  </si>
  <si>
    <t>A125173586V</t>
  </si>
  <si>
    <t>A125184818X</t>
  </si>
  <si>
    <t>A125179202F</t>
  </si>
  <si>
    <t>A125173618A</t>
  </si>
  <si>
    <t>A125184850X</t>
  </si>
  <si>
    <t>A125179234X</t>
  </si>
  <si>
    <t>A125173590K</t>
  </si>
  <si>
    <t>A125184822R</t>
  </si>
  <si>
    <t>A125179206R</t>
  </si>
  <si>
    <t>A125173622T</t>
  </si>
  <si>
    <t>A125184854J</t>
  </si>
  <si>
    <t>A125179238J</t>
  </si>
  <si>
    <t>A125173626A</t>
  </si>
  <si>
    <t>A125184858T</t>
  </si>
  <si>
    <t>A125179242X</t>
  </si>
  <si>
    <t>A125173670K</t>
  </si>
  <si>
    <t>A125184902R</t>
  </si>
  <si>
    <t>A125179286A</t>
  </si>
  <si>
    <t>A125173578V</t>
  </si>
  <si>
    <t>A125184810F</t>
  </si>
  <si>
    <t>A125179194T</t>
  </si>
  <si>
    <t>A125173658V</t>
  </si>
  <si>
    <t>A125184890T</t>
  </si>
  <si>
    <t>A125179274T</t>
  </si>
  <si>
    <t>A125173662K</t>
  </si>
  <si>
    <t>A125184894A</t>
  </si>
  <si>
    <t>A125179278A</t>
  </si>
  <si>
    <t>A125173582K</t>
  </si>
  <si>
    <t>A125184814R</t>
  </si>
  <si>
    <t>A125179198A</t>
  </si>
  <si>
    <t>A125173602J</t>
  </si>
  <si>
    <t>A125184834X</t>
  </si>
  <si>
    <t>A125179218X</t>
  </si>
  <si>
    <t>A125173630T</t>
  </si>
  <si>
    <t>A125184862J</t>
  </si>
  <si>
    <t>A125179246J</t>
  </si>
  <si>
    <t>A125173674V</t>
  </si>
  <si>
    <t>A125184906X</t>
  </si>
  <si>
    <t>A125179290T</t>
  </si>
  <si>
    <t>A125173746V</t>
  </si>
  <si>
    <t>A125184978K</t>
  </si>
  <si>
    <t>A125179362T</t>
  </si>
  <si>
    <t>A125173710T</t>
  </si>
  <si>
    <t>A125184942J</t>
  </si>
  <si>
    <t>A125179326J</t>
  </si>
  <si>
    <t>A125173750K</t>
  </si>
  <si>
    <t>A125184982A</t>
  </si>
  <si>
    <t>A125179366A</t>
  </si>
  <si>
    <t>A125173754V</t>
  </si>
  <si>
    <t>A125184986K</t>
  </si>
  <si>
    <t>A125179370T</t>
  </si>
  <si>
    <t>A125173714A</t>
  </si>
  <si>
    <t>A125184946T</t>
  </si>
  <si>
    <t>A125179330X</t>
  </si>
  <si>
    <t>A125173718K</t>
  </si>
  <si>
    <t>A125184950J</t>
  </si>
  <si>
    <t>A125179334J</t>
  </si>
  <si>
    <t>A125173738V</t>
  </si>
  <si>
    <t>A125184970T</t>
  </si>
  <si>
    <t>A125179354T</t>
  </si>
  <si>
    <t>A125173698L</t>
  </si>
  <si>
    <t>A125184930X</t>
  </si>
  <si>
    <t>A125179314X</t>
  </si>
  <si>
    <t>A125173758C</t>
  </si>
  <si>
    <t>A125184990A</t>
  </si>
  <si>
    <t>A125179374A</t>
  </si>
  <si>
    <t>A125173742K</t>
  </si>
  <si>
    <t>A125184974A</t>
  </si>
  <si>
    <t>A125179358A</t>
  </si>
  <si>
    <t>A125173770V</t>
  </si>
  <si>
    <t>A125185002A</t>
  </si>
  <si>
    <t>A125179386K</t>
  </si>
  <si>
    <t>A125173702T</t>
  </si>
  <si>
    <t>A125184934J</t>
  </si>
  <si>
    <t>A125179318J</t>
  </si>
  <si>
    <t>A125173678C</t>
  </si>
  <si>
    <t>A125184910R</t>
  </si>
  <si>
    <t>A125179294A</t>
  </si>
  <si>
    <t>A125173690V</t>
  </si>
  <si>
    <t>A125184922X</t>
  </si>
  <si>
    <t>A125179306X</t>
  </si>
  <si>
    <t>A125173722A</t>
  </si>
  <si>
    <t>A125184954T</t>
  </si>
  <si>
    <t>A125179338T</t>
  </si>
  <si>
    <t>A125173694C</t>
  </si>
  <si>
    <t>A125184926J</t>
  </si>
  <si>
    <t>A125179310R</t>
  </si>
  <si>
    <t>A125173726K</t>
  </si>
  <si>
    <t>A125184958A</t>
  </si>
  <si>
    <t>A125179342J</t>
  </si>
  <si>
    <t>A125173730A</t>
  </si>
  <si>
    <t>A125184962T</t>
  </si>
  <si>
    <t>A125179346T</t>
  </si>
  <si>
    <t>A125173774C</t>
  </si>
  <si>
    <t>A125185006K</t>
  </si>
  <si>
    <t>A125179390A</t>
  </si>
  <si>
    <t>A125173682V</t>
  </si>
  <si>
    <t>A125184914X</t>
  </si>
  <si>
    <t>A125179298K</t>
  </si>
  <si>
    <t>A125173762V</t>
  </si>
  <si>
    <t>A125184994K</t>
  </si>
  <si>
    <t>A125179378K</t>
  </si>
  <si>
    <t>A125173766C</t>
  </si>
  <si>
    <t>Northern Territory ;  &gt; Permanently unable to work ;  &gt; Males ;</t>
  </si>
  <si>
    <t>Northern Territory ;  &gt; Permanently unable to work ;  &gt; Females ;</t>
  </si>
  <si>
    <t>Northern Territory ;  Unemployed ;  Persons ;</t>
  </si>
  <si>
    <t>Northern Territory ;  Unemployed ;  &gt; Males ;</t>
  </si>
  <si>
    <t>Northern Territory ;  Unemployed ;  &gt; Females ;</t>
  </si>
  <si>
    <t>Northern Territory ;  Not in the labour force ;  Persons ;</t>
  </si>
  <si>
    <t>Northern Territory ;  Not in the labour force ;  &gt; Males ;</t>
  </si>
  <si>
    <t>Northern Territory ;  Not in the labour force ;  &gt; Females ;</t>
  </si>
  <si>
    <t>Northern Territory ;  With job attachment ;  Persons ;</t>
  </si>
  <si>
    <t>Northern Territory ;  With job attachment ;  &gt; Males ;</t>
  </si>
  <si>
    <t>Northern Territory ;  With job attachment ;  &gt; Females ;</t>
  </si>
  <si>
    <t>Northern Territory ;  Without job attachment ;  Persons ;</t>
  </si>
  <si>
    <t>Northern Territory ;  Without job attachment ;  &gt; Males ;</t>
  </si>
  <si>
    <t>Northern Territory ;  Without job attachment ;  &gt; Females ;</t>
  </si>
  <si>
    <t>Australian Capital Territory ;  Civilian population ;  Persons ;</t>
  </si>
  <si>
    <t>Australian Capital Territory ;  Civilian population ;  &gt; Males ;</t>
  </si>
  <si>
    <t>Australian Capital Territory ;  Civilian population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</si>
  <si>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</si>
  <si>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</si>
  <si>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</si>
  <si>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Underemployed (expanded definition) ;  Persons ;</t>
  </si>
  <si>
    <t>Australian Capital Territory ;  &gt; Underemployed (expanded definition) ;  &gt; Males ;</t>
  </si>
  <si>
    <t>Australian Capital Territory ;  &gt; Underemployed (expanded definition) ;  &gt; Females ;</t>
  </si>
  <si>
    <t>Australian Capital Territory ;  &gt;&gt; Underemployed (headline definition) ;  Persons ;</t>
  </si>
  <si>
    <t>Australian Capital Territory ;  &gt;&gt; Underemployed (headline definition) ;  &gt; Males ;</t>
  </si>
  <si>
    <t>Australian Capital Territory ;  &gt;&gt; Underemployed (headline definition) ;  &gt; Females ;</t>
  </si>
  <si>
    <t>Australian Capital Territory ;  Potential workers ;  Persons ;</t>
  </si>
  <si>
    <t>Australian Capital Territory ;  Potential workers ;  &gt; Males ;</t>
  </si>
  <si>
    <t>Australian Capital Territory ;  Potential workers ;  &gt; Females ;</t>
  </si>
  <si>
    <t>Australian Capital Territory ;  &gt; Potential workers with job attachment ;  Persons ;</t>
  </si>
  <si>
    <t>Australian Capital Territory ;  &gt; Potential workers with job attachment ;  &gt; Males ;</t>
  </si>
  <si>
    <t>Australian Capital Territory ;  &gt; Potential workers with job attachment ;  &gt; Females ;</t>
  </si>
  <si>
    <t>Australian Capital Territory ;  &gt;&gt; Had a job to go to and available within 4 weeks ;  Persons ;</t>
  </si>
  <si>
    <t>Australian Capital Territory ;  &gt;&gt; Had a job to go to and available within 4 weeks ;  &gt; Males ;</t>
  </si>
  <si>
    <t>Australian Capital Territory ;  &gt;&gt; Had a job to go to and available within 4 weeks ;  &gt; Females ;</t>
  </si>
  <si>
    <t>Australian Capital Territory ;  &gt;&gt;&gt; Had a job to go to and available last week (unemployed) ;  Persons ;</t>
  </si>
  <si>
    <t>Australian Capital Territory ;  &gt;&gt;&gt; Had a job to go to and available last week (unemployed) ;  &gt; Males ;</t>
  </si>
  <si>
    <t>Australian Capital Territory ;  &gt;&gt;&gt; Had a job to go to and available last week (unemployed) ;  &gt; Females ;</t>
  </si>
  <si>
    <t>Australian Capital Territory ;  &gt;&gt;&gt; Had a job to go to and available within 4 weeks (but not last week) ;  Persons ;</t>
  </si>
  <si>
    <t>Australian Capital Territory ;  &gt;&gt;&gt; Had a job to go to and available within 4 weeks (but not last week) ;  &gt; Males ;</t>
  </si>
  <si>
    <t>Australian Capital Territory ;  &gt;&gt;&gt; Had a job to go to and available within 4 weeks (but not last week) ;  &gt; Females ;</t>
  </si>
  <si>
    <t>Australian Capital Territory ;  &gt;&gt; Had a job to go to and not available within 4 weeks ;  Persons ;</t>
  </si>
  <si>
    <t>Australian Capital Territory ;  &gt;&gt; Had a job to go to and not available within 4 weeks ;  &gt; Males ;</t>
  </si>
  <si>
    <t>Australian Capital Territory ;  &gt;&gt; Had a job to go to and not available within 4 weeks ;  &gt; Females ;</t>
  </si>
  <si>
    <t>Australian Capital Territory ;  &gt; Potential workers without job attachment ;  Persons ;</t>
  </si>
  <si>
    <t>Australian Capital Territory ;  &gt; Potential workers without job attachment ;  &gt; Males ;</t>
  </si>
  <si>
    <t>Australian Capital Territory ;  &gt; Potential workers without job attachment ;  &gt; Females ;</t>
  </si>
  <si>
    <t>Australian Capital Territory ;  &gt;&gt; Wanted to work, actively looking and available within 4 weeks ;  Persons ;</t>
  </si>
  <si>
    <t>Australian Capital Territory ;  &gt;&gt; Wanted to work, actively looking and available within 4 weeks ;  &gt; Males ;</t>
  </si>
  <si>
    <t>Australian Capital Territory ;  &gt;&gt; Wanted to work, actively looking and available within 4 weeks ;  &gt; Females ;</t>
  </si>
  <si>
    <t>Australian Capital Territory ;  &gt;&gt;&gt; Wanted to work, actively looking and available last week (unemployed) ;  Persons ;</t>
  </si>
  <si>
    <t>Australian Capital Territory ;  &gt;&gt;&gt; Wanted to work, actively looking and available last week (unemployed) ;  &gt; Males ;</t>
  </si>
  <si>
    <t>Australian Capital Territory ;  &gt;&gt;&gt; Wanted to work, actively looking and available last week (unemployed) ;  &gt; Females ;</t>
  </si>
  <si>
    <t>Australian Capital Territory ;  &gt;&gt;&gt; Wanted to work, actively looking and available within 4 weeks (but not last week) ;  Persons ;</t>
  </si>
  <si>
    <t>Australian Capital Territory ;  &gt;&gt;&gt; Wanted to work, actively looking and available within 4 weeks (but not last week) ;  &gt; Males ;</t>
  </si>
  <si>
    <t>Australian Capital Territory ;  &gt;&gt;&gt; Wanted to work, actively looking and available within 4 weeks (but not last week) ;  &gt; Females ;</t>
  </si>
  <si>
    <t>Australian Capital Territory ;  &gt;&gt; Wanted to work, actively looking and not available within 4 weeks ;  Persons ;</t>
  </si>
  <si>
    <t>Australian Capital Territory ;  &gt;&gt; Wanted to work, actively looking and not available within 4 weeks ;  &gt; Males ;</t>
  </si>
  <si>
    <t>Australian Capital Territory ;  &gt;&gt; Wanted to work, actively looking and not available within 4 weeks ;  &gt; Females ;</t>
  </si>
  <si>
    <t>Australian Capital Territory ;  &gt;&gt; Wanted to work, available within 4 weeks but not actively looking ;  Persons ;</t>
  </si>
  <si>
    <t>Australian Capital Territory ;  &gt;&gt; Wanted to work, available within 4 weeks but not actively looking ;  &gt; Males ;</t>
  </si>
  <si>
    <t>Australian Capital Territory ;  &gt;&gt; Wanted to work, available within 4 weeks but not actively looking ;  &gt; Females ;</t>
  </si>
  <si>
    <t>Australian Capital Territory ;  &gt;&gt;&gt; Discouraged job seekers - available but discouraged from actively looking ;  Persons ;</t>
  </si>
  <si>
    <t>Australian Capital Territory ;  &gt;&gt;&gt; Discouraged job seekers - available but discouraged from actively looking ;  &gt; Males ;</t>
  </si>
  <si>
    <t>Australian Capital Territory ;  &gt;&gt;&gt; Discouraged job seekers - available but discouraged from actively looking ;  &gt; Females ;</t>
  </si>
  <si>
    <t>Australian Capital Territory ;  &gt;&gt;&gt; Other job seekers - available but not actively looking for other reasons ;  Persons ;</t>
  </si>
  <si>
    <t>Australian Capital Territory ;  &gt;&gt;&gt; Other job seekers - available but not actively looking for other reasons ;  &gt; Males ;</t>
  </si>
  <si>
    <t>Australian Capital Territory ;  &gt;&gt;&gt; Other job seekers - available but not actively looking for other reasons ;  &gt; Females ;</t>
  </si>
  <si>
    <t>Australian Capital Territory ;  &gt;&gt; Wanted to work, not available within 4 weeks and not actively looking ;  Persons ;</t>
  </si>
  <si>
    <t>Australian Capital Territory ;  &gt;&gt; Wanted to work, not available within 4 weeks and not actively looking ;  &gt; Males ;</t>
  </si>
  <si>
    <t>Australian Capital Territory ;  &gt;&gt; Wanted to work, not available within 4 weeks and not actively looking ;  &gt; Females ;</t>
  </si>
  <si>
    <t>Australian Capital Territory ;  Not potential workers ;  Persons ;</t>
  </si>
  <si>
    <t>Australian Capital Territory ;  Not potential workers ;  &gt; Males ;</t>
  </si>
  <si>
    <t>Australian Capital Territory ;  Not potential workers ;  &gt; Females ;</t>
  </si>
  <si>
    <t>Australian Capital Territory ;  &gt; Did not want to work ;  Persons ;</t>
  </si>
  <si>
    <t>Australian Capital Territory ;  &gt; Did not want to work ;  &gt; Males ;</t>
  </si>
  <si>
    <t>Australian Capital Territory ;  &gt; Did not want to work ;  &gt; Females ;</t>
  </si>
  <si>
    <t>Australian Capital Territory ;  &gt; Permanently unable to work ;  Persons ;</t>
  </si>
  <si>
    <t>Australian Capital Territory ;  &gt; Permanently unable to work ;  &gt; Males ;</t>
  </si>
  <si>
    <t>Australian Capital Territory ;  &gt; Permanently unable to work ;  &gt; Females ;</t>
  </si>
  <si>
    <t>Australian Capital Territory ;  Unemployed ;  Persons ;</t>
  </si>
  <si>
    <t>Australian Capital Territory ;  Unemployed ;  &gt; Males ;</t>
  </si>
  <si>
    <t>Australian Capital Territory ;  Unemployed ;  &gt; Females ;</t>
  </si>
  <si>
    <t>Australian Capital Territory ;  Not in the labour force ;  Persons ;</t>
  </si>
  <si>
    <t>Australian Capital Territory ;  Not in the labour force ;  &gt; Males ;</t>
  </si>
  <si>
    <t>Australian Capital Territory ;  Not in the labour force ;  &gt; Females ;</t>
  </si>
  <si>
    <t>Australian Capital Territory ;  With job attachment ;  Persons ;</t>
  </si>
  <si>
    <t>Australian Capital Territory ;  With job attachment ;  &gt; Males ;</t>
  </si>
  <si>
    <t>Australian Capital Territory ;  With job attachment ;  &gt; Females ;</t>
  </si>
  <si>
    <t>Australian Capital Territory ;  Without job attachment ;  Persons ;</t>
  </si>
  <si>
    <t>Australian Capital Territory ;  Without job attachment ;  &gt; Males ;</t>
  </si>
  <si>
    <t>Australian Capital Territory ;  Without job attachment ;  &gt; Females ;</t>
  </si>
  <si>
    <t>A125184998V</t>
  </si>
  <si>
    <t>A125179382A</t>
  </si>
  <si>
    <t>A125173686C</t>
  </si>
  <si>
    <t>A125184918J</t>
  </si>
  <si>
    <t>A125179302R</t>
  </si>
  <si>
    <t>A125173706A</t>
  </si>
  <si>
    <t>A125184938T</t>
  </si>
  <si>
    <t>A125179322X</t>
  </si>
  <si>
    <t>A125173734K</t>
  </si>
  <si>
    <t>A125184966A</t>
  </si>
  <si>
    <t>A125179350J</t>
  </si>
  <si>
    <t>A125173778L</t>
  </si>
  <si>
    <t>A125185010A</t>
  </si>
  <si>
    <t>A125179394K</t>
  </si>
  <si>
    <t>A125173330R</t>
  </si>
  <si>
    <t>A125184562F</t>
  </si>
  <si>
    <t>A125178946C</t>
  </si>
  <si>
    <t>A125173294T</t>
  </si>
  <si>
    <t>A125184526W</t>
  </si>
  <si>
    <t>A125178910A</t>
  </si>
  <si>
    <t>A125173334X</t>
  </si>
  <si>
    <t>A125184566R</t>
  </si>
  <si>
    <t>A125178950V</t>
  </si>
  <si>
    <t>A125173338J</t>
  </si>
  <si>
    <t>A125184570F</t>
  </si>
  <si>
    <t>A125178954C</t>
  </si>
  <si>
    <t>A125173298A</t>
  </si>
  <si>
    <t>A125184530L</t>
  </si>
  <si>
    <t>A125178914K</t>
  </si>
  <si>
    <t>A125173302F</t>
  </si>
  <si>
    <t>A125184534W</t>
  </si>
  <si>
    <t>A125178918V</t>
  </si>
  <si>
    <t>A125173322R</t>
  </si>
  <si>
    <t>A125184554F</t>
  </si>
  <si>
    <t>A125178938C</t>
  </si>
  <si>
    <t>A125173282J</t>
  </si>
  <si>
    <t>A125184514L</t>
  </si>
  <si>
    <t>A125178898W</t>
  </si>
  <si>
    <t>A125173342X</t>
  </si>
  <si>
    <t>A125184574R</t>
  </si>
  <si>
    <t>A125178958L</t>
  </si>
  <si>
    <t>A125173326X</t>
  </si>
  <si>
    <t>A125184558R</t>
  </si>
  <si>
    <t>A125178942V</t>
  </si>
  <si>
    <t>A125173354J</t>
  </si>
  <si>
    <t>A125184586X</t>
  </si>
  <si>
    <t>A125178970C</t>
  </si>
  <si>
    <t>A125173286T</t>
  </si>
  <si>
    <t>A125184518W</t>
  </si>
  <si>
    <t>A125178902A</t>
  </si>
  <si>
    <t>A125173262X</t>
  </si>
  <si>
    <t>A125184494R</t>
  </si>
  <si>
    <t>A125178878L</t>
  </si>
  <si>
    <t>A125173274J</t>
  </si>
  <si>
    <t>A125184506L</t>
  </si>
  <si>
    <t>A125178890C</t>
  </si>
  <si>
    <t>A125173306R</t>
  </si>
  <si>
    <t>A125184538F</t>
  </si>
  <si>
    <t>A125178922K</t>
  </si>
  <si>
    <t>A125173278T</t>
  </si>
  <si>
    <t>A125184510C</t>
  </si>
  <si>
    <t>A125178894L</t>
  </si>
  <si>
    <t>A125173310F</t>
  </si>
  <si>
    <t>A125184542W</t>
  </si>
  <si>
    <t>A125178926V</t>
  </si>
  <si>
    <t>A125173314R</t>
  </si>
  <si>
    <t>A125184546F</t>
  </si>
  <si>
    <t>A125178930K</t>
  </si>
  <si>
    <t>A125173358T</t>
  </si>
  <si>
    <t>A125184590R</t>
  </si>
  <si>
    <t>A125178974L</t>
  </si>
  <si>
    <t>A125173266J</t>
  </si>
  <si>
    <t>A125184498X</t>
  </si>
  <si>
    <t>A125178882C</t>
  </si>
  <si>
    <t>A125173346J</t>
  </si>
  <si>
    <t>A125184578X</t>
  </si>
  <si>
    <t>A125178962C</t>
  </si>
  <si>
    <t>A125173350X</t>
  </si>
  <si>
    <t>A125184582R</t>
  </si>
  <si>
    <t>A125178966L</t>
  </si>
  <si>
    <t>A125173270X</t>
  </si>
  <si>
    <t>A125184502C</t>
  </si>
  <si>
    <t>A125178886L</t>
  </si>
  <si>
    <t>A125173290J</t>
  </si>
  <si>
    <t>A125184522L</t>
  </si>
  <si>
    <t>A125178906K</t>
  </si>
  <si>
    <t>A125173318X</t>
  </si>
  <si>
    <t>A125184550W</t>
  </si>
  <si>
    <t>A125178934V</t>
  </si>
  <si>
    <t>A125173362J</t>
  </si>
  <si>
    <t>A125184594X</t>
  </si>
  <si>
    <t>A125178978W</t>
  </si>
  <si>
    <t>Time Series Workbook</t>
  </si>
  <si>
    <t>6228.0 Potential workers</t>
  </si>
  <si>
    <t>Table 1. Potential workers and discouraged job seekers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</si>
  <si>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</si>
  <si>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</si>
  <si>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</si>
  <si>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</si>
  <si>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</si>
  <si>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</si>
  <si>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</si>
  <si>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Tue 24 May 2022</t>
  </si>
  <si>
    <t>Contents</t>
  </si>
  <si>
    <t>Tables</t>
  </si>
  <si>
    <t>Table 1.1 - Potential workers and discouraged job seekers by age, February 2022</t>
  </si>
  <si>
    <t>Table 1.2 - Potential workers and discouraged job seekers by state and territory,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</si>
  <si>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</si>
  <si>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</si>
  <si>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</si>
  <si>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</si>
  <si>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</si>
  <si>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</si>
  <si>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</si>
  <si>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</si>
  <si>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</si>
  <si>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</si>
  <si>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</si>
  <si>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</si>
  <si>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</si>
  <si>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</si>
  <si>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</si>
  <si>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Expanded labour force status</t>
  </si>
  <si>
    <t>Civilian population</t>
  </si>
  <si>
    <t>Employed</t>
  </si>
  <si>
    <t>Underemployed (expanded definition)</t>
  </si>
  <si>
    <t>Underemployed (headline definition)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</si>
  <si>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</si>
  <si>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</si>
  <si>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</si>
  <si>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</si>
  <si>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</si>
  <si>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</si>
  <si>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</si>
  <si>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</si>
  <si>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</si>
  <si>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</si>
  <si>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</si>
  <si>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</si>
  <si>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</si>
  <si>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</si>
  <si>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</si>
  <si>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</si>
  <si>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</si>
  <si>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</si>
  <si>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Labour force status</t>
  </si>
  <si>
    <t>Unemployed</t>
  </si>
  <si>
    <t>Not in the labour force</t>
  </si>
  <si>
    <t>Job attachment</t>
  </si>
  <si>
    <t>With job attachment</t>
  </si>
  <si>
    <t>Without job attachment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</si>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</sst>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76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0" borderId="0" xfId="8" applyFont="1" applyAlignment="1">
      <alignment horizontal="left"/>
    </xf>
    <xf numFmtId="1" fontId="30" fillId="0" borderId="0" xfId="4" quotePrefix="1" applyNumberFormat="1" applyFont="1" applyAlignment="1">
      <alignment horizontal="center"/>
    </xf>
    <xf numFmtId="166" fontId="11" fillId="0" borderId="0" xfId="10" applyNumberFormat="1" applyAlignment="1">
      <alignment horizontal="left" vertic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0" fontId="12" fillId="0" borderId="0" xfId="7" applyFont="1"/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11" fillId="0" borderId="0" xfId="11" applyFont="1" applyAlignment="1">
      <alignment horizontal="left" indent="3"/>
    </xf>
    <xf numFmtId="0" fontId="1" fillId="0" borderId="0" xfId="11" applyFont="1" applyAlignment="1">
      <alignment horizontal="left" indent="3"/>
    </xf>
    <xf numFmtId="0" fontId="1" fillId="0" borderId="0" xfId="11" applyFont="1" applyAlignment="1">
      <alignment horizontal="left" indent="4"/>
    </xf>
    <xf numFmtId="0" fontId="11" fillId="0" borderId="0" xfId="11" applyFont="1" applyAlignment="1">
      <alignment horizontal="left" indent="4"/>
    </xf>
    <xf numFmtId="0" fontId="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166" fontId="28" fillId="0" borderId="0" xfId="10" applyNumberFormat="1" applyFont="1" applyAlignment="1">
      <alignment horizontal="left" vertical="center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8" fillId="0" borderId="4" xfId="9" quotePrefix="1" applyNumberFormat="1" applyFont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</cellXfs>
  <cellStyles count="12">
    <cellStyle name="Hyperlink" xfId="1" builtinId="8"/>
    <cellStyle name="Hyperlink 2" xfId="5" xr:uid="{84A89C5C-59D0-4B28-AA13-4419401F9ADE}"/>
    <cellStyle name="Normal" xfId="0" builtinId="0"/>
    <cellStyle name="Normal 10" xfId="3" xr:uid="{9287D10C-81A3-4B7B-B7C5-FD59FAAFB1E5}"/>
    <cellStyle name="Normal 2" xfId="7" xr:uid="{E2754A41-9D67-4CB9-9913-294E0A29FE8E}"/>
    <cellStyle name="Normal 2 2 2" xfId="11" xr:uid="{93F41A3E-2B3A-42CA-BF79-658C8058591F}"/>
    <cellStyle name="Normal 2 4" xfId="4" xr:uid="{51184F9E-75D5-4216-9871-4D348B745DE8}"/>
    <cellStyle name="Normal 3 5 4" xfId="2" xr:uid="{DCE85F2E-3CFC-4EB4-9C74-751298B553CE}"/>
    <cellStyle name="Style1" xfId="6" xr:uid="{36DF086F-1449-449D-B95D-9DCACD78905D}"/>
    <cellStyle name="Style4" xfId="8" xr:uid="{0C14064E-E1CF-46DD-929A-C2342B023241}"/>
    <cellStyle name="Style5" xfId="9" xr:uid="{FEF15A9A-F3BF-457D-8554-EE30F49FDCF3}"/>
    <cellStyle name="Style9" xfId="10" xr:uid="{0F22C053-4B32-44F7-9F05-6DCC51A6D1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1C76CF-306D-4B7F-847F-1A943215003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329B22-7B29-4B7D-800E-1A9A1264CE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D51C3FA-83DF-4EED-9116-A87D5865F15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group/Labour%20Sup%20Suvys/HSF/PJSM22/Timeseries/templates/62280_Table01_tem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2"/>
      <sheetName val="Index"/>
      <sheetName val="Data1"/>
      <sheetName val="Data2"/>
      <sheetName val="Data3"/>
      <sheetName val="Data4"/>
      <sheetName val="Data5"/>
    </sheetNames>
    <sheetDataSet>
      <sheetData sheetId="0"/>
      <sheetData sheetId="1"/>
      <sheetData sheetId="2"/>
      <sheetData sheetId="3"/>
      <sheetData sheetId="4">
        <row r="1">
          <cell r="B1" t="str">
            <v>Civilian population ;  Persons ;</v>
          </cell>
          <cell r="C1" t="str">
            <v>Civilian population ;  &gt; Males ;</v>
          </cell>
          <cell r="D1" t="str">
            <v>Civilian population ;  &gt; Females ;</v>
          </cell>
          <cell r="E1" t="str">
            <v>Employed ;  Persons ;</v>
          </cell>
          <cell r="F1" t="str">
            <v>Employed ;  &gt; Males ;</v>
          </cell>
          <cell r="G1" t="str">
            <v>Employed ;  &gt; Females ;</v>
          </cell>
          <cell r="H1" t="str">
            <v>&gt; Underemployed (expanded definition) ;  Persons ;</v>
          </cell>
          <cell r="I1" t="str">
            <v>&gt; Underemployed (expanded definition) ;  &gt; Males ;</v>
          </cell>
          <cell r="J1" t="str">
            <v>&gt; Underemployed (expanded definition) ;  &gt; Females ;</v>
          </cell>
          <cell r="K1" t="str">
            <v>&gt;&gt; Underemployed (headline definition) ;  Persons ;</v>
          </cell>
          <cell r="L1" t="str">
            <v>&gt;&gt; Underemployed (headline definition) ;  &gt; Males ;</v>
          </cell>
          <cell r="M1" t="str">
            <v>&gt;&gt; Underemployed (headline definition) ;  &gt; Females ;</v>
          </cell>
          <cell r="N1" t="str">
            <v>Potential workers ;  Persons ;</v>
          </cell>
          <cell r="O1" t="str">
            <v>Potential workers ;  &gt; Males ;</v>
          </cell>
          <cell r="P1" t="str">
            <v>Potential workers ;  &gt; Females ;</v>
          </cell>
          <cell r="Q1" t="str">
            <v>&gt; Potential workers with job attachment ;  Persons ;</v>
          </cell>
          <cell r="R1" t="str">
            <v>&gt; Potential workers with job attachment ;  &gt; Males ;</v>
          </cell>
          <cell r="S1" t="str">
            <v>&gt; Potential workers with job attachment ;  &gt; Females ;</v>
          </cell>
          <cell r="T1" t="str">
            <v>&gt;&gt; Had a job to go to and available within 4 weeks ;  Persons ;</v>
          </cell>
          <cell r="U1" t="str">
            <v>&gt;&gt; Had a job to go to and available within 4 weeks ;  &gt; Males ;</v>
          </cell>
          <cell r="V1" t="str">
            <v>&gt;&gt; Had a job to go to and available within 4 weeks ;  &gt; Females ;</v>
          </cell>
          <cell r="W1" t="str">
            <v>&gt;&gt;&gt; Had a job to go to and available last week (unemployed) ;  Persons ;</v>
          </cell>
          <cell r="X1" t="str">
            <v>&gt;&gt;&gt; Had a job to go to and available last week (unemployed) ;  &gt; Males ;</v>
          </cell>
          <cell r="Y1" t="str">
            <v>&gt;&gt;&gt; Had a job to go to and available last week (unemployed) ;  &gt; Females ;</v>
          </cell>
          <cell r="Z1" t="str">
            <v>&gt;&gt;&gt; Had a job to go to and available within 4 weeks (but not last week) ;  Persons ;</v>
          </cell>
          <cell r="AA1" t="str">
            <v>&gt;&gt;&gt; Had a job to go to and available within 4 weeks (but not last week) ;  &gt; Males ;</v>
          </cell>
          <cell r="AB1" t="str">
            <v>&gt;&gt;&gt; Had a job to go to and available within 4 weeks (but not last week) ;  &gt; Females ;</v>
          </cell>
          <cell r="AC1" t="str">
            <v>&gt;&gt; Had a job to go to and not available within 4 weeks ;  Persons ;</v>
          </cell>
          <cell r="AD1" t="str">
            <v>&gt;&gt; Had a job to go to and not available within 4 weeks ;  &gt; Males ;</v>
          </cell>
          <cell r="AE1" t="str">
            <v>&gt;&gt; Had a job to go to and not available within 4 weeks ;  &gt; Females ;</v>
          </cell>
          <cell r="AF1" t="str">
            <v>&gt; Potential workers without job attachment ;  Persons ;</v>
          </cell>
          <cell r="AG1" t="str">
            <v>&gt; Potential workers without job attachment ;  &gt; Males ;</v>
          </cell>
          <cell r="AH1" t="str">
            <v>&gt; Potential workers without job attachment ;  &gt; Females ;</v>
          </cell>
          <cell r="AI1" t="str">
            <v>&gt;&gt; Wanted to work, actively looking and available within 4 weeks ;  Persons ;</v>
          </cell>
          <cell r="AJ1" t="str">
            <v>&gt;&gt; Wanted to work, actively looking and available within 4 weeks ;  &gt; Males ;</v>
          </cell>
          <cell r="AK1" t="str">
            <v>&gt;&gt; Wanted to work, actively looking and available within 4 weeks ;  &gt; Females ;</v>
          </cell>
          <cell r="AL1" t="str">
            <v>&gt;&gt;&gt; Wanted to work, actively looking and available last week (unemployed) ;  Persons ;</v>
          </cell>
          <cell r="AM1" t="str">
            <v>&gt;&gt;&gt; Wanted to work, actively looking and available last week (unemployed) ;  &gt; Males ;</v>
          </cell>
          <cell r="AN1" t="str">
            <v>&gt;&gt;&gt; Wanted to work, actively looking and available last week (unemployed) ;  &gt; Females ;</v>
          </cell>
          <cell r="AO1" t="str">
            <v>&gt;&gt;&gt; Wanted to work, actively looking and available within 4 weeks (but not last week) ;  Persons ;</v>
          </cell>
          <cell r="AP1" t="str">
            <v>&gt;&gt;&gt; Wanted to work, actively looking and available within 4 weeks (but not last week) ;  &gt; Males ;</v>
          </cell>
          <cell r="AQ1" t="str">
            <v>&gt;&gt;&gt; Wanted to work, actively looking and available within 4 weeks (but not last week) ;  &gt; Females ;</v>
          </cell>
          <cell r="AR1" t="str">
            <v>&gt;&gt; Wanted to work, actively looking and not available within 4 weeks ;  Persons ;</v>
          </cell>
          <cell r="AS1" t="str">
            <v>&gt;&gt; Wanted to work, actively looking and not available within 4 weeks ;  &gt; Males ;</v>
          </cell>
          <cell r="AT1" t="str">
            <v>&gt;&gt; Wanted to work, actively looking and not available within 4 weeks ;  &gt; Females ;</v>
          </cell>
          <cell r="AU1" t="str">
            <v>&gt;&gt; Wanted to work, available within 4 weeks but not actively looking ;  Persons ;</v>
          </cell>
          <cell r="AV1" t="str">
            <v>&gt;&gt; Wanted to work, available within 4 weeks but not actively looking ;  &gt; Males ;</v>
          </cell>
          <cell r="AW1" t="str">
            <v>&gt;&gt; Wanted to work, available within 4 weeks but not actively looking ;  &gt; Females ;</v>
          </cell>
          <cell r="AX1" t="str">
            <v>&gt;&gt;&gt; Discouraged job seekers - available but discouraged from actively looking ;  Persons ;</v>
          </cell>
          <cell r="AY1" t="str">
            <v>&gt;&gt;&gt; Discouraged job seekers - available but discouraged from actively looking ;  &gt; Males ;</v>
          </cell>
          <cell r="AZ1" t="str">
            <v>&gt;&gt;&gt; Discouraged job seekers - available but discouraged from actively looking ;  &gt; Females ;</v>
          </cell>
          <cell r="BA1" t="str">
            <v>&gt;&gt;&gt; Other job seekers - available but not actively looking for other reasons ;  Persons ;</v>
          </cell>
          <cell r="BB1" t="str">
            <v>&gt;&gt;&gt; Other job seekers - available but not actively looking for other reasons ;  &gt; Males ;</v>
          </cell>
          <cell r="BC1" t="str">
            <v>&gt;&gt;&gt; Other job seekers - available but not actively looking for other reasons ;  &gt; Females ;</v>
          </cell>
          <cell r="BD1" t="str">
            <v>&gt;&gt; Wanted to work, not available within 4 weeks and not actively looking ;  Persons ;</v>
          </cell>
          <cell r="BE1" t="str">
            <v>&gt;&gt; Wanted to work, not available within 4 weeks and not actively looking ;  &gt; Males ;</v>
          </cell>
          <cell r="BF1" t="str">
            <v>&gt;&gt; Wanted to work, not available within 4 weeks and not actively looking ;  &gt; Females ;</v>
          </cell>
          <cell r="BG1" t="str">
            <v>Not potential workers ;  Persons ;</v>
          </cell>
          <cell r="BH1" t="str">
            <v>Not potential workers ;  &gt; Males ;</v>
          </cell>
          <cell r="BI1" t="str">
            <v>Not potential workers ;  &gt; Females ;</v>
          </cell>
          <cell r="BJ1" t="str">
            <v>&gt; Did not want to work ;  Persons ;</v>
          </cell>
          <cell r="BK1" t="str">
            <v>&gt; Did not want to work ;  &gt; Males ;</v>
          </cell>
          <cell r="BL1" t="str">
            <v>&gt; Did not want to work ;  &gt; Females ;</v>
          </cell>
          <cell r="BM1" t="str">
            <v>&gt; Permanently unable to work ;  Persons ;</v>
          </cell>
          <cell r="BN1" t="str">
            <v>&gt; Permanently unable to work ;  &gt; Males ;</v>
          </cell>
          <cell r="BO1" t="str">
            <v>&gt; Permanently unable to work ;  &gt; Females ;</v>
          </cell>
          <cell r="BP1" t="str">
            <v>Unemployed ;  Persons ;</v>
          </cell>
          <cell r="BQ1" t="str">
            <v>Unemployed ;  &gt; Males ;</v>
          </cell>
          <cell r="BR1" t="str">
            <v>Unemployed ;  &gt; Females ;</v>
          </cell>
          <cell r="BS1" t="str">
            <v>Not in the labour force ;  Persons ;</v>
          </cell>
          <cell r="BT1" t="str">
            <v>Not in the labour force ;  &gt; Males ;</v>
          </cell>
          <cell r="BU1" t="str">
            <v>Not in the labour force ;  &gt; Females ;</v>
          </cell>
          <cell r="BV1" t="str">
            <v>With job attachment ;  Persons ;</v>
          </cell>
          <cell r="BW1" t="str">
            <v>With job attachment ;  &gt; Males ;</v>
          </cell>
          <cell r="BX1" t="str">
            <v>With job attachment ;  &gt; Females ;</v>
          </cell>
          <cell r="BY1" t="str">
            <v>Without job attachment ;  Persons ;</v>
          </cell>
          <cell r="BZ1" t="str">
            <v>Without job attachment ;  &gt; Males ;</v>
          </cell>
          <cell r="CA1" t="str">
            <v>Without job attachment ;  &gt; Females ;</v>
          </cell>
          <cell r="CB1" t="str">
            <v>15-64 years ;  Civilian population ;  Persons ;</v>
          </cell>
          <cell r="CC1" t="str">
            <v>15-64 years ;  Civilian population ;  &gt; Males ;</v>
          </cell>
          <cell r="CD1" t="str">
            <v>15-64 years ;  Civilian population ;  &gt; Females ;</v>
          </cell>
          <cell r="CE1" t="str">
            <v>15-64 years ;  Employed ;  Persons ;</v>
          </cell>
          <cell r="CF1" t="str">
            <v>15-64 years ;  Employed ;  &gt; Males ;</v>
          </cell>
          <cell r="CG1" t="str">
            <v>15-64 years ;  Employed ;  &gt; Females ;</v>
          </cell>
          <cell r="CH1" t="str">
            <v>15-64 years ;  &gt; Underemployed (expanded definition) ;  Persons ;</v>
          </cell>
          <cell r="CI1" t="str">
            <v>15-64 years ;  &gt; Underemployed (expanded definition) ;  &gt; Males ;</v>
          </cell>
          <cell r="CJ1" t="str">
            <v>15-64 years ;  &gt; Underemployed (expanded definition) ;  &gt; Females ;</v>
          </cell>
          <cell r="CK1" t="str">
            <v>15-64 years ;  &gt;&gt; Underemployed (headline definition) ;  Persons ;</v>
          </cell>
          <cell r="CL1" t="str">
            <v>15-64 years ;  &gt;&gt; Underemployed (headline definition) ;  &gt; Males ;</v>
          </cell>
          <cell r="CM1" t="str">
            <v>15-64 years ;  &gt;&gt; Underemployed (headline definition) ;  &gt; Females ;</v>
          </cell>
          <cell r="CN1" t="str">
            <v>15-64 years ;  Potential workers ;  Persons ;</v>
          </cell>
          <cell r="CO1" t="str">
            <v>15-64 years ;  Potential workers ;  &gt; Males ;</v>
          </cell>
          <cell r="CP1" t="str">
            <v>15-64 years ;  Potential workers ;  &gt; Females ;</v>
          </cell>
          <cell r="CQ1" t="str">
            <v>15-64 years ;  &gt; Potential workers with job attachment ;  Persons ;</v>
          </cell>
          <cell r="CR1" t="str">
            <v>15-64 years ;  &gt; Potential workers with job attachment ;  &gt; Males ;</v>
          </cell>
          <cell r="CS1" t="str">
            <v>15-64 years ;  &gt; Potential workers with job attachment ;  &gt; Females ;</v>
          </cell>
          <cell r="CT1" t="str">
            <v>15-64 years ;  &gt;&gt; Had a job to go to and available within 4 weeks ;  Persons ;</v>
          </cell>
          <cell r="CU1" t="str">
            <v>15-64 years ;  &gt;&gt; Had a job to go to and available within 4 weeks ;  &gt; Males ;</v>
          </cell>
          <cell r="CV1" t="str">
            <v>15-64 years ;  &gt;&gt; Had a job to go to and available within 4 weeks ;  &gt; Females ;</v>
          </cell>
          <cell r="CW1" t="str">
            <v>15-64 years ;  &gt;&gt;&gt; Had a job to go to and available last week (unemployed) ;  Persons ;</v>
          </cell>
          <cell r="CX1" t="str">
            <v>15-64 years ;  &gt;&gt;&gt; Had a job to go to and available last week (unemployed) ;  &gt; Males ;</v>
          </cell>
          <cell r="CY1" t="str">
            <v>15-64 years ;  &gt;&gt;&gt; Had a job to go to and available last week (unemployed) ;  &gt; Females ;</v>
          </cell>
          <cell r="CZ1" t="str">
            <v>15-64 years ;  &gt;&gt;&gt; Had a job to go to and available within 4 weeks (but not last week) ;  Persons ;</v>
          </cell>
          <cell r="DA1" t="str">
            <v>15-64 years ;  &gt;&gt;&gt; Had a job to go to and available within 4 weeks (but not last week) ;  &gt; Males ;</v>
          </cell>
          <cell r="DB1" t="str">
            <v>15-64 years ;  &gt;&gt;&gt; Had a job to go to and available within 4 weeks (but not last week) ;  &gt; Females ;</v>
          </cell>
          <cell r="DC1" t="str">
            <v>15-64 years ;  &gt;&gt; Had a job to go to and not available within 4 weeks ;  Persons ;</v>
          </cell>
          <cell r="DD1" t="str">
            <v>15-64 years ;  &gt;&gt; Had a job to go to and not available within 4 weeks ;  &gt; Males ;</v>
          </cell>
          <cell r="DE1" t="str">
            <v>15-64 years ;  &gt;&gt; Had a job to go to and not available within 4 weeks ;  &gt; Females ;</v>
          </cell>
          <cell r="DF1" t="str">
            <v>15-64 years ;  &gt; Potential workers without job attachment ;  Persons ;</v>
          </cell>
          <cell r="DG1" t="str">
            <v>15-64 years ;  &gt; Potential workers without job attachment ;  &gt; Males ;</v>
          </cell>
          <cell r="DH1" t="str">
            <v>15-64 years ;  &gt; Potential workers without job attachment ;  &gt; Females ;</v>
          </cell>
          <cell r="DI1" t="str">
            <v>15-64 years ;  &gt;&gt; Wanted to work, actively looking and available within 4 weeks ;  Persons ;</v>
          </cell>
          <cell r="DJ1" t="str">
            <v>15-64 years ;  &gt;&gt; Wanted to work, actively looking and available within 4 weeks ;  &gt; Males ;</v>
          </cell>
          <cell r="DK1" t="str">
            <v>15-64 years ;  &gt;&gt; Wanted to work, actively looking and available within 4 weeks ;  &gt; Females ;</v>
          </cell>
          <cell r="DL1" t="str">
            <v>15-64 years ;  &gt;&gt;&gt; Wanted to work, actively looking and available last week (unemployed) ;  Persons ;</v>
          </cell>
          <cell r="DM1" t="str">
            <v>15-64 years ;  &gt;&gt;&gt; Wanted to work, actively looking and available last week (unemployed) ;  &gt; Males ;</v>
          </cell>
          <cell r="DN1" t="str">
            <v>15-64 years ;  &gt;&gt;&gt; Wanted to work, actively looking and available last week (unemployed) ;  &gt; Females ;</v>
          </cell>
          <cell r="DO1" t="str">
            <v>15-64 years ;  &gt;&gt;&gt; Wanted to work, actively looking and available within 4 weeks (but not last week) ;  Persons ;</v>
          </cell>
          <cell r="DP1" t="str">
            <v>15-64 years ;  &gt;&gt;&gt; Wanted to work, actively looking and available within 4 weeks (but not last week) ;  &gt; Males ;</v>
          </cell>
          <cell r="DQ1" t="str">
            <v>15-64 years ;  &gt;&gt;&gt; Wanted to work, actively looking and available within 4 weeks (but not last week) ;  &gt; Females ;</v>
          </cell>
          <cell r="DR1" t="str">
            <v>15-64 years ;  &gt;&gt; Wanted to work, actively looking and not available within 4 weeks ;  Persons ;</v>
          </cell>
          <cell r="DS1" t="str">
            <v>15-64 years ;  &gt;&gt; Wanted to work, actively looking and not available within 4 weeks ;  &gt; Males ;</v>
          </cell>
          <cell r="DT1" t="str">
            <v>15-64 years ;  &gt;&gt; Wanted to work, actively looking and not available within 4 weeks ;  &gt; Females ;</v>
          </cell>
          <cell r="DU1" t="str">
            <v>15-64 years ;  &gt;&gt; Wanted to work, available within 4 weeks but not actively looking ;  Persons ;</v>
          </cell>
          <cell r="DV1" t="str">
            <v>15-64 years ;  &gt;&gt; Wanted to work, available within 4 weeks but not actively looking ;  &gt; Males ;</v>
          </cell>
          <cell r="DW1" t="str">
            <v>15-64 years ;  &gt;&gt; Wanted to work, available within 4 weeks but not actively looking ;  &gt; Females ;</v>
          </cell>
          <cell r="DX1" t="str">
            <v>15-64 years ;  &gt;&gt;&gt; Discouraged job seekers - available but discouraged from actively looking ;  Persons ;</v>
          </cell>
          <cell r="DY1" t="str">
            <v>15-64 years ;  &gt;&gt;&gt; Discouraged job seekers - available but discouraged from actively looking ;  &gt; Males ;</v>
          </cell>
          <cell r="DZ1" t="str">
            <v>15-64 years ;  &gt;&gt;&gt; Discouraged job seekers - available but discouraged from actively looking ;  &gt; Females ;</v>
          </cell>
          <cell r="EA1" t="str">
            <v>15-64 years ;  &gt;&gt;&gt; Other job seekers - available but not actively looking for other reasons ;  Persons ;</v>
          </cell>
          <cell r="EB1" t="str">
            <v>15-64 years ;  &gt;&gt;&gt; Other job seekers - available but not actively looking for other reasons ;  &gt; Males ;</v>
          </cell>
          <cell r="EC1" t="str">
            <v>15-64 years ;  &gt;&gt;&gt; Other job seekers - available but not actively looking for other reasons ;  &gt; Females ;</v>
          </cell>
          <cell r="ED1" t="str">
            <v>15-64 years ;  &gt;&gt; Wanted to work, not available within 4 weeks and not actively looking ;  Persons ;</v>
          </cell>
          <cell r="EE1" t="str">
            <v>15-64 years ;  &gt;&gt; Wanted to work, not available within 4 weeks and not actively looking ;  &gt; Males ;</v>
          </cell>
          <cell r="EF1" t="str">
            <v>15-64 years ;  &gt;&gt; Wanted to work, not available within 4 weeks and not actively looking ;  &gt; Females ;</v>
          </cell>
          <cell r="EG1" t="str">
            <v>15-64 years ;  Not potential workers ;  Persons ;</v>
          </cell>
          <cell r="EH1" t="str">
            <v>15-64 years ;  Not potential workers ;  &gt; Males ;</v>
          </cell>
          <cell r="EI1" t="str">
            <v>15-64 years ;  Not potential workers ;  &gt; Females ;</v>
          </cell>
          <cell r="EJ1" t="str">
            <v>15-64 years ;  &gt; Did not want to work ;  Persons ;</v>
          </cell>
          <cell r="EK1" t="str">
            <v>15-64 years ;  &gt; Did not want to work ;  &gt; Males ;</v>
          </cell>
          <cell r="EL1" t="str">
            <v>15-64 years ;  &gt; Did not want to work ;  &gt; Females ;</v>
          </cell>
          <cell r="EM1" t="str">
            <v>15-64 years ;  &gt; Permanently unable to work ;  Persons ;</v>
          </cell>
          <cell r="EN1" t="str">
            <v>15-64 years ;  &gt; Permanently unable to work ;  &gt; Males ;</v>
          </cell>
          <cell r="EO1" t="str">
            <v>15-64 years ;  &gt; Permanently unable to work ;  &gt; Females ;</v>
          </cell>
          <cell r="EP1" t="str">
            <v>15-64 years ;  Unemployed ;  Persons ;</v>
          </cell>
          <cell r="EQ1" t="str">
            <v>15-64 years ;  Unemployed ;  &gt; Males ;</v>
          </cell>
          <cell r="ER1" t="str">
            <v>15-64 years ;  Unemployed ;  &gt; Females ;</v>
          </cell>
          <cell r="ES1" t="str">
            <v>15-64 years ;  Not in the labour force ;  Persons ;</v>
          </cell>
          <cell r="ET1" t="str">
            <v>15-64 years ;  Not in the labour force ;  &gt; Males ;</v>
          </cell>
          <cell r="EU1" t="str">
            <v>15-64 years ;  Not in the labour force ;  &gt; Females ;</v>
          </cell>
          <cell r="EV1" t="str">
            <v>15-64 years ;  With job attachment ;  Persons ;</v>
          </cell>
          <cell r="EW1" t="str">
            <v>15-64 years ;  With job attachment ;  &gt; Males ;</v>
          </cell>
          <cell r="EX1" t="str">
            <v>15-64 years ;  With job attachment ;  &gt; Females ;</v>
          </cell>
          <cell r="EY1" t="str">
            <v>15-64 years ;  Without job attachment ;  Persons ;</v>
          </cell>
          <cell r="EZ1" t="str">
            <v>15-64 years ;  Without job attachment ;  &gt; Males ;</v>
          </cell>
          <cell r="FA1" t="str">
            <v>15-64 years ;  Without job attachment ;  &gt; Females ;</v>
          </cell>
          <cell r="FB1" t="str">
            <v>&gt; 15-24 years ;  Civilian population ;  Persons ;</v>
          </cell>
          <cell r="FC1" t="str">
            <v>&gt; 15-24 years ;  Civilian population ;  &gt; Males ;</v>
          </cell>
          <cell r="FD1" t="str">
            <v>&gt; 15-24 years ;  Civilian population ;  &gt; Females ;</v>
          </cell>
          <cell r="FE1" t="str">
            <v>&gt; 15-24 years ;  Employed ;  Persons ;</v>
          </cell>
          <cell r="FF1" t="str">
            <v>&gt; 15-24 years ;  Employed ;  &gt; Males ;</v>
          </cell>
          <cell r="FG1" t="str">
            <v>&gt; 15-24 years ;  Employed ;  &gt; Females ;</v>
          </cell>
          <cell r="FH1" t="str">
            <v>&gt; 15-24 years ;  &gt; Underemployed (expanded definition) ;  Persons ;</v>
          </cell>
          <cell r="FI1" t="str">
            <v>&gt; 15-24 years ;  &gt; Underemployed (expanded definition) ;  &gt; Males ;</v>
          </cell>
          <cell r="FJ1" t="str">
            <v>&gt; 15-24 years ;  &gt; Underemployed (expanded definition) ;  &gt; Females ;</v>
          </cell>
          <cell r="FK1" t="str">
            <v>&gt; 15-24 years ;  &gt;&gt; Underemployed (headline definition) ;  Persons ;</v>
          </cell>
          <cell r="FL1" t="str">
            <v>&gt; 15-24 years ;  &gt;&gt; Underemployed (headline definition) ;  &gt; Males ;</v>
          </cell>
          <cell r="FM1" t="str">
            <v>&gt; 15-24 years ;  &gt;&gt; Underemployed (headline definition) ;  &gt; Females ;</v>
          </cell>
          <cell r="FN1" t="str">
            <v>&gt; 15-24 years ;  Potential workers ;  Persons ;</v>
          </cell>
          <cell r="FO1" t="str">
            <v>&gt; 15-24 years ;  Potential workers ;  &gt; Males ;</v>
          </cell>
          <cell r="FP1" t="str">
            <v>&gt; 15-24 years ;  Potential workers ;  &gt; Females ;</v>
          </cell>
          <cell r="FQ1" t="str">
            <v>&gt; 15-24 years ;  &gt; Potential workers with job attachment ;  Persons ;</v>
          </cell>
          <cell r="FR1" t="str">
            <v>&gt; 15-24 years ;  &gt; Potential workers with job attachment ;  &gt; Males ;</v>
          </cell>
          <cell r="FS1" t="str">
            <v>&gt; 15-24 years ;  &gt; Potential workers with job attachment ;  &gt; Females ;</v>
          </cell>
          <cell r="FT1" t="str">
            <v>&gt; 15-24 years ;  &gt;&gt; Had a job to go to and available within 4 weeks ;  Persons ;</v>
          </cell>
          <cell r="FU1" t="str">
            <v>&gt; 15-24 years ;  &gt;&gt; Had a job to go to and available within 4 weeks ;  &gt; Males ;</v>
          </cell>
          <cell r="FV1" t="str">
            <v>&gt; 15-24 years ;  &gt;&gt; Had a job to go to and available within 4 weeks ;  &gt; Females ;</v>
          </cell>
          <cell r="FW1" t="str">
            <v>&gt; 15-24 years ;  &gt;&gt;&gt; Had a job to go to and available last week (unemployed) ;  Persons ;</v>
          </cell>
          <cell r="FX1" t="str">
            <v>&gt; 15-24 years ;  &gt;&gt;&gt; Had a job to go to and available last week (unemployed) ;  &gt; Males ;</v>
          </cell>
          <cell r="FY1" t="str">
            <v>&gt; 15-24 years ;  &gt;&gt;&gt; Had a job to go to and available last week (unemployed) ;  &gt; Females ;</v>
          </cell>
          <cell r="FZ1" t="str">
            <v>&gt; 15-24 years ;  &gt;&gt;&gt; Had a job to go to and available within 4 weeks (but not last week) ;  Persons ;</v>
          </cell>
          <cell r="GA1" t="str">
            <v>&gt; 15-24 years ;  &gt;&gt;&gt; Had a job to go to and available within 4 weeks (but not last week) ;  &gt; Males ;</v>
          </cell>
          <cell r="GB1" t="str">
            <v>&gt; 15-24 years ;  &gt;&gt;&gt; Had a job to go to and available within 4 weeks (but not last week) ;  &gt; Females ;</v>
          </cell>
          <cell r="GC1" t="str">
            <v>&gt; 15-24 years ;  &gt;&gt; Had a job to go to and not available within 4 weeks ;  Persons ;</v>
          </cell>
          <cell r="GD1" t="str">
            <v>&gt; 15-24 years ;  &gt;&gt; Had a job to go to and not available within 4 weeks ;  &gt; Males ;</v>
          </cell>
          <cell r="GE1" t="str">
            <v>&gt; 15-24 years ;  &gt;&gt; Had a job to go to and not available within 4 weeks ;  &gt; Females ;</v>
          </cell>
          <cell r="GF1" t="str">
            <v>&gt; 15-24 years ;  &gt; Potential workers without job attachment ;  Persons ;</v>
          </cell>
          <cell r="GG1" t="str">
            <v>&gt; 15-24 years ;  &gt; Potential workers without job attachment ;  &gt; Males ;</v>
          </cell>
          <cell r="GH1" t="str">
            <v>&gt; 15-24 years ;  &gt; Potential workers without job attachment ;  &gt; Females ;</v>
          </cell>
          <cell r="GI1" t="str">
            <v>&gt; 15-24 years ;  &gt;&gt; Wanted to work, actively looking and available within 4 weeks ;  Persons ;</v>
          </cell>
          <cell r="GJ1" t="str">
            <v>&gt; 15-24 years ;  &gt;&gt; Wanted to work, actively looking and available within 4 weeks ;  &gt; Males ;</v>
          </cell>
          <cell r="GK1" t="str">
            <v>&gt; 15-24 years ;  &gt;&gt; Wanted to work, actively looking and available within 4 weeks ;  &gt; Females ;</v>
          </cell>
          <cell r="GL1" t="str">
            <v>&gt; 15-24 years ;  &gt;&gt;&gt; Wanted to work, actively looking and available last week (unemployed) ;  Persons ;</v>
          </cell>
          <cell r="GM1" t="str">
            <v>&gt; 15-24 years ;  &gt;&gt;&gt; Wanted to work, actively looking and available last week (unemployed) ;  &gt; Males ;</v>
          </cell>
          <cell r="GN1" t="str">
            <v>&gt; 15-24 years ;  &gt;&gt;&gt; Wanted to work, actively looking and available last week (unemployed) ;  &gt; Females ;</v>
          </cell>
          <cell r="GO1" t="str">
            <v>&gt; 15-24 years ;  &gt;&gt;&gt; Wanted to work, actively looking and available within 4 weeks (but not last week) ;  Persons ;</v>
          </cell>
          <cell r="GP1" t="str">
            <v>&gt; 15-24 years ;  &gt;&gt;&gt; Wanted to work, actively looking and available within 4 weeks (but not last week) ;  &gt; Males ;</v>
          </cell>
          <cell r="GQ1" t="str">
            <v>&gt; 15-24 years ;  &gt;&gt;&gt; Wanted to work, actively looking and available within 4 weeks (but not last week) ;  &gt; Females ;</v>
          </cell>
          <cell r="GR1" t="str">
            <v>&gt; 15-24 years ;  &gt;&gt; Wanted to work, actively looking and not available within 4 weeks ;  Persons ;</v>
          </cell>
          <cell r="GS1" t="str">
            <v>&gt; 15-24 years ;  &gt;&gt; Wanted to work, actively looking and not available within 4 weeks ;  &gt; Males ;</v>
          </cell>
          <cell r="GT1" t="str">
            <v>&gt; 15-24 years ;  &gt;&gt; Wanted to work, actively looking and not available within 4 weeks ;  &gt; Females ;</v>
          </cell>
          <cell r="GU1" t="str">
            <v>&gt; 15-24 years ;  &gt;&gt; Wanted to work, available within 4 weeks but not actively looking ;  Persons ;</v>
          </cell>
          <cell r="GV1" t="str">
            <v>&gt; 15-24 years ;  &gt;&gt; Wanted to work, available within 4 weeks but not actively looking ;  &gt; Males ;</v>
          </cell>
          <cell r="GW1" t="str">
            <v>&gt; 15-24 years ;  &gt;&gt; Wanted to work, available within 4 weeks but not actively looking ;  &gt; Females ;</v>
          </cell>
          <cell r="GX1" t="str">
            <v>&gt; 15-24 years ;  &gt;&gt;&gt; Discouraged job seekers - available but discouraged from actively looking ;  Persons ;</v>
          </cell>
          <cell r="GY1" t="str">
            <v>&gt; 15-24 years ;  &gt;&gt;&gt; Discouraged job seekers - available but discouraged from actively looking ;  &gt; Males ;</v>
          </cell>
          <cell r="GZ1" t="str">
            <v>&gt; 15-24 years ;  &gt;&gt;&gt; Discouraged job seekers - available but discouraged from actively looking ;  &gt; Females ;</v>
          </cell>
          <cell r="HA1" t="str">
            <v>&gt; 15-24 years ;  &gt;&gt;&gt; Other job seekers - available but not actively looking for other reasons ;  Persons ;</v>
          </cell>
          <cell r="HB1" t="str">
            <v>&gt; 15-24 years ;  &gt;&gt;&gt; Other job seekers - available but not actively looking for other reasons ;  &gt; Males ;</v>
          </cell>
          <cell r="HC1" t="str">
            <v>&gt; 15-24 years ;  &gt;&gt;&gt; Other job seekers - available but not actively looking for other reasons ;  &gt; Females ;</v>
          </cell>
          <cell r="HD1" t="str">
            <v>&gt; 15-24 years ;  &gt;&gt; Wanted to work, not available within 4 weeks and not actively looking ;  Persons ;</v>
          </cell>
          <cell r="HE1" t="str">
            <v>&gt; 15-24 years ;  &gt;&gt; Wanted to work, not available within 4 weeks and not actively looking ;  &gt; Males ;</v>
          </cell>
          <cell r="HF1" t="str">
            <v>&gt; 15-24 years ;  &gt;&gt; Wanted to work, not available within 4 weeks and not actively looking ;  &gt; Females ;</v>
          </cell>
          <cell r="HG1" t="str">
            <v>&gt; 15-24 years ;  Not potential workers ;  Persons ;</v>
          </cell>
          <cell r="HH1" t="str">
            <v>&gt; 15-24 years ;  Not potential workers ;  &gt; Males ;</v>
          </cell>
          <cell r="HI1" t="str">
            <v>&gt; 15-24 years ;  Not potential workers ;  &gt; Females ;</v>
          </cell>
          <cell r="HJ1" t="str">
            <v>&gt; 15-24 years ;  &gt; Did not want to work ;  Persons ;</v>
          </cell>
          <cell r="HK1" t="str">
            <v>&gt; 15-24 years ;  &gt; Did not want to work ;  &gt; Males ;</v>
          </cell>
          <cell r="HL1" t="str">
            <v>&gt; 15-24 years ;  &gt; Did not want to work ;  &gt; Females ;</v>
          </cell>
          <cell r="HM1" t="str">
            <v>&gt; 15-24 years ;  &gt; Permanently unable to work ;  Persons ;</v>
          </cell>
          <cell r="HN1" t="str">
            <v>&gt; 15-24 years ;  &gt; Permanently unable to work ;  &gt; Males ;</v>
          </cell>
          <cell r="HO1" t="str">
            <v>&gt; 15-24 years ;  &gt; Permanently unable to work ;  &gt; Females ;</v>
          </cell>
          <cell r="HP1" t="str">
            <v>&gt; 15-24 years ;  Unemployed ;  Persons ;</v>
          </cell>
          <cell r="HQ1" t="str">
            <v>&gt; 15-24 years ;  Unemployed ;  &gt; Males ;</v>
          </cell>
          <cell r="HR1" t="str">
            <v>&gt; 15-24 years ;  Unemployed ;  &gt; Females ;</v>
          </cell>
          <cell r="HS1" t="str">
            <v>&gt; 15-24 years ;  Not in the labour force ;  Persons ;</v>
          </cell>
          <cell r="HT1" t="str">
            <v>&gt; 15-24 years ;  Not in the labour force ;  &gt; Males ;</v>
          </cell>
          <cell r="HU1" t="str">
            <v>&gt; 15-24 years ;  Not in the labour force ;  &gt; Females ;</v>
          </cell>
          <cell r="HV1" t="str">
            <v>&gt; 15-24 years ;  With job attachment ;  Persons ;</v>
          </cell>
          <cell r="HW1" t="str">
            <v>&gt; 15-24 years ;  With job attachment ;  &gt; Males ;</v>
          </cell>
          <cell r="HX1" t="str">
            <v>&gt; 15-24 years ;  With job attachment ;  &gt; Females ;</v>
          </cell>
          <cell r="HY1" t="str">
            <v>&gt; 15-24 years ;  Without job attachment ;  Persons ;</v>
          </cell>
          <cell r="HZ1" t="str">
            <v>&gt; 15-24 years ;  Without job attachment ;  &gt; Males ;</v>
          </cell>
          <cell r="IA1" t="str">
            <v>&gt; 15-24 years ;  Without job attachment ;  &gt; Females ;</v>
          </cell>
          <cell r="IB1" t="str">
            <v>&gt; 25-44 years ;  Civilian population ;  Persons ;</v>
          </cell>
          <cell r="IC1" t="str">
            <v>&gt; 25-44 years ;  Civilian population ;  &gt; Males ;</v>
          </cell>
          <cell r="ID1" t="str">
            <v>&gt; 25-44 years ;  Civilian population ;  &gt; Females ;</v>
          </cell>
          <cell r="IE1" t="str">
            <v>&gt; 25-44 years ;  Employed ;  Persons ;</v>
          </cell>
          <cell r="IF1" t="str">
            <v>&gt; 25-44 years ;  Employed ;  &gt; Males ;</v>
          </cell>
          <cell r="IG1" t="str">
            <v>&gt; 25-44 years ;  Employed ;  &gt; Females ;</v>
          </cell>
          <cell r="IH1" t="str">
            <v>&gt; 25-44 years ;  &gt; Underemployed (expanded definition) ;  Persons ;</v>
          </cell>
          <cell r="II1" t="str">
            <v>&gt; 25-44 years ;  &gt; Underemployed (expanded definition) ;  &gt; Males ;</v>
          </cell>
          <cell r="IJ1" t="str">
            <v>&gt; 25-44 years ;  &gt; Underemployed (expanded definition) ;  &gt; Females ;</v>
          </cell>
          <cell r="IK1" t="str">
            <v>&gt; 25-44 years ;  &gt;&gt; Underemployed (headline definition) ;  Persons ;</v>
          </cell>
          <cell r="IL1" t="str">
            <v>&gt; 25-44 years ;  &gt;&gt; Underemployed (headline definition) ;  &gt; Males ;</v>
          </cell>
          <cell r="IM1" t="str">
            <v>&gt; 25-44 years ;  &gt;&gt; Underemployed (headline definition) ;  &gt; Females ;</v>
          </cell>
          <cell r="IN1" t="str">
            <v>&gt; 25-44 years ;  Potential workers ;  Persons ;</v>
          </cell>
          <cell r="IO1" t="str">
            <v>&gt; 25-44 years ;  Potential workers ;  &gt; Males ;</v>
          </cell>
          <cell r="IP1" t="str">
            <v>&gt; 25-44 years ;  Potential workers ;  &gt; Females ;</v>
          </cell>
          <cell r="IQ1" t="str">
            <v>&gt; 25-44 years ;  &gt; Potential workers with job attachment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A125173226R</v>
          </cell>
          <cell r="C10" t="str">
            <v>A125184458F</v>
          </cell>
          <cell r="D10" t="str">
            <v>A125178842K</v>
          </cell>
          <cell r="E10" t="str">
            <v>A125173190X</v>
          </cell>
          <cell r="F10" t="str">
            <v>A125184422C</v>
          </cell>
          <cell r="G10" t="str">
            <v>A125178806A</v>
          </cell>
          <cell r="H10" t="str">
            <v>A125173230F</v>
          </cell>
          <cell r="I10" t="str">
            <v>A125184462W</v>
          </cell>
          <cell r="J10" t="str">
            <v>A125178846V</v>
          </cell>
          <cell r="K10" t="str">
            <v>A125173234R</v>
          </cell>
          <cell r="L10" t="str">
            <v>A125184466F</v>
          </cell>
          <cell r="M10" t="str">
            <v>A125178850K</v>
          </cell>
          <cell r="N10" t="str">
            <v>A125173194J</v>
          </cell>
          <cell r="O10" t="str">
            <v>A125184426L</v>
          </cell>
          <cell r="P10" t="str">
            <v>A125178810T</v>
          </cell>
          <cell r="Q10" t="str">
            <v>A125173198T</v>
          </cell>
          <cell r="R10" t="str">
            <v>A125184430C</v>
          </cell>
          <cell r="S10" t="str">
            <v>A125178814A</v>
          </cell>
          <cell r="T10" t="str">
            <v>A125173218R</v>
          </cell>
          <cell r="U10" t="str">
            <v>A125184450L</v>
          </cell>
          <cell r="V10" t="str">
            <v>A125178834K</v>
          </cell>
          <cell r="W10" t="str">
            <v>A125173178J</v>
          </cell>
          <cell r="X10" t="str">
            <v>A125184410V</v>
          </cell>
          <cell r="Y10" t="str">
            <v>A125178794C</v>
          </cell>
          <cell r="Z10" t="str">
            <v>A125173238X</v>
          </cell>
          <cell r="AA10" t="str">
            <v>A125184470W</v>
          </cell>
          <cell r="AB10" t="str">
            <v>A125178854V</v>
          </cell>
          <cell r="AC10" t="str">
            <v>A125173222F</v>
          </cell>
          <cell r="AD10" t="str">
            <v>A125184454W</v>
          </cell>
          <cell r="AE10" t="str">
            <v>A125178838V</v>
          </cell>
          <cell r="AF10" t="str">
            <v>A125173250R</v>
          </cell>
          <cell r="AG10" t="str">
            <v>A125184482F</v>
          </cell>
          <cell r="AH10" t="str">
            <v>A125178866C</v>
          </cell>
          <cell r="AI10" t="str">
            <v>A125173182X</v>
          </cell>
          <cell r="AJ10" t="str">
            <v>A125184414C</v>
          </cell>
          <cell r="AK10" t="str">
            <v>A125178798L</v>
          </cell>
          <cell r="AL10" t="str">
            <v>A125173158X</v>
          </cell>
          <cell r="AM10" t="str">
            <v>A125184390W</v>
          </cell>
          <cell r="AN10" t="str">
            <v>A125178774V</v>
          </cell>
          <cell r="AO10" t="str">
            <v>A125173170R</v>
          </cell>
          <cell r="AP10" t="str">
            <v>A125184402V</v>
          </cell>
          <cell r="AQ10" t="str">
            <v>A125178786C</v>
          </cell>
          <cell r="AR10" t="str">
            <v>A125173202W</v>
          </cell>
          <cell r="AS10" t="str">
            <v>A125184434L</v>
          </cell>
          <cell r="AT10" t="str">
            <v>A125178818K</v>
          </cell>
          <cell r="AU10" t="str">
            <v>A125173174X</v>
          </cell>
          <cell r="AV10" t="str">
            <v>A125184406C</v>
          </cell>
          <cell r="AW10" t="str">
            <v>A125178790V</v>
          </cell>
          <cell r="AX10" t="str">
            <v>A125173206F</v>
          </cell>
          <cell r="AY10" t="str">
            <v>A125184438W</v>
          </cell>
          <cell r="AZ10" t="str">
            <v>A125178822A</v>
          </cell>
          <cell r="BA10" t="str">
            <v>A125173210W</v>
          </cell>
          <cell r="BB10" t="str">
            <v>A125184442L</v>
          </cell>
          <cell r="BC10" t="str">
            <v>A125178826K</v>
          </cell>
          <cell r="BD10" t="str">
            <v>A125173254X</v>
          </cell>
          <cell r="BE10" t="str">
            <v>A125184486R</v>
          </cell>
          <cell r="BF10" t="str">
            <v>A125178870V</v>
          </cell>
          <cell r="BG10" t="str">
            <v>A125173162R</v>
          </cell>
          <cell r="BH10" t="str">
            <v>A125184394F</v>
          </cell>
          <cell r="BI10" t="str">
            <v>A125178778C</v>
          </cell>
          <cell r="BJ10" t="str">
            <v>A125173242R</v>
          </cell>
          <cell r="BK10" t="str">
            <v>A125184474F</v>
          </cell>
          <cell r="BL10" t="str">
            <v>A125178858C</v>
          </cell>
          <cell r="BM10" t="str">
            <v>A125173246X</v>
          </cell>
          <cell r="BN10" t="str">
            <v>A125184478R</v>
          </cell>
          <cell r="BO10" t="str">
            <v>A125178862V</v>
          </cell>
          <cell r="BP10" t="str">
            <v>A125173166X</v>
          </cell>
          <cell r="BQ10" t="str">
            <v>A125184398R</v>
          </cell>
          <cell r="BR10" t="str">
            <v>A125178782V</v>
          </cell>
          <cell r="BS10" t="str">
            <v>A125173186J</v>
          </cell>
          <cell r="BT10" t="str">
            <v>A125184418L</v>
          </cell>
          <cell r="BU10" t="str">
            <v>A125178802T</v>
          </cell>
          <cell r="BV10" t="str">
            <v>A125173214F</v>
          </cell>
          <cell r="BW10" t="str">
            <v>A125184446W</v>
          </cell>
          <cell r="BX10" t="str">
            <v>A125178830A</v>
          </cell>
          <cell r="BY10" t="str">
            <v>A125173258J</v>
          </cell>
          <cell r="BZ10" t="str">
            <v>A125184490F</v>
          </cell>
          <cell r="CA10" t="str">
            <v>A125178874C</v>
          </cell>
          <cell r="CB10" t="str">
            <v>A125176034A</v>
          </cell>
          <cell r="CC10" t="str">
            <v>A125187266T</v>
          </cell>
          <cell r="CD10" t="str">
            <v>A125181650A</v>
          </cell>
          <cell r="CE10" t="str">
            <v>A125175998A</v>
          </cell>
          <cell r="CF10" t="str">
            <v>A125187230R</v>
          </cell>
          <cell r="CG10" t="str">
            <v>A125181614T</v>
          </cell>
          <cell r="CH10" t="str">
            <v>A125176038K</v>
          </cell>
          <cell r="CI10" t="str">
            <v>A125187270J</v>
          </cell>
          <cell r="CJ10" t="str">
            <v>A125181654K</v>
          </cell>
          <cell r="CK10" t="str">
            <v>A125176042A</v>
          </cell>
          <cell r="CL10" t="str">
            <v>A125187274T</v>
          </cell>
          <cell r="CM10" t="str">
            <v>A125181658V</v>
          </cell>
          <cell r="CN10" t="str">
            <v>A125176002J</v>
          </cell>
          <cell r="CO10" t="str">
            <v>A125187234X</v>
          </cell>
          <cell r="CP10" t="str">
            <v>A125181618A</v>
          </cell>
          <cell r="CQ10" t="str">
            <v>A125176006T</v>
          </cell>
          <cell r="CR10" t="str">
            <v>A125187238J</v>
          </cell>
          <cell r="CS10" t="str">
            <v>A125181622T</v>
          </cell>
          <cell r="CT10" t="str">
            <v>A125176026A</v>
          </cell>
          <cell r="CU10" t="str">
            <v>A125187258T</v>
          </cell>
          <cell r="CV10" t="str">
            <v>A125181642A</v>
          </cell>
          <cell r="CW10" t="str">
            <v>A125175986T</v>
          </cell>
          <cell r="CX10" t="str">
            <v>A125187218X</v>
          </cell>
          <cell r="CY10" t="str">
            <v>A125181602J</v>
          </cell>
          <cell r="CZ10" t="str">
            <v>A125176046K</v>
          </cell>
          <cell r="DA10" t="str">
            <v>A125187278A</v>
          </cell>
          <cell r="DB10" t="str">
            <v>A125181662K</v>
          </cell>
          <cell r="DC10" t="str">
            <v>A125176030T</v>
          </cell>
          <cell r="DD10" t="str">
            <v>A125187262J</v>
          </cell>
          <cell r="DE10" t="str">
            <v>A125181646K</v>
          </cell>
          <cell r="DF10" t="str">
            <v>A125176058V</v>
          </cell>
          <cell r="DG10" t="str">
            <v>A125187290T</v>
          </cell>
          <cell r="DH10" t="str">
            <v>A125181674V</v>
          </cell>
          <cell r="DI10" t="str">
            <v>A125175990J</v>
          </cell>
          <cell r="DJ10" t="str">
            <v>A125187222R</v>
          </cell>
          <cell r="DK10" t="str">
            <v>A125181606T</v>
          </cell>
          <cell r="DL10" t="str">
            <v>A125175966J</v>
          </cell>
          <cell r="DM10" t="str">
            <v>A125187198A</v>
          </cell>
          <cell r="DN10" t="str">
            <v>A125181582K</v>
          </cell>
          <cell r="DO10" t="str">
            <v>A125175978T</v>
          </cell>
          <cell r="DP10" t="str">
            <v>A125187210F</v>
          </cell>
          <cell r="DQ10" t="str">
            <v>A125181594V</v>
          </cell>
          <cell r="DR10" t="str">
            <v>A125176010J</v>
          </cell>
          <cell r="DS10" t="str">
            <v>A125187242X</v>
          </cell>
          <cell r="DT10" t="str">
            <v>A125181626A</v>
          </cell>
          <cell r="DU10" t="str">
            <v>A125175982J</v>
          </cell>
          <cell r="DV10" t="str">
            <v>A125187214R</v>
          </cell>
          <cell r="DW10" t="str">
            <v>A125181598C</v>
          </cell>
          <cell r="DX10" t="str">
            <v>A125176014T</v>
          </cell>
          <cell r="DY10" t="str">
            <v>A125187246J</v>
          </cell>
          <cell r="DZ10" t="str">
            <v>A125181630T</v>
          </cell>
          <cell r="EA10" t="str">
            <v>A125176018A</v>
          </cell>
          <cell r="EB10" t="str">
            <v>A125187250X</v>
          </cell>
          <cell r="EC10" t="str">
            <v>A125181634A</v>
          </cell>
          <cell r="ED10" t="str">
            <v>A125176062K</v>
          </cell>
          <cell r="EE10" t="str">
            <v>A125187294A</v>
          </cell>
          <cell r="EF10" t="str">
            <v>A125181678C</v>
          </cell>
          <cell r="EG10" t="str">
            <v>A125175970X</v>
          </cell>
          <cell r="EH10" t="str">
            <v>A125187202F</v>
          </cell>
          <cell r="EI10" t="str">
            <v>A125181586V</v>
          </cell>
          <cell r="EJ10" t="str">
            <v>A125176050A</v>
          </cell>
          <cell r="EK10" t="str">
            <v>A125187282T</v>
          </cell>
          <cell r="EL10" t="str">
            <v>A125181666V</v>
          </cell>
          <cell r="EM10" t="str">
            <v>A125176054K</v>
          </cell>
          <cell r="EN10" t="str">
            <v>A125187286A</v>
          </cell>
          <cell r="EO10" t="str">
            <v>A125181670K</v>
          </cell>
          <cell r="EP10" t="str">
            <v>A125175974J</v>
          </cell>
          <cell r="EQ10" t="str">
            <v>A125187206R</v>
          </cell>
          <cell r="ER10" t="str">
            <v>A125181590K</v>
          </cell>
          <cell r="ES10" t="str">
            <v>A125175994T</v>
          </cell>
          <cell r="ET10" t="str">
            <v>A125187226X</v>
          </cell>
          <cell r="EU10" t="str">
            <v>A125181610J</v>
          </cell>
          <cell r="EV10" t="str">
            <v>A125176022T</v>
          </cell>
          <cell r="EW10" t="str">
            <v>A125187254J</v>
          </cell>
          <cell r="EX10" t="str">
            <v>A125181638K</v>
          </cell>
          <cell r="EY10" t="str">
            <v>A125176066V</v>
          </cell>
          <cell r="EZ10" t="str">
            <v>A125187298K</v>
          </cell>
          <cell r="FA10" t="str">
            <v>A125181682V</v>
          </cell>
          <cell r="FB10" t="str">
            <v>A125174162J</v>
          </cell>
          <cell r="FC10" t="str">
            <v>A125185394X</v>
          </cell>
          <cell r="FD10" t="str">
            <v>A125179778W</v>
          </cell>
          <cell r="FE10" t="str">
            <v>A125174126X</v>
          </cell>
          <cell r="FF10" t="str">
            <v>A125185358R</v>
          </cell>
          <cell r="FG10" t="str">
            <v>A125179742V</v>
          </cell>
          <cell r="FH10" t="str">
            <v>A125174166T</v>
          </cell>
          <cell r="FI10" t="str">
            <v>A125185398J</v>
          </cell>
          <cell r="FJ10" t="str">
            <v>A125179782L</v>
          </cell>
          <cell r="FK10" t="str">
            <v>A125174170J</v>
          </cell>
          <cell r="FL10" t="str">
            <v>A125185402L</v>
          </cell>
          <cell r="FM10" t="str">
            <v>A125179786W</v>
          </cell>
          <cell r="FN10" t="str">
            <v>A125174130R</v>
          </cell>
          <cell r="FO10" t="str">
            <v>A125185362F</v>
          </cell>
          <cell r="FP10" t="str">
            <v>A125179746C</v>
          </cell>
          <cell r="FQ10" t="str">
            <v>A125174134X</v>
          </cell>
          <cell r="FR10" t="str">
            <v>A125185366R</v>
          </cell>
          <cell r="FS10" t="str">
            <v>A125179750V</v>
          </cell>
          <cell r="FT10" t="str">
            <v>A125174154J</v>
          </cell>
          <cell r="FU10" t="str">
            <v>A125185386X</v>
          </cell>
          <cell r="FV10" t="str">
            <v>A125179770C</v>
          </cell>
          <cell r="FW10" t="str">
            <v>A125174114R</v>
          </cell>
          <cell r="FX10" t="str">
            <v>A125185346F</v>
          </cell>
          <cell r="FY10" t="str">
            <v>A125179730K</v>
          </cell>
          <cell r="FZ10" t="str">
            <v>A125174174T</v>
          </cell>
          <cell r="GA10" t="str">
            <v>A125185406W</v>
          </cell>
          <cell r="GB10" t="str">
            <v>A125179790L</v>
          </cell>
          <cell r="GC10" t="str">
            <v>A125174158T</v>
          </cell>
          <cell r="GD10" t="str">
            <v>A125185390R</v>
          </cell>
          <cell r="GE10" t="str">
            <v>A125179774L</v>
          </cell>
          <cell r="GF10" t="str">
            <v>A125174186A</v>
          </cell>
          <cell r="GG10" t="str">
            <v>A125185418F</v>
          </cell>
          <cell r="GH10" t="str">
            <v>A125179802K</v>
          </cell>
          <cell r="GI10" t="str">
            <v>A125174118X</v>
          </cell>
          <cell r="GJ10" t="str">
            <v>A125185350W</v>
          </cell>
          <cell r="GK10" t="str">
            <v>A125179734V</v>
          </cell>
          <cell r="GL10" t="str">
            <v>A125174094T</v>
          </cell>
          <cell r="GM10" t="str">
            <v>A125185326W</v>
          </cell>
          <cell r="GN10" t="str">
            <v>A125179710A</v>
          </cell>
          <cell r="GO10" t="str">
            <v>A125174106R</v>
          </cell>
          <cell r="GP10" t="str">
            <v>A125185338F</v>
          </cell>
          <cell r="GQ10" t="str">
            <v>A125179722K</v>
          </cell>
          <cell r="GR10" t="str">
            <v>A125174138J</v>
          </cell>
          <cell r="GS10" t="str">
            <v>A125185370F</v>
          </cell>
          <cell r="GT10" t="str">
            <v>A125179754C</v>
          </cell>
          <cell r="GU10" t="str">
            <v>A125174110F</v>
          </cell>
          <cell r="GV10" t="str">
            <v>A125185342W</v>
          </cell>
          <cell r="GW10" t="str">
            <v>A125179726V</v>
          </cell>
          <cell r="GX10" t="str">
            <v>A125174142X</v>
          </cell>
          <cell r="GY10" t="str">
            <v>A125185374R</v>
          </cell>
          <cell r="GZ10" t="str">
            <v>A125179758L</v>
          </cell>
          <cell r="HA10" t="str">
            <v>A125174146J</v>
          </cell>
          <cell r="HB10" t="str">
            <v>A125185378X</v>
          </cell>
          <cell r="HC10" t="str">
            <v>A125179762C</v>
          </cell>
          <cell r="HD10" t="str">
            <v>A125174190T</v>
          </cell>
          <cell r="HE10" t="str">
            <v>A125185422W</v>
          </cell>
          <cell r="HF10" t="str">
            <v>A125179806V</v>
          </cell>
          <cell r="HG10" t="str">
            <v>A125174098A</v>
          </cell>
          <cell r="HH10" t="str">
            <v>A125185330L</v>
          </cell>
          <cell r="HI10" t="str">
            <v>A125179714K</v>
          </cell>
          <cell r="HJ10" t="str">
            <v>A125174178A</v>
          </cell>
          <cell r="HK10" t="str">
            <v>A125185410L</v>
          </cell>
          <cell r="HL10" t="str">
            <v>A125179794W</v>
          </cell>
          <cell r="HM10" t="str">
            <v>A125174182T</v>
          </cell>
          <cell r="HN10" t="str">
            <v>A125185414W</v>
          </cell>
          <cell r="HO10" t="str">
            <v>A125179798F</v>
          </cell>
          <cell r="HP10" t="str">
            <v>A125174102F</v>
          </cell>
          <cell r="HQ10" t="str">
            <v>A125185334W</v>
          </cell>
          <cell r="HR10" t="str">
            <v>A125179718V</v>
          </cell>
          <cell r="HS10" t="str">
            <v>A125174122R</v>
          </cell>
          <cell r="HT10" t="str">
            <v>A125185354F</v>
          </cell>
          <cell r="HU10" t="str">
            <v>A125179738C</v>
          </cell>
          <cell r="HV10" t="str">
            <v>A125174150X</v>
          </cell>
          <cell r="HW10" t="str">
            <v>A125185382R</v>
          </cell>
          <cell r="HX10" t="str">
            <v>A125179766L</v>
          </cell>
          <cell r="HY10" t="str">
            <v>A125174194A</v>
          </cell>
          <cell r="HZ10" t="str">
            <v>A125185426F</v>
          </cell>
          <cell r="IA10" t="str">
            <v>A125179810K</v>
          </cell>
          <cell r="IB10" t="str">
            <v>A125176970T</v>
          </cell>
          <cell r="IC10" t="str">
            <v>A125188202X</v>
          </cell>
          <cell r="ID10" t="str">
            <v>A125182586L</v>
          </cell>
          <cell r="IE10" t="str">
            <v>A125176934J</v>
          </cell>
          <cell r="IF10" t="str">
            <v>A125188166A</v>
          </cell>
          <cell r="IG10" t="str">
            <v>A125182550K</v>
          </cell>
          <cell r="IH10" t="str">
            <v>A125176974A</v>
          </cell>
          <cell r="II10" t="str">
            <v>A125188206J</v>
          </cell>
          <cell r="IJ10" t="str">
            <v>A125182590C</v>
          </cell>
          <cell r="IK10" t="str">
            <v>A125176978K</v>
          </cell>
          <cell r="IL10" t="str">
            <v>A125188210X</v>
          </cell>
          <cell r="IM10" t="str">
            <v>A125182594L</v>
          </cell>
          <cell r="IN10" t="str">
            <v>A125176938T</v>
          </cell>
          <cell r="IO10" t="str">
            <v>A125188170T</v>
          </cell>
          <cell r="IP10" t="str">
            <v>A125182554V</v>
          </cell>
          <cell r="IQ10" t="str">
            <v>A125176942J</v>
          </cell>
        </row>
        <row r="11">
          <cell r="B11">
            <v>18840.314999999999</v>
          </cell>
          <cell r="C11">
            <v>9318.1939999999995</v>
          </cell>
          <cell r="D11">
            <v>9522.1209999999992</v>
          </cell>
          <cell r="E11">
            <v>11661.694</v>
          </cell>
          <cell r="F11">
            <v>6292.223</v>
          </cell>
          <cell r="G11">
            <v>5369.4709999999995</v>
          </cell>
          <cell r="H11">
            <v>1756.829</v>
          </cell>
          <cell r="I11">
            <v>930.57100000000003</v>
          </cell>
          <cell r="J11">
            <v>826.25800000000004</v>
          </cell>
          <cell r="K11">
            <v>1053.2940000000001</v>
          </cell>
          <cell r="L11">
            <v>434.017</v>
          </cell>
          <cell r="M11">
            <v>619.27599999999995</v>
          </cell>
          <cell r="N11">
            <v>2120.0349999999999</v>
          </cell>
          <cell r="O11">
            <v>895.47799999999995</v>
          </cell>
          <cell r="P11">
            <v>1224.557</v>
          </cell>
          <cell r="Q11">
            <v>264.94499999999999</v>
          </cell>
          <cell r="R11">
            <v>108.626</v>
          </cell>
          <cell r="S11">
            <v>156.31899999999999</v>
          </cell>
          <cell r="T11">
            <v>196.327</v>
          </cell>
          <cell r="U11">
            <v>96.787999999999997</v>
          </cell>
          <cell r="V11">
            <v>99.54</v>
          </cell>
          <cell r="W11">
            <v>97.197000000000003</v>
          </cell>
          <cell r="X11">
            <v>51.476999999999997</v>
          </cell>
          <cell r="Y11">
            <v>45.719000000000001</v>
          </cell>
          <cell r="Z11">
            <v>99.131</v>
          </cell>
          <cell r="AA11">
            <v>45.31</v>
          </cell>
          <cell r="AB11">
            <v>53.82</v>
          </cell>
          <cell r="AC11">
            <v>68.617999999999995</v>
          </cell>
          <cell r="AD11">
            <v>11.837999999999999</v>
          </cell>
          <cell r="AE11">
            <v>56.78</v>
          </cell>
          <cell r="AF11">
            <v>1855.09</v>
          </cell>
          <cell r="AG11">
            <v>786.85199999999998</v>
          </cell>
          <cell r="AH11">
            <v>1068.2370000000001</v>
          </cell>
          <cell r="AI11">
            <v>704.93899999999996</v>
          </cell>
          <cell r="AJ11">
            <v>379.54399999999998</v>
          </cell>
          <cell r="AK11">
            <v>325.39600000000002</v>
          </cell>
          <cell r="AL11">
            <v>664.40899999999999</v>
          </cell>
          <cell r="AM11">
            <v>360.33</v>
          </cell>
          <cell r="AN11">
            <v>304.07900000000001</v>
          </cell>
          <cell r="AO11">
            <v>40.53</v>
          </cell>
          <cell r="AP11">
            <v>19.213999999999999</v>
          </cell>
          <cell r="AQ11">
            <v>21.317</v>
          </cell>
          <cell r="AR11">
            <v>10.414</v>
          </cell>
          <cell r="AS11">
            <v>3.1960000000000002</v>
          </cell>
          <cell r="AT11">
            <v>7.218</v>
          </cell>
          <cell r="AU11">
            <v>921.06200000000001</v>
          </cell>
          <cell r="AV11">
            <v>323.64600000000002</v>
          </cell>
          <cell r="AW11">
            <v>597.41499999999996</v>
          </cell>
          <cell r="AX11">
            <v>106.435</v>
          </cell>
          <cell r="AY11">
            <v>48.915999999999997</v>
          </cell>
          <cell r="AZ11">
            <v>57.52</v>
          </cell>
          <cell r="BA11">
            <v>814.62699999999995</v>
          </cell>
          <cell r="BB11">
            <v>274.73099999999999</v>
          </cell>
          <cell r="BC11">
            <v>539.89599999999996</v>
          </cell>
          <cell r="BD11">
            <v>218.67400000000001</v>
          </cell>
          <cell r="BE11">
            <v>80.465999999999994</v>
          </cell>
          <cell r="BF11">
            <v>138.208</v>
          </cell>
          <cell r="BG11">
            <v>5058.5870000000004</v>
          </cell>
          <cell r="BH11">
            <v>2130.4940000000001</v>
          </cell>
          <cell r="BI11">
            <v>2928.0929999999998</v>
          </cell>
          <cell r="BJ11">
            <v>4459.1840000000002</v>
          </cell>
          <cell r="BK11">
            <v>1817.2260000000001</v>
          </cell>
          <cell r="BL11">
            <v>2641.9580000000001</v>
          </cell>
          <cell r="BM11">
            <v>599.40300000000002</v>
          </cell>
          <cell r="BN11">
            <v>313.267</v>
          </cell>
          <cell r="BO11">
            <v>286.13499999999999</v>
          </cell>
          <cell r="BP11">
            <v>761.60599999999999</v>
          </cell>
          <cell r="BQ11">
            <v>411.80700000000002</v>
          </cell>
          <cell r="BR11">
            <v>349.798</v>
          </cell>
          <cell r="BS11">
            <v>6417.0159999999996</v>
          </cell>
          <cell r="BT11">
            <v>2614.165</v>
          </cell>
          <cell r="BU11">
            <v>3802.8519999999999</v>
          </cell>
          <cell r="BV11">
            <v>11926.638999999999</v>
          </cell>
          <cell r="BW11">
            <v>6400.8490000000002</v>
          </cell>
          <cell r="BX11">
            <v>5525.79</v>
          </cell>
          <cell r="BY11">
            <v>6913.6760000000004</v>
          </cell>
          <cell r="BZ11">
            <v>2917.346</v>
          </cell>
          <cell r="CA11">
            <v>3996.3310000000001</v>
          </cell>
          <cell r="CB11">
            <v>15533.134</v>
          </cell>
          <cell r="CC11">
            <v>7726.7820000000002</v>
          </cell>
          <cell r="CD11">
            <v>7806.3509999999997</v>
          </cell>
          <cell r="CE11">
            <v>11240.790999999999</v>
          </cell>
          <cell r="CF11">
            <v>6024.3270000000002</v>
          </cell>
          <cell r="CG11">
            <v>5216.4639999999999</v>
          </cell>
          <cell r="CH11">
            <v>1713.5250000000001</v>
          </cell>
          <cell r="CI11">
            <v>898.4</v>
          </cell>
          <cell r="CJ11">
            <v>815.12599999999998</v>
          </cell>
          <cell r="CK11">
            <v>1028.6079999999999</v>
          </cell>
          <cell r="CL11">
            <v>417.327</v>
          </cell>
          <cell r="CM11">
            <v>611.28200000000004</v>
          </cell>
          <cell r="CN11">
            <v>2006.2919999999999</v>
          </cell>
          <cell r="CO11">
            <v>828.11099999999999</v>
          </cell>
          <cell r="CP11">
            <v>1178.181</v>
          </cell>
          <cell r="CQ11">
            <v>255.75</v>
          </cell>
          <cell r="CR11">
            <v>105.46299999999999</v>
          </cell>
          <cell r="CS11">
            <v>150.28700000000001</v>
          </cell>
          <cell r="CT11">
            <v>189.31299999999999</v>
          </cell>
          <cell r="CU11">
            <v>94.174000000000007</v>
          </cell>
          <cell r="CV11">
            <v>95.138999999999996</v>
          </cell>
          <cell r="CW11">
            <v>95.623999999999995</v>
          </cell>
          <cell r="CX11">
            <v>50.598999999999997</v>
          </cell>
          <cell r="CY11">
            <v>45.024999999999999</v>
          </cell>
          <cell r="CZ11">
            <v>93.688999999999993</v>
          </cell>
          <cell r="DA11">
            <v>43.575000000000003</v>
          </cell>
          <cell r="DB11">
            <v>50.113999999999997</v>
          </cell>
          <cell r="DC11">
            <v>66.436999999999998</v>
          </cell>
          <cell r="DD11">
            <v>11.289</v>
          </cell>
          <cell r="DE11">
            <v>55.148000000000003</v>
          </cell>
          <cell r="DF11">
            <v>1750.5419999999999</v>
          </cell>
          <cell r="DG11">
            <v>722.64800000000002</v>
          </cell>
          <cell r="DH11">
            <v>1027.894</v>
          </cell>
          <cell r="DI11">
            <v>698.63300000000004</v>
          </cell>
          <cell r="DJ11">
            <v>374.952</v>
          </cell>
          <cell r="DK11">
            <v>323.68099999999998</v>
          </cell>
          <cell r="DL11">
            <v>658.10299999999995</v>
          </cell>
          <cell r="DM11">
            <v>355.738</v>
          </cell>
          <cell r="DN11">
            <v>302.36399999999998</v>
          </cell>
          <cell r="DO11">
            <v>40.53</v>
          </cell>
          <cell r="DP11">
            <v>19.213999999999999</v>
          </cell>
          <cell r="DQ11">
            <v>21.317</v>
          </cell>
          <cell r="DR11">
            <v>10.414</v>
          </cell>
          <cell r="DS11">
            <v>3.1960000000000002</v>
          </cell>
          <cell r="DT11">
            <v>7.218</v>
          </cell>
          <cell r="DU11">
            <v>829.91899999999998</v>
          </cell>
          <cell r="DV11">
            <v>268.30399999999997</v>
          </cell>
          <cell r="DW11">
            <v>561.61500000000001</v>
          </cell>
          <cell r="DX11">
            <v>80.090999999999994</v>
          </cell>
          <cell r="DY11">
            <v>33.308</v>
          </cell>
          <cell r="DZ11">
            <v>46.783000000000001</v>
          </cell>
          <cell r="EA11">
            <v>749.82799999999997</v>
          </cell>
          <cell r="EB11">
            <v>234.99600000000001</v>
          </cell>
          <cell r="EC11">
            <v>514.83199999999999</v>
          </cell>
          <cell r="ED11">
            <v>211.57599999999999</v>
          </cell>
          <cell r="EE11">
            <v>76.195999999999998</v>
          </cell>
          <cell r="EF11">
            <v>135.37899999999999</v>
          </cell>
          <cell r="EG11">
            <v>2286.0509999999999</v>
          </cell>
          <cell r="EH11">
            <v>874.34400000000005</v>
          </cell>
          <cell r="EI11">
            <v>1411.7070000000001</v>
          </cell>
          <cell r="EJ11">
            <v>1843.028</v>
          </cell>
          <cell r="EK11">
            <v>637.29700000000003</v>
          </cell>
          <cell r="EL11">
            <v>1205.731</v>
          </cell>
          <cell r="EM11">
            <v>443.02300000000002</v>
          </cell>
          <cell r="EN11">
            <v>237.047</v>
          </cell>
          <cell r="EO11">
            <v>205.976</v>
          </cell>
          <cell r="EP11">
            <v>753.726</v>
          </cell>
          <cell r="EQ11">
            <v>406.33699999999999</v>
          </cell>
          <cell r="ER11">
            <v>347.38900000000001</v>
          </cell>
          <cell r="ES11">
            <v>3538.6170000000002</v>
          </cell>
          <cell r="ET11">
            <v>1296.1179999999999</v>
          </cell>
          <cell r="EU11">
            <v>2242.4989999999998</v>
          </cell>
          <cell r="EV11">
            <v>11496.54</v>
          </cell>
          <cell r="EW11">
            <v>6129.79</v>
          </cell>
          <cell r="EX11">
            <v>5366.7510000000002</v>
          </cell>
          <cell r="EY11">
            <v>4036.5929999999998</v>
          </cell>
          <cell r="EZ11">
            <v>1596.992</v>
          </cell>
          <cell r="FA11">
            <v>2439.6010000000001</v>
          </cell>
          <cell r="FB11">
            <v>3114.4569999999999</v>
          </cell>
          <cell r="FC11">
            <v>1591.963</v>
          </cell>
          <cell r="FD11">
            <v>1522.4949999999999</v>
          </cell>
          <cell r="FE11">
            <v>1835.258</v>
          </cell>
          <cell r="FF11">
            <v>938.34199999999998</v>
          </cell>
          <cell r="FG11">
            <v>896.91600000000005</v>
          </cell>
          <cell r="FH11">
            <v>491.02600000000001</v>
          </cell>
          <cell r="FI11">
            <v>248.99199999999999</v>
          </cell>
          <cell r="FJ11">
            <v>242.03399999999999</v>
          </cell>
          <cell r="FK11">
            <v>361.39699999999999</v>
          </cell>
          <cell r="FL11">
            <v>167.58600000000001</v>
          </cell>
          <cell r="FM11">
            <v>193.81100000000001</v>
          </cell>
          <cell r="FN11">
            <v>687.90800000000002</v>
          </cell>
          <cell r="FO11">
            <v>353.41199999999998</v>
          </cell>
          <cell r="FP11">
            <v>334.495</v>
          </cell>
          <cell r="FQ11">
            <v>80.915999999999997</v>
          </cell>
          <cell r="FR11">
            <v>45.351999999999997</v>
          </cell>
          <cell r="FS11">
            <v>35.564999999999998</v>
          </cell>
          <cell r="FT11">
            <v>74.269000000000005</v>
          </cell>
          <cell r="FU11">
            <v>42.728000000000002</v>
          </cell>
          <cell r="FV11">
            <v>31.541</v>
          </cell>
          <cell r="FW11">
            <v>40.692999999999998</v>
          </cell>
          <cell r="FX11">
            <v>22.861000000000001</v>
          </cell>
          <cell r="FY11">
            <v>17.832000000000001</v>
          </cell>
          <cell r="FZ11">
            <v>33.576000000000001</v>
          </cell>
          <cell r="GA11">
            <v>19.867000000000001</v>
          </cell>
          <cell r="GB11">
            <v>13.709</v>
          </cell>
          <cell r="GC11">
            <v>6.6470000000000002</v>
          </cell>
          <cell r="GD11">
            <v>2.6240000000000001</v>
          </cell>
          <cell r="GE11">
            <v>4.0229999999999997</v>
          </cell>
          <cell r="GF11">
            <v>606.99099999999999</v>
          </cell>
          <cell r="GG11">
            <v>308.06099999999998</v>
          </cell>
          <cell r="GH11">
            <v>298.93099999999998</v>
          </cell>
          <cell r="GI11">
            <v>263.85700000000003</v>
          </cell>
          <cell r="GJ11">
            <v>140.142</v>
          </cell>
          <cell r="GK11">
            <v>123.715</v>
          </cell>
          <cell r="GL11">
            <v>250.33600000000001</v>
          </cell>
          <cell r="GM11">
            <v>135.886</v>
          </cell>
          <cell r="GN11">
            <v>114.449</v>
          </cell>
          <cell r="GO11">
            <v>13.522</v>
          </cell>
          <cell r="GP11">
            <v>4.2560000000000002</v>
          </cell>
          <cell r="GQ11">
            <v>9.266</v>
          </cell>
          <cell r="GR11">
            <v>0.68899999999999995</v>
          </cell>
          <cell r="GS11">
            <v>0.39800000000000002</v>
          </cell>
          <cell r="GT11">
            <v>0.29199999999999998</v>
          </cell>
          <cell r="GU11">
            <v>284.74900000000002</v>
          </cell>
          <cell r="GV11">
            <v>142.369</v>
          </cell>
          <cell r="GW11">
            <v>142.38</v>
          </cell>
          <cell r="GX11">
            <v>18.286999999999999</v>
          </cell>
          <cell r="GY11">
            <v>12.487</v>
          </cell>
          <cell r="GZ11">
            <v>5.8</v>
          </cell>
          <cell r="HA11">
            <v>266.46199999999999</v>
          </cell>
          <cell r="HB11">
            <v>129.88200000000001</v>
          </cell>
          <cell r="HC11">
            <v>136.58000000000001</v>
          </cell>
          <cell r="HD11">
            <v>57.695999999999998</v>
          </cell>
          <cell r="HE11">
            <v>25.151</v>
          </cell>
          <cell r="HF11">
            <v>32.543999999999997</v>
          </cell>
          <cell r="HG11">
            <v>591.29100000000005</v>
          </cell>
          <cell r="HH11">
            <v>300.20800000000003</v>
          </cell>
          <cell r="HI11">
            <v>291.08300000000003</v>
          </cell>
          <cell r="HJ11">
            <v>562.51900000000001</v>
          </cell>
          <cell r="HK11">
            <v>282.13299999999998</v>
          </cell>
          <cell r="HL11">
            <v>280.38600000000002</v>
          </cell>
          <cell r="HM11">
            <v>28.773</v>
          </cell>
          <cell r="HN11">
            <v>18.074999999999999</v>
          </cell>
          <cell r="HO11">
            <v>10.696999999999999</v>
          </cell>
          <cell r="HP11">
            <v>291.02800000000002</v>
          </cell>
          <cell r="HQ11">
            <v>158.74700000000001</v>
          </cell>
          <cell r="HR11">
            <v>132.28100000000001</v>
          </cell>
          <cell r="HS11">
            <v>988.17100000000005</v>
          </cell>
          <cell r="HT11">
            <v>494.87299999999999</v>
          </cell>
          <cell r="HU11">
            <v>493.29700000000003</v>
          </cell>
          <cell r="HV11">
            <v>1916.174</v>
          </cell>
          <cell r="HW11">
            <v>983.69399999999996</v>
          </cell>
          <cell r="HX11">
            <v>932.48</v>
          </cell>
          <cell r="HY11">
            <v>1198.2829999999999</v>
          </cell>
          <cell r="HZ11">
            <v>608.26800000000003</v>
          </cell>
          <cell r="IA11">
            <v>590.01400000000001</v>
          </cell>
          <cell r="IB11">
            <v>6636.5029999999997</v>
          </cell>
          <cell r="IC11">
            <v>3295.94</v>
          </cell>
          <cell r="ID11">
            <v>3340.5630000000001</v>
          </cell>
          <cell r="IE11">
            <v>5285.6769999999997</v>
          </cell>
          <cell r="IF11">
            <v>2887.8319999999999</v>
          </cell>
          <cell r="IG11">
            <v>2397.8449999999998</v>
          </cell>
          <cell r="IH11">
            <v>704.02800000000002</v>
          </cell>
          <cell r="II11">
            <v>395.03399999999999</v>
          </cell>
          <cell r="IJ11">
            <v>308.99400000000003</v>
          </cell>
          <cell r="IK11">
            <v>369.029</v>
          </cell>
          <cell r="IL11">
            <v>143.30099999999999</v>
          </cell>
          <cell r="IM11">
            <v>225.727</v>
          </cell>
          <cell r="IN11">
            <v>821.226</v>
          </cell>
          <cell r="IO11">
            <v>266.56900000000002</v>
          </cell>
          <cell r="IP11">
            <v>554.65800000000002</v>
          </cell>
          <cell r="IQ11">
            <v>117.691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19106.581999999999</v>
          </cell>
          <cell r="C23">
            <v>9424.0660000000007</v>
          </cell>
          <cell r="D23">
            <v>9682.5159999999996</v>
          </cell>
          <cell r="E23">
            <v>11909.587</v>
          </cell>
          <cell r="F23">
            <v>6373.7330000000002</v>
          </cell>
          <cell r="G23">
            <v>5535.8530000000001</v>
          </cell>
          <cell r="H23">
            <v>1731.202</v>
          </cell>
          <cell r="I23">
            <v>913.20500000000004</v>
          </cell>
          <cell r="J23">
            <v>817.99699999999996</v>
          </cell>
          <cell r="K23">
            <v>1051.865</v>
          </cell>
          <cell r="L23">
            <v>442.11900000000003</v>
          </cell>
          <cell r="M23">
            <v>609.74599999999998</v>
          </cell>
          <cell r="N23">
            <v>2056.9169999999999</v>
          </cell>
          <cell r="O23">
            <v>877.21</v>
          </cell>
          <cell r="P23">
            <v>1179.7070000000001</v>
          </cell>
          <cell r="Q23">
            <v>263.69499999999999</v>
          </cell>
          <cell r="R23">
            <v>113.39100000000001</v>
          </cell>
          <cell r="S23">
            <v>150.304</v>
          </cell>
          <cell r="T23">
            <v>197.18700000000001</v>
          </cell>
          <cell r="U23">
            <v>95.911000000000001</v>
          </cell>
          <cell r="V23">
            <v>101.276</v>
          </cell>
          <cell r="W23">
            <v>101.092</v>
          </cell>
          <cell r="X23">
            <v>53.12</v>
          </cell>
          <cell r="Y23">
            <v>47.972000000000001</v>
          </cell>
          <cell r="Z23">
            <v>96.096000000000004</v>
          </cell>
          <cell r="AA23">
            <v>42.790999999999997</v>
          </cell>
          <cell r="AB23">
            <v>53.304000000000002</v>
          </cell>
          <cell r="AC23">
            <v>66.507999999999996</v>
          </cell>
          <cell r="AD23">
            <v>17.48</v>
          </cell>
          <cell r="AE23">
            <v>49.027999999999999</v>
          </cell>
          <cell r="AF23">
            <v>1793.221</v>
          </cell>
          <cell r="AG23">
            <v>763.81899999999996</v>
          </cell>
          <cell r="AH23">
            <v>1029.403</v>
          </cell>
          <cell r="AI23">
            <v>669.029</v>
          </cell>
          <cell r="AJ23">
            <v>343.99400000000003</v>
          </cell>
          <cell r="AK23">
            <v>325.03500000000003</v>
          </cell>
          <cell r="AL23">
            <v>617.923</v>
          </cell>
          <cell r="AM23">
            <v>325.62799999999999</v>
          </cell>
          <cell r="AN23">
            <v>292.29500000000002</v>
          </cell>
          <cell r="AO23">
            <v>51.106999999999999</v>
          </cell>
          <cell r="AP23">
            <v>18.367000000000001</v>
          </cell>
          <cell r="AQ23">
            <v>32.74</v>
          </cell>
          <cell r="AR23">
            <v>7.1689999999999996</v>
          </cell>
          <cell r="AS23">
            <v>2.6309999999999998</v>
          </cell>
          <cell r="AT23">
            <v>4.5380000000000003</v>
          </cell>
          <cell r="AU23">
            <v>886.36400000000003</v>
          </cell>
          <cell r="AV23">
            <v>330.12799999999999</v>
          </cell>
          <cell r="AW23">
            <v>556.23599999999999</v>
          </cell>
          <cell r="AX23">
            <v>101.199</v>
          </cell>
          <cell r="AY23">
            <v>42.351999999999997</v>
          </cell>
          <cell r="AZ23">
            <v>58.847000000000001</v>
          </cell>
          <cell r="BA23">
            <v>785.16499999999996</v>
          </cell>
          <cell r="BB23">
            <v>287.77499999999998</v>
          </cell>
          <cell r="BC23">
            <v>497.39</v>
          </cell>
          <cell r="BD23">
            <v>230.65899999999999</v>
          </cell>
          <cell r="BE23">
            <v>87.066000000000003</v>
          </cell>
          <cell r="BF23">
            <v>143.59299999999999</v>
          </cell>
          <cell r="BG23">
            <v>5140.0789999999997</v>
          </cell>
          <cell r="BH23">
            <v>2173.123</v>
          </cell>
          <cell r="BI23">
            <v>2966.9560000000001</v>
          </cell>
          <cell r="BJ23">
            <v>4600.192</v>
          </cell>
          <cell r="BK23">
            <v>1894.4290000000001</v>
          </cell>
          <cell r="BL23">
            <v>2705.7640000000001</v>
          </cell>
          <cell r="BM23">
            <v>539.88599999999997</v>
          </cell>
          <cell r="BN23">
            <v>278.69400000000002</v>
          </cell>
          <cell r="BO23">
            <v>261.19200000000001</v>
          </cell>
          <cell r="BP23">
            <v>719.01400000000001</v>
          </cell>
          <cell r="BQ23">
            <v>378.74799999999999</v>
          </cell>
          <cell r="BR23">
            <v>340.26600000000002</v>
          </cell>
          <cell r="BS23">
            <v>6477.9809999999998</v>
          </cell>
          <cell r="BT23">
            <v>2671.585</v>
          </cell>
          <cell r="BU23">
            <v>3806.3960000000002</v>
          </cell>
          <cell r="BV23">
            <v>12173.281999999999</v>
          </cell>
          <cell r="BW23">
            <v>6487.1239999999998</v>
          </cell>
          <cell r="BX23">
            <v>5686.1570000000002</v>
          </cell>
          <cell r="BY23">
            <v>6933.3</v>
          </cell>
          <cell r="BZ23">
            <v>2936.942</v>
          </cell>
          <cell r="CA23">
            <v>3996.3589999999999</v>
          </cell>
          <cell r="CB23">
            <v>15691.198</v>
          </cell>
          <cell r="CC23">
            <v>7788.2169999999996</v>
          </cell>
          <cell r="CD23">
            <v>7902.9809999999998</v>
          </cell>
          <cell r="CE23">
            <v>11463.615</v>
          </cell>
          <cell r="CF23">
            <v>6099.3580000000002</v>
          </cell>
          <cell r="CG23">
            <v>5364.2569999999996</v>
          </cell>
          <cell r="CH23">
            <v>1694.2650000000001</v>
          </cell>
          <cell r="CI23">
            <v>886.44</v>
          </cell>
          <cell r="CJ23">
            <v>807.82500000000005</v>
          </cell>
          <cell r="CK23">
            <v>1028.162</v>
          </cell>
          <cell r="CL23">
            <v>425.81299999999999</v>
          </cell>
          <cell r="CM23">
            <v>602.34799999999996</v>
          </cell>
          <cell r="CN23">
            <v>1936.69</v>
          </cell>
          <cell r="CO23">
            <v>810.69899999999996</v>
          </cell>
          <cell r="CP23">
            <v>1125.991</v>
          </cell>
          <cell r="CQ23">
            <v>254.42099999999999</v>
          </cell>
          <cell r="CR23">
            <v>109.053</v>
          </cell>
          <cell r="CS23">
            <v>145.369</v>
          </cell>
          <cell r="CT23">
            <v>191.38399999999999</v>
          </cell>
          <cell r="CU23">
            <v>94.299000000000007</v>
          </cell>
          <cell r="CV23">
            <v>97.084999999999994</v>
          </cell>
          <cell r="CW23">
            <v>99.021000000000001</v>
          </cell>
          <cell r="CX23">
            <v>52.401000000000003</v>
          </cell>
          <cell r="CY23">
            <v>46.62</v>
          </cell>
          <cell r="CZ23">
            <v>92.363</v>
          </cell>
          <cell r="DA23">
            <v>41.898000000000003</v>
          </cell>
          <cell r="DB23">
            <v>50.465000000000003</v>
          </cell>
          <cell r="DC23">
            <v>63.036999999999999</v>
          </cell>
          <cell r="DD23">
            <v>14.754</v>
          </cell>
          <cell r="DE23">
            <v>48.283999999999999</v>
          </cell>
          <cell r="DF23">
            <v>1682.268</v>
          </cell>
          <cell r="DG23">
            <v>701.64599999999996</v>
          </cell>
          <cell r="DH23">
            <v>980.62300000000005</v>
          </cell>
          <cell r="DI23">
            <v>663.12199999999996</v>
          </cell>
          <cell r="DJ23">
            <v>340.52699999999999</v>
          </cell>
          <cell r="DK23">
            <v>322.59500000000003</v>
          </cell>
          <cell r="DL23">
            <v>612.28399999999999</v>
          </cell>
          <cell r="DM23">
            <v>322.42899999999997</v>
          </cell>
          <cell r="DN23">
            <v>289.85500000000002</v>
          </cell>
          <cell r="DO23">
            <v>50.838000000000001</v>
          </cell>
          <cell r="DP23">
            <v>18.097999999999999</v>
          </cell>
          <cell r="DQ23">
            <v>32.74</v>
          </cell>
          <cell r="DR23">
            <v>7.1689999999999996</v>
          </cell>
          <cell r="DS23">
            <v>2.6309999999999998</v>
          </cell>
          <cell r="DT23">
            <v>4.5380000000000003</v>
          </cell>
          <cell r="DU23">
            <v>797.49</v>
          </cell>
          <cell r="DV23">
            <v>277.74700000000001</v>
          </cell>
          <cell r="DW23">
            <v>519.74300000000005</v>
          </cell>
          <cell r="DX23">
            <v>70.786000000000001</v>
          </cell>
          <cell r="DY23">
            <v>26.271000000000001</v>
          </cell>
          <cell r="DZ23">
            <v>44.515000000000001</v>
          </cell>
          <cell r="EA23">
            <v>726.70399999999995</v>
          </cell>
          <cell r="EB23">
            <v>251.476</v>
          </cell>
          <cell r="EC23">
            <v>475.22800000000001</v>
          </cell>
          <cell r="ED23">
            <v>214.48699999999999</v>
          </cell>
          <cell r="EE23">
            <v>80.741</v>
          </cell>
          <cell r="EF23">
            <v>133.74700000000001</v>
          </cell>
          <cell r="EG23">
            <v>2290.893</v>
          </cell>
          <cell r="EH23">
            <v>878.16099999999994</v>
          </cell>
          <cell r="EI23">
            <v>1412.732</v>
          </cell>
          <cell r="EJ23">
            <v>1896.9459999999999</v>
          </cell>
          <cell r="EK23">
            <v>677.86400000000003</v>
          </cell>
          <cell r="EL23">
            <v>1219.0820000000001</v>
          </cell>
          <cell r="EM23">
            <v>393.947</v>
          </cell>
          <cell r="EN23">
            <v>200.29599999999999</v>
          </cell>
          <cell r="EO23">
            <v>193.65100000000001</v>
          </cell>
          <cell r="EP23">
            <v>711.30499999999995</v>
          </cell>
          <cell r="EQ23">
            <v>374.83</v>
          </cell>
          <cell r="ER23">
            <v>336.47500000000002</v>
          </cell>
          <cell r="ES23">
            <v>3516.2779999999998</v>
          </cell>
          <cell r="ET23">
            <v>1314.03</v>
          </cell>
          <cell r="EU23">
            <v>2202.248</v>
          </cell>
          <cell r="EV23">
            <v>11718.036</v>
          </cell>
          <cell r="EW23">
            <v>6208.4110000000001</v>
          </cell>
          <cell r="EX23">
            <v>5509.6260000000002</v>
          </cell>
          <cell r="EY23">
            <v>3973.1619999999998</v>
          </cell>
          <cell r="EZ23">
            <v>1579.807</v>
          </cell>
          <cell r="FA23">
            <v>2393.355</v>
          </cell>
          <cell r="FB23">
            <v>3123.3580000000002</v>
          </cell>
          <cell r="FC23">
            <v>1595.4970000000001</v>
          </cell>
          <cell r="FD23">
            <v>1527.8610000000001</v>
          </cell>
          <cell r="FE23">
            <v>1878.588</v>
          </cell>
          <cell r="FF23">
            <v>945.51499999999999</v>
          </cell>
          <cell r="FG23">
            <v>933.07299999999998</v>
          </cell>
          <cell r="FH23">
            <v>496.99799999999999</v>
          </cell>
          <cell r="FI23">
            <v>254.767</v>
          </cell>
          <cell r="FJ23">
            <v>242.23099999999999</v>
          </cell>
          <cell r="FK23">
            <v>373.06599999999997</v>
          </cell>
          <cell r="FL23">
            <v>177.46899999999999</v>
          </cell>
          <cell r="FM23">
            <v>195.59800000000001</v>
          </cell>
          <cell r="FN23">
            <v>625.71</v>
          </cell>
          <cell r="FO23">
            <v>342.73500000000001</v>
          </cell>
          <cell r="FP23">
            <v>282.97500000000002</v>
          </cell>
          <cell r="FQ23">
            <v>59.676000000000002</v>
          </cell>
          <cell r="FR23">
            <v>35.902999999999999</v>
          </cell>
          <cell r="FS23">
            <v>23.773</v>
          </cell>
          <cell r="FT23">
            <v>54.064999999999998</v>
          </cell>
          <cell r="FU23">
            <v>33.469000000000001</v>
          </cell>
          <cell r="FV23">
            <v>20.596</v>
          </cell>
          <cell r="FW23">
            <v>29.329000000000001</v>
          </cell>
          <cell r="FX23">
            <v>17.532</v>
          </cell>
          <cell r="FY23">
            <v>11.797000000000001</v>
          </cell>
          <cell r="FZ23">
            <v>24.736999999999998</v>
          </cell>
          <cell r="GA23">
            <v>15.936999999999999</v>
          </cell>
          <cell r="GB23">
            <v>8.7989999999999995</v>
          </cell>
          <cell r="GC23">
            <v>5.61</v>
          </cell>
          <cell r="GD23">
            <v>2.4329999999999998</v>
          </cell>
          <cell r="GE23">
            <v>3.177</v>
          </cell>
          <cell r="GF23">
            <v>566.03399999999999</v>
          </cell>
          <cell r="GG23">
            <v>306.83199999999999</v>
          </cell>
          <cell r="GH23">
            <v>259.202</v>
          </cell>
          <cell r="GI23">
            <v>234.00800000000001</v>
          </cell>
          <cell r="GJ23">
            <v>131.45699999999999</v>
          </cell>
          <cell r="GK23">
            <v>102.551</v>
          </cell>
          <cell r="GL23">
            <v>222.779</v>
          </cell>
          <cell r="GM23">
            <v>127.232</v>
          </cell>
          <cell r="GN23">
            <v>95.546999999999997</v>
          </cell>
          <cell r="GO23">
            <v>11.228999999999999</v>
          </cell>
          <cell r="GP23">
            <v>4.226</v>
          </cell>
          <cell r="GQ23">
            <v>7.0030000000000001</v>
          </cell>
          <cell r="GR23">
            <v>1.514</v>
          </cell>
          <cell r="GS23">
            <v>0.124</v>
          </cell>
          <cell r="GT23">
            <v>1.391</v>
          </cell>
          <cell r="GU23">
            <v>281.346</v>
          </cell>
          <cell r="GV23">
            <v>148.053</v>
          </cell>
          <cell r="GW23">
            <v>133.29300000000001</v>
          </cell>
          <cell r="GX23">
            <v>13.909000000000001</v>
          </cell>
          <cell r="GY23">
            <v>7.7370000000000001</v>
          </cell>
          <cell r="GZ23">
            <v>6.1719999999999997</v>
          </cell>
          <cell r="HA23">
            <v>267.43599999999998</v>
          </cell>
          <cell r="HB23">
            <v>140.316</v>
          </cell>
          <cell r="HC23">
            <v>127.121</v>
          </cell>
          <cell r="HD23">
            <v>49.167000000000002</v>
          </cell>
          <cell r="HE23">
            <v>27.198</v>
          </cell>
          <cell r="HF23">
            <v>21.968</v>
          </cell>
          <cell r="HG23">
            <v>619.05999999999995</v>
          </cell>
          <cell r="HH23">
            <v>307.24700000000001</v>
          </cell>
          <cell r="HI23">
            <v>311.81299999999999</v>
          </cell>
          <cell r="HJ23">
            <v>598.38</v>
          </cell>
          <cell r="HK23">
            <v>295.565</v>
          </cell>
          <cell r="HL23">
            <v>302.815</v>
          </cell>
          <cell r="HM23">
            <v>20.68</v>
          </cell>
          <cell r="HN23">
            <v>11.683</v>
          </cell>
          <cell r="HO23">
            <v>8.9969999999999999</v>
          </cell>
          <cell r="HP23">
            <v>252.108</v>
          </cell>
          <cell r="HQ23">
            <v>144.76400000000001</v>
          </cell>
          <cell r="HR23">
            <v>107.34399999999999</v>
          </cell>
          <cell r="HS23">
            <v>992.66099999999994</v>
          </cell>
          <cell r="HT23">
            <v>505.21800000000002</v>
          </cell>
          <cell r="HU23">
            <v>487.44299999999998</v>
          </cell>
          <cell r="HV23">
            <v>1938.2639999999999</v>
          </cell>
          <cell r="HW23">
            <v>981.41800000000001</v>
          </cell>
          <cell r="HX23">
            <v>956.846</v>
          </cell>
          <cell r="HY23">
            <v>1185.0940000000001</v>
          </cell>
          <cell r="HZ23">
            <v>614.07899999999995</v>
          </cell>
          <cell r="IA23">
            <v>571.01400000000001</v>
          </cell>
          <cell r="IB23">
            <v>6702.9290000000001</v>
          </cell>
          <cell r="IC23">
            <v>3319.3180000000002</v>
          </cell>
          <cell r="ID23">
            <v>3383.6120000000001</v>
          </cell>
          <cell r="IE23">
            <v>5354.7349999999997</v>
          </cell>
          <cell r="IF23">
            <v>2915.2849999999999</v>
          </cell>
          <cell r="IG23">
            <v>2439.4499999999998</v>
          </cell>
          <cell r="IH23">
            <v>688.75099999999998</v>
          </cell>
          <cell r="II23">
            <v>378.346</v>
          </cell>
          <cell r="IJ23">
            <v>310.40499999999997</v>
          </cell>
          <cell r="IK23">
            <v>357.81599999999997</v>
          </cell>
          <cell r="IL23">
            <v>134.28100000000001</v>
          </cell>
          <cell r="IM23">
            <v>223.535</v>
          </cell>
          <cell r="IN23">
            <v>795.39400000000001</v>
          </cell>
          <cell r="IO23">
            <v>237.91399999999999</v>
          </cell>
          <cell r="IP23">
            <v>557.48</v>
          </cell>
          <cell r="IQ23">
            <v>127.97499999999999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19507.530999999999</v>
          </cell>
          <cell r="C35">
            <v>9599.4629999999997</v>
          </cell>
          <cell r="D35">
            <v>9908.0669999999991</v>
          </cell>
          <cell r="E35">
            <v>12037.361000000001</v>
          </cell>
          <cell r="F35">
            <v>6436.5039999999999</v>
          </cell>
          <cell r="G35">
            <v>5600.8580000000002</v>
          </cell>
          <cell r="H35">
            <v>1868.6369999999999</v>
          </cell>
          <cell r="I35">
            <v>975.00199999999995</v>
          </cell>
          <cell r="J35">
            <v>893.63499999999999</v>
          </cell>
          <cell r="K35">
            <v>1150.3710000000001</v>
          </cell>
          <cell r="L35">
            <v>475.779</v>
          </cell>
          <cell r="M35">
            <v>674.59199999999998</v>
          </cell>
          <cell r="N35">
            <v>2100.049</v>
          </cell>
          <cell r="O35">
            <v>865.19</v>
          </cell>
          <cell r="P35">
            <v>1234.8589999999999</v>
          </cell>
          <cell r="Q35">
            <v>293.524</v>
          </cell>
          <cell r="R35">
            <v>107.541</v>
          </cell>
          <cell r="S35">
            <v>185.983</v>
          </cell>
          <cell r="T35">
            <v>216.839</v>
          </cell>
          <cell r="U35">
            <v>92.781999999999996</v>
          </cell>
          <cell r="V35">
            <v>124.057</v>
          </cell>
          <cell r="W35">
            <v>98.195999999999998</v>
          </cell>
          <cell r="X35">
            <v>45.734000000000002</v>
          </cell>
          <cell r="Y35">
            <v>52.460999999999999</v>
          </cell>
          <cell r="Z35">
            <v>118.643</v>
          </cell>
          <cell r="AA35">
            <v>47.048000000000002</v>
          </cell>
          <cell r="AB35">
            <v>71.594999999999999</v>
          </cell>
          <cell r="AC35">
            <v>76.685000000000002</v>
          </cell>
          <cell r="AD35">
            <v>14.759</v>
          </cell>
          <cell r="AE35">
            <v>61.926000000000002</v>
          </cell>
          <cell r="AF35">
            <v>1806.5250000000001</v>
          </cell>
          <cell r="AG35">
            <v>757.649</v>
          </cell>
          <cell r="AH35">
            <v>1048.876</v>
          </cell>
          <cell r="AI35">
            <v>697.75800000000004</v>
          </cell>
          <cell r="AJ35">
            <v>365.22199999999998</v>
          </cell>
          <cell r="AK35">
            <v>332.536</v>
          </cell>
          <cell r="AL35">
            <v>652.04</v>
          </cell>
          <cell r="AM35">
            <v>349.62400000000002</v>
          </cell>
          <cell r="AN35">
            <v>302.416</v>
          </cell>
          <cell r="AO35">
            <v>45.718000000000004</v>
          </cell>
          <cell r="AP35">
            <v>15.598000000000001</v>
          </cell>
          <cell r="AQ35">
            <v>30.119</v>
          </cell>
          <cell r="AR35">
            <v>9.3849999999999998</v>
          </cell>
          <cell r="AS35">
            <v>2.1970000000000001</v>
          </cell>
          <cell r="AT35">
            <v>7.1879999999999997</v>
          </cell>
          <cell r="AU35">
            <v>889.46900000000005</v>
          </cell>
          <cell r="AV35">
            <v>325.53899999999999</v>
          </cell>
          <cell r="AW35">
            <v>563.92999999999995</v>
          </cell>
          <cell r="AX35">
            <v>100.312</v>
          </cell>
          <cell r="AY35">
            <v>42.19</v>
          </cell>
          <cell r="AZ35">
            <v>58.122</v>
          </cell>
          <cell r="BA35">
            <v>789.15700000000004</v>
          </cell>
          <cell r="BB35">
            <v>283.34800000000001</v>
          </cell>
          <cell r="BC35">
            <v>505.80799999999999</v>
          </cell>
          <cell r="BD35">
            <v>209.91399999999999</v>
          </cell>
          <cell r="BE35">
            <v>64.691000000000003</v>
          </cell>
          <cell r="BF35">
            <v>145.22200000000001</v>
          </cell>
          <cell r="BG35">
            <v>5370.12</v>
          </cell>
          <cell r="BH35">
            <v>2297.77</v>
          </cell>
          <cell r="BI35">
            <v>3072.3510000000001</v>
          </cell>
          <cell r="BJ35">
            <v>4738.7969999999996</v>
          </cell>
          <cell r="BK35">
            <v>1980.13</v>
          </cell>
          <cell r="BL35">
            <v>2758.6669999999999</v>
          </cell>
          <cell r="BM35">
            <v>631.32299999999998</v>
          </cell>
          <cell r="BN35">
            <v>317.64</v>
          </cell>
          <cell r="BO35">
            <v>313.68299999999999</v>
          </cell>
          <cell r="BP35">
            <v>750.23599999999999</v>
          </cell>
          <cell r="BQ35">
            <v>395.358</v>
          </cell>
          <cell r="BR35">
            <v>354.87799999999999</v>
          </cell>
          <cell r="BS35">
            <v>6719.9340000000002</v>
          </cell>
          <cell r="BT35">
            <v>2767.6019999999999</v>
          </cell>
          <cell r="BU35">
            <v>3952.3319999999999</v>
          </cell>
          <cell r="BV35">
            <v>12330.885</v>
          </cell>
          <cell r="BW35">
            <v>6544.0439999999999</v>
          </cell>
          <cell r="BX35">
            <v>5786.8410000000003</v>
          </cell>
          <cell r="BY35">
            <v>7176.6459999999997</v>
          </cell>
          <cell r="BZ35">
            <v>3055.4189999999999</v>
          </cell>
          <cell r="CA35">
            <v>4121.2269999999999</v>
          </cell>
          <cell r="CB35">
            <v>15908.578</v>
          </cell>
          <cell r="CC35">
            <v>7881.6379999999999</v>
          </cell>
          <cell r="CD35">
            <v>8026.9409999999998</v>
          </cell>
          <cell r="CE35">
            <v>11575.441000000001</v>
          </cell>
          <cell r="CF35">
            <v>6158.9279999999999</v>
          </cell>
          <cell r="CG35">
            <v>5416.5119999999997</v>
          </cell>
          <cell r="CH35">
            <v>1832.165</v>
          </cell>
          <cell r="CI35">
            <v>951.05</v>
          </cell>
          <cell r="CJ35">
            <v>881.11500000000001</v>
          </cell>
          <cell r="CK35">
            <v>1130.893</v>
          </cell>
          <cell r="CL35">
            <v>463.709</v>
          </cell>
          <cell r="CM35">
            <v>667.18399999999997</v>
          </cell>
          <cell r="CN35">
            <v>1991.3420000000001</v>
          </cell>
          <cell r="CO35">
            <v>807.755</v>
          </cell>
          <cell r="CP35">
            <v>1183.586</v>
          </cell>
          <cell r="CQ35">
            <v>281.00900000000001</v>
          </cell>
          <cell r="CR35">
            <v>101.044</v>
          </cell>
          <cell r="CS35">
            <v>179.965</v>
          </cell>
          <cell r="CT35">
            <v>206.07499999999999</v>
          </cell>
          <cell r="CU35">
            <v>86.713999999999999</v>
          </cell>
          <cell r="CV35">
            <v>119.361</v>
          </cell>
          <cell r="CW35">
            <v>95.033000000000001</v>
          </cell>
          <cell r="CX35">
            <v>43.93</v>
          </cell>
          <cell r="CY35">
            <v>51.103000000000002</v>
          </cell>
          <cell r="CZ35">
            <v>111.042</v>
          </cell>
          <cell r="DA35">
            <v>42.783999999999999</v>
          </cell>
          <cell r="DB35">
            <v>68.257999999999996</v>
          </cell>
          <cell r="DC35">
            <v>74.933999999999997</v>
          </cell>
          <cell r="DD35">
            <v>14.33</v>
          </cell>
          <cell r="DE35">
            <v>60.603999999999999</v>
          </cell>
          <cell r="DF35">
            <v>1710.3320000000001</v>
          </cell>
          <cell r="DG35">
            <v>706.71100000000001</v>
          </cell>
          <cell r="DH35">
            <v>1003.621</v>
          </cell>
          <cell r="DI35">
            <v>692.20799999999997</v>
          </cell>
          <cell r="DJ35">
            <v>361.52199999999999</v>
          </cell>
          <cell r="DK35">
            <v>330.685</v>
          </cell>
          <cell r="DL35">
            <v>646.745</v>
          </cell>
          <cell r="DM35">
            <v>346.17899999999997</v>
          </cell>
          <cell r="DN35">
            <v>300.56599999999997</v>
          </cell>
          <cell r="DO35">
            <v>45.463000000000001</v>
          </cell>
          <cell r="DP35">
            <v>15.343999999999999</v>
          </cell>
          <cell r="DQ35">
            <v>30.119</v>
          </cell>
          <cell r="DR35">
            <v>9.3849999999999998</v>
          </cell>
          <cell r="DS35">
            <v>2.1970000000000001</v>
          </cell>
          <cell r="DT35">
            <v>7.1879999999999997</v>
          </cell>
          <cell r="DU35">
            <v>808.11099999999999</v>
          </cell>
          <cell r="DV35">
            <v>282.50400000000002</v>
          </cell>
          <cell r="DW35">
            <v>525.60699999999997</v>
          </cell>
          <cell r="DX35">
            <v>69.412999999999997</v>
          </cell>
          <cell r="DY35">
            <v>24.242999999999999</v>
          </cell>
          <cell r="DZ35">
            <v>45.17</v>
          </cell>
          <cell r="EA35">
            <v>738.69799999999998</v>
          </cell>
          <cell r="EB35">
            <v>258.26100000000002</v>
          </cell>
          <cell r="EC35">
            <v>480.43700000000001</v>
          </cell>
          <cell r="ED35">
            <v>200.62899999999999</v>
          </cell>
          <cell r="EE35">
            <v>60.488</v>
          </cell>
          <cell r="EF35">
            <v>140.14099999999999</v>
          </cell>
          <cell r="EG35">
            <v>2341.7959999999998</v>
          </cell>
          <cell r="EH35">
            <v>914.95399999999995</v>
          </cell>
          <cell r="EI35">
            <v>1426.8420000000001</v>
          </cell>
          <cell r="EJ35">
            <v>1888.277</v>
          </cell>
          <cell r="EK35">
            <v>680.726</v>
          </cell>
          <cell r="EL35">
            <v>1207.5519999999999</v>
          </cell>
          <cell r="EM35">
            <v>453.51900000000001</v>
          </cell>
          <cell r="EN35">
            <v>234.22800000000001</v>
          </cell>
          <cell r="EO35">
            <v>219.291</v>
          </cell>
          <cell r="EP35">
            <v>741.77800000000002</v>
          </cell>
          <cell r="EQ35">
            <v>390.10899999999998</v>
          </cell>
          <cell r="ER35">
            <v>351.67</v>
          </cell>
          <cell r="ES35">
            <v>3591.36</v>
          </cell>
          <cell r="ET35">
            <v>1332.6010000000001</v>
          </cell>
          <cell r="EU35">
            <v>2258.759</v>
          </cell>
          <cell r="EV35">
            <v>11856.45</v>
          </cell>
          <cell r="EW35">
            <v>6259.9719999999998</v>
          </cell>
          <cell r="EX35">
            <v>5596.4780000000001</v>
          </cell>
          <cell r="EY35">
            <v>4052.1289999999999</v>
          </cell>
          <cell r="EZ35">
            <v>1621.6659999999999</v>
          </cell>
          <cell r="FA35">
            <v>2430.4630000000002</v>
          </cell>
          <cell r="FB35">
            <v>3158.4549999999999</v>
          </cell>
          <cell r="FC35">
            <v>1610.0429999999999</v>
          </cell>
          <cell r="FD35">
            <v>1548.412</v>
          </cell>
          <cell r="FE35">
            <v>1848.38</v>
          </cell>
          <cell r="FF35">
            <v>938.12599999999998</v>
          </cell>
          <cell r="FG35">
            <v>910.25400000000002</v>
          </cell>
          <cell r="FH35">
            <v>538.05799999999999</v>
          </cell>
          <cell r="FI35">
            <v>267.81299999999999</v>
          </cell>
          <cell r="FJ35">
            <v>270.245</v>
          </cell>
          <cell r="FK35">
            <v>401.25200000000001</v>
          </cell>
          <cell r="FL35">
            <v>181.16</v>
          </cell>
          <cell r="FM35">
            <v>220.09200000000001</v>
          </cell>
          <cell r="FN35">
            <v>679.37599999999998</v>
          </cell>
          <cell r="FO35">
            <v>358.10899999999998</v>
          </cell>
          <cell r="FP35">
            <v>321.267</v>
          </cell>
          <cell r="FQ35">
            <v>67.870999999999995</v>
          </cell>
          <cell r="FR35">
            <v>34.064999999999998</v>
          </cell>
          <cell r="FS35">
            <v>33.807000000000002</v>
          </cell>
          <cell r="FT35">
            <v>61.067</v>
          </cell>
          <cell r="FU35">
            <v>32.604999999999997</v>
          </cell>
          <cell r="FV35">
            <v>28.462</v>
          </cell>
          <cell r="FW35">
            <v>26.134</v>
          </cell>
          <cell r="FX35">
            <v>14.388</v>
          </cell>
          <cell r="FY35">
            <v>11.746</v>
          </cell>
          <cell r="FZ35">
            <v>34.932000000000002</v>
          </cell>
          <cell r="GA35">
            <v>18.216999999999999</v>
          </cell>
          <cell r="GB35">
            <v>16.715</v>
          </cell>
          <cell r="GC35">
            <v>6.8049999999999997</v>
          </cell>
          <cell r="GD35">
            <v>1.46</v>
          </cell>
          <cell r="GE35">
            <v>5.3449999999999998</v>
          </cell>
          <cell r="GF35">
            <v>611.50400000000002</v>
          </cell>
          <cell r="GG35">
            <v>324.04399999999998</v>
          </cell>
          <cell r="GH35">
            <v>287.45999999999998</v>
          </cell>
          <cell r="GI35">
            <v>262.30500000000001</v>
          </cell>
          <cell r="GJ35">
            <v>150.59399999999999</v>
          </cell>
          <cell r="GK35">
            <v>111.711</v>
          </cell>
          <cell r="GL35">
            <v>250.91900000000001</v>
          </cell>
          <cell r="GM35">
            <v>145.197</v>
          </cell>
          <cell r="GN35">
            <v>105.723</v>
          </cell>
          <cell r="GO35">
            <v>11.385</v>
          </cell>
          <cell r="GP35">
            <v>5.3970000000000002</v>
          </cell>
          <cell r="GQ35">
            <v>5.9889999999999999</v>
          </cell>
          <cell r="GR35">
            <v>1.167</v>
          </cell>
          <cell r="GS35">
            <v>0.57999999999999996</v>
          </cell>
          <cell r="GT35">
            <v>0.58799999999999997</v>
          </cell>
          <cell r="GU35">
            <v>299.89299999999997</v>
          </cell>
          <cell r="GV35">
            <v>152.58699999999999</v>
          </cell>
          <cell r="GW35">
            <v>147.30600000000001</v>
          </cell>
          <cell r="GX35">
            <v>24.263999999999999</v>
          </cell>
          <cell r="GY35">
            <v>11.585000000000001</v>
          </cell>
          <cell r="GZ35">
            <v>12.679</v>
          </cell>
          <cell r="HA35">
            <v>275.62900000000002</v>
          </cell>
          <cell r="HB35">
            <v>141.00200000000001</v>
          </cell>
          <cell r="HC35">
            <v>134.62700000000001</v>
          </cell>
          <cell r="HD35">
            <v>48.139000000000003</v>
          </cell>
          <cell r="HE35">
            <v>20.283999999999999</v>
          </cell>
          <cell r="HF35">
            <v>27.855</v>
          </cell>
          <cell r="HG35">
            <v>630.70000000000005</v>
          </cell>
          <cell r="HH35">
            <v>313.80799999999999</v>
          </cell>
          <cell r="HI35">
            <v>316.892</v>
          </cell>
          <cell r="HJ35">
            <v>602.89099999999996</v>
          </cell>
          <cell r="HK35">
            <v>297.89400000000001</v>
          </cell>
          <cell r="HL35">
            <v>304.99700000000001</v>
          </cell>
          <cell r="HM35">
            <v>27.809000000000001</v>
          </cell>
          <cell r="HN35">
            <v>15.914</v>
          </cell>
          <cell r="HO35">
            <v>11.895</v>
          </cell>
          <cell r="HP35">
            <v>277.05399999999997</v>
          </cell>
          <cell r="HQ35">
            <v>159.58500000000001</v>
          </cell>
          <cell r="HR35">
            <v>117.46899999999999</v>
          </cell>
          <cell r="HS35">
            <v>1033.0219999999999</v>
          </cell>
          <cell r="HT35">
            <v>512.33199999999999</v>
          </cell>
          <cell r="HU35">
            <v>520.69000000000005</v>
          </cell>
          <cell r="HV35">
            <v>1916.251</v>
          </cell>
          <cell r="HW35">
            <v>972.19100000000003</v>
          </cell>
          <cell r="HX35">
            <v>944.06</v>
          </cell>
          <cell r="HY35">
            <v>1242.204</v>
          </cell>
          <cell r="HZ35">
            <v>637.85199999999998</v>
          </cell>
          <cell r="IA35">
            <v>604.35199999999998</v>
          </cell>
          <cell r="IB35">
            <v>6808.6549999999997</v>
          </cell>
          <cell r="IC35">
            <v>3371.0309999999999</v>
          </cell>
          <cell r="ID35">
            <v>3437.6239999999998</v>
          </cell>
          <cell r="IE35">
            <v>5451.7920000000004</v>
          </cell>
          <cell r="IF35">
            <v>2974.39</v>
          </cell>
          <cell r="IG35">
            <v>2477.402</v>
          </cell>
          <cell r="IH35">
            <v>778.173</v>
          </cell>
          <cell r="II35">
            <v>420.05099999999999</v>
          </cell>
          <cell r="IJ35">
            <v>358.12200000000001</v>
          </cell>
          <cell r="IK35">
            <v>414.46499999999997</v>
          </cell>
          <cell r="IL35">
            <v>160.61699999999999</v>
          </cell>
          <cell r="IM35">
            <v>253.84800000000001</v>
          </cell>
          <cell r="IN35">
            <v>809.06</v>
          </cell>
          <cell r="IO35">
            <v>242.70500000000001</v>
          </cell>
          <cell r="IP35">
            <v>566.35500000000002</v>
          </cell>
          <cell r="IQ35">
            <v>147.285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19854.566999999999</v>
          </cell>
          <cell r="C47">
            <v>9761.2119999999995</v>
          </cell>
          <cell r="D47">
            <v>10093.355</v>
          </cell>
          <cell r="E47">
            <v>12457.397999999999</v>
          </cell>
          <cell r="F47">
            <v>6612.6490000000003</v>
          </cell>
          <cell r="G47">
            <v>5844.7489999999998</v>
          </cell>
          <cell r="H47">
            <v>1850.4770000000001</v>
          </cell>
          <cell r="I47">
            <v>958.22500000000002</v>
          </cell>
          <cell r="J47">
            <v>892.25099999999998</v>
          </cell>
          <cell r="K47">
            <v>1122.491</v>
          </cell>
          <cell r="L47">
            <v>470.625</v>
          </cell>
          <cell r="M47">
            <v>651.86599999999999</v>
          </cell>
          <cell r="N47">
            <v>2093.0970000000002</v>
          </cell>
          <cell r="O47">
            <v>894.02599999999995</v>
          </cell>
          <cell r="P47">
            <v>1199.0709999999999</v>
          </cell>
          <cell r="Q47">
            <v>284.91500000000002</v>
          </cell>
          <cell r="R47">
            <v>108.866</v>
          </cell>
          <cell r="S47">
            <v>176.04900000000001</v>
          </cell>
          <cell r="T47">
            <v>207.56399999999999</v>
          </cell>
          <cell r="U47">
            <v>96.194999999999993</v>
          </cell>
          <cell r="V47">
            <v>111.369</v>
          </cell>
          <cell r="W47">
            <v>98.608000000000004</v>
          </cell>
          <cell r="X47">
            <v>47.405000000000001</v>
          </cell>
          <cell r="Y47">
            <v>51.203000000000003</v>
          </cell>
          <cell r="Z47">
            <v>108.956</v>
          </cell>
          <cell r="AA47">
            <v>48.79</v>
          </cell>
          <cell r="AB47">
            <v>60.164999999999999</v>
          </cell>
          <cell r="AC47">
            <v>77.350999999999999</v>
          </cell>
          <cell r="AD47">
            <v>12.670999999999999</v>
          </cell>
          <cell r="AE47">
            <v>64.680000000000007</v>
          </cell>
          <cell r="AF47">
            <v>1808.183</v>
          </cell>
          <cell r="AG47">
            <v>785.16099999999994</v>
          </cell>
          <cell r="AH47">
            <v>1023.022</v>
          </cell>
          <cell r="AI47">
            <v>680.91399999999999</v>
          </cell>
          <cell r="AJ47">
            <v>353.03800000000001</v>
          </cell>
          <cell r="AK47">
            <v>327.87700000000001</v>
          </cell>
          <cell r="AL47">
            <v>637.80799999999999</v>
          </cell>
          <cell r="AM47">
            <v>338.55399999999997</v>
          </cell>
          <cell r="AN47">
            <v>299.25400000000002</v>
          </cell>
          <cell r="AO47">
            <v>43.106000000000002</v>
          </cell>
          <cell r="AP47">
            <v>14.484</v>
          </cell>
          <cell r="AQ47">
            <v>28.623000000000001</v>
          </cell>
          <cell r="AR47">
            <v>11.025</v>
          </cell>
          <cell r="AS47">
            <v>5.7930000000000001</v>
          </cell>
          <cell r="AT47">
            <v>5.2320000000000002</v>
          </cell>
          <cell r="AU47">
            <v>884.00099999999998</v>
          </cell>
          <cell r="AV47">
            <v>332.55200000000002</v>
          </cell>
          <cell r="AW47">
            <v>551.44899999999996</v>
          </cell>
          <cell r="AX47">
            <v>101.492</v>
          </cell>
          <cell r="AY47">
            <v>42.86</v>
          </cell>
          <cell r="AZ47">
            <v>58.631999999999998</v>
          </cell>
          <cell r="BA47">
            <v>782.51</v>
          </cell>
          <cell r="BB47">
            <v>289.69200000000001</v>
          </cell>
          <cell r="BC47">
            <v>492.81700000000001</v>
          </cell>
          <cell r="BD47">
            <v>232.24199999999999</v>
          </cell>
          <cell r="BE47">
            <v>93.778000000000006</v>
          </cell>
          <cell r="BF47">
            <v>138.464</v>
          </cell>
          <cell r="BG47">
            <v>5304.0720000000001</v>
          </cell>
          <cell r="BH47">
            <v>2254.5369999999998</v>
          </cell>
          <cell r="BI47">
            <v>3049.5349999999999</v>
          </cell>
          <cell r="BJ47">
            <v>4790.1639999999998</v>
          </cell>
          <cell r="BK47">
            <v>1985.596</v>
          </cell>
          <cell r="BL47">
            <v>2804.567</v>
          </cell>
          <cell r="BM47">
            <v>513.90800000000002</v>
          </cell>
          <cell r="BN47">
            <v>268.94099999999997</v>
          </cell>
          <cell r="BO47">
            <v>244.96799999999999</v>
          </cell>
          <cell r="BP47">
            <v>736.41600000000005</v>
          </cell>
          <cell r="BQ47">
            <v>385.959</v>
          </cell>
          <cell r="BR47">
            <v>350.45699999999999</v>
          </cell>
          <cell r="BS47">
            <v>6660.7529999999997</v>
          </cell>
          <cell r="BT47">
            <v>2762.605</v>
          </cell>
          <cell r="BU47">
            <v>3898.1489999999999</v>
          </cell>
          <cell r="BV47">
            <v>12742.312</v>
          </cell>
          <cell r="BW47">
            <v>6721.5140000000001</v>
          </cell>
          <cell r="BX47">
            <v>6020.7979999999998</v>
          </cell>
          <cell r="BY47">
            <v>7112.2550000000001</v>
          </cell>
          <cell r="BZ47">
            <v>3039.6979999999999</v>
          </cell>
          <cell r="CA47">
            <v>4072.5569999999998</v>
          </cell>
          <cell r="CB47">
            <v>16112.022000000001</v>
          </cell>
          <cell r="CC47">
            <v>7981.1509999999998</v>
          </cell>
          <cell r="CD47">
            <v>8130.8710000000001</v>
          </cell>
          <cell r="CE47">
            <v>11932.655000000001</v>
          </cell>
          <cell r="CF47">
            <v>6295.0659999999998</v>
          </cell>
          <cell r="CG47">
            <v>5637.5889999999999</v>
          </cell>
          <cell r="CH47">
            <v>1796.3679999999999</v>
          </cell>
          <cell r="CI47">
            <v>920.96600000000001</v>
          </cell>
          <cell r="CJ47">
            <v>875.40200000000004</v>
          </cell>
          <cell r="CK47">
            <v>1093.9190000000001</v>
          </cell>
          <cell r="CL47">
            <v>451.43700000000001</v>
          </cell>
          <cell r="CM47">
            <v>642.48299999999995</v>
          </cell>
          <cell r="CN47">
            <v>1957.511</v>
          </cell>
          <cell r="CO47">
            <v>819.82600000000002</v>
          </cell>
          <cell r="CP47">
            <v>1137.6849999999999</v>
          </cell>
          <cell r="CQ47">
            <v>273.05099999999999</v>
          </cell>
          <cell r="CR47">
            <v>101.68600000000001</v>
          </cell>
          <cell r="CS47">
            <v>171.36500000000001</v>
          </cell>
          <cell r="CT47">
            <v>198.999</v>
          </cell>
          <cell r="CU47">
            <v>90.331999999999994</v>
          </cell>
          <cell r="CV47">
            <v>108.667</v>
          </cell>
          <cell r="CW47">
            <v>96.888000000000005</v>
          </cell>
          <cell r="CX47">
            <v>46.567</v>
          </cell>
          <cell r="CY47">
            <v>50.320999999999998</v>
          </cell>
          <cell r="CZ47">
            <v>102.11199999999999</v>
          </cell>
          <cell r="DA47">
            <v>43.765999999999998</v>
          </cell>
          <cell r="DB47">
            <v>58.345999999999997</v>
          </cell>
          <cell r="DC47">
            <v>74.052000000000007</v>
          </cell>
          <cell r="DD47">
            <v>11.353999999999999</v>
          </cell>
          <cell r="DE47">
            <v>62.698</v>
          </cell>
          <cell r="DF47">
            <v>1684.4590000000001</v>
          </cell>
          <cell r="DG47">
            <v>718.14</v>
          </cell>
          <cell r="DH47">
            <v>966.32</v>
          </cell>
          <cell r="DI47">
            <v>672.78</v>
          </cell>
          <cell r="DJ47">
            <v>346.96300000000002</v>
          </cell>
          <cell r="DK47">
            <v>325.81700000000001</v>
          </cell>
          <cell r="DL47">
            <v>630.94799999999998</v>
          </cell>
          <cell r="DM47">
            <v>332.88900000000001</v>
          </cell>
          <cell r="DN47">
            <v>298.05900000000003</v>
          </cell>
          <cell r="DO47">
            <v>41.832000000000001</v>
          </cell>
          <cell r="DP47">
            <v>14.074</v>
          </cell>
          <cell r="DQ47">
            <v>27.757000000000001</v>
          </cell>
          <cell r="DR47">
            <v>11.025</v>
          </cell>
          <cell r="DS47">
            <v>5.7930000000000001</v>
          </cell>
          <cell r="DT47">
            <v>5.2320000000000002</v>
          </cell>
          <cell r="DU47">
            <v>785.12</v>
          </cell>
          <cell r="DV47">
            <v>279.08</v>
          </cell>
          <cell r="DW47">
            <v>506.04</v>
          </cell>
          <cell r="DX47">
            <v>73.180000000000007</v>
          </cell>
          <cell r="DY47">
            <v>30.14</v>
          </cell>
          <cell r="DZ47">
            <v>43.04</v>
          </cell>
          <cell r="EA47">
            <v>711.94100000000003</v>
          </cell>
          <cell r="EB47">
            <v>248.94</v>
          </cell>
          <cell r="EC47">
            <v>463</v>
          </cell>
          <cell r="ED47">
            <v>215.53399999999999</v>
          </cell>
          <cell r="EE47">
            <v>86.302999999999997</v>
          </cell>
          <cell r="EF47">
            <v>129.23099999999999</v>
          </cell>
          <cell r="EG47">
            <v>2221.8560000000002</v>
          </cell>
          <cell r="EH47">
            <v>866.25900000000001</v>
          </cell>
          <cell r="EI47">
            <v>1355.597</v>
          </cell>
          <cell r="EJ47">
            <v>1858.904</v>
          </cell>
          <cell r="EK47">
            <v>675.17</v>
          </cell>
          <cell r="EL47">
            <v>1183.7339999999999</v>
          </cell>
          <cell r="EM47">
            <v>362.952</v>
          </cell>
          <cell r="EN47">
            <v>191.089</v>
          </cell>
          <cell r="EO47">
            <v>171.86199999999999</v>
          </cell>
          <cell r="EP47">
            <v>727.83600000000001</v>
          </cell>
          <cell r="EQ47">
            <v>379.45499999999998</v>
          </cell>
          <cell r="ER47">
            <v>348.38</v>
          </cell>
          <cell r="ES47">
            <v>3451.5309999999999</v>
          </cell>
          <cell r="ET47">
            <v>1306.6300000000001</v>
          </cell>
          <cell r="EU47">
            <v>2144.9009999999998</v>
          </cell>
          <cell r="EV47">
            <v>12205.707</v>
          </cell>
          <cell r="EW47">
            <v>6396.7520000000004</v>
          </cell>
          <cell r="EX47">
            <v>5808.9539999999997</v>
          </cell>
          <cell r="EY47">
            <v>3906.3150000000001</v>
          </cell>
          <cell r="EZ47">
            <v>1584.3989999999999</v>
          </cell>
          <cell r="FA47">
            <v>2321.9160000000002</v>
          </cell>
          <cell r="FB47">
            <v>3182.8029999999999</v>
          </cell>
          <cell r="FC47">
            <v>1626.9459999999999</v>
          </cell>
          <cell r="FD47">
            <v>1555.857</v>
          </cell>
          <cell r="FE47">
            <v>1912.5419999999999</v>
          </cell>
          <cell r="FF47">
            <v>971.27499999999998</v>
          </cell>
          <cell r="FG47">
            <v>941.26800000000003</v>
          </cell>
          <cell r="FH47">
            <v>509.79700000000003</v>
          </cell>
          <cell r="FI47">
            <v>259.83199999999999</v>
          </cell>
          <cell r="FJ47">
            <v>249.965</v>
          </cell>
          <cell r="FK47">
            <v>376.01</v>
          </cell>
          <cell r="FL47">
            <v>172.56299999999999</v>
          </cell>
          <cell r="FM47">
            <v>203.447</v>
          </cell>
          <cell r="FN47">
            <v>676.91200000000003</v>
          </cell>
          <cell r="FO47">
            <v>347.67200000000003</v>
          </cell>
          <cell r="FP47">
            <v>329.24</v>
          </cell>
          <cell r="FQ47">
            <v>74.539000000000001</v>
          </cell>
          <cell r="FR47">
            <v>39.585999999999999</v>
          </cell>
          <cell r="FS47">
            <v>34.953000000000003</v>
          </cell>
          <cell r="FT47">
            <v>68.835999999999999</v>
          </cell>
          <cell r="FU47">
            <v>38.267000000000003</v>
          </cell>
          <cell r="FV47">
            <v>30.568999999999999</v>
          </cell>
          <cell r="FW47">
            <v>36.085999999999999</v>
          </cell>
          <cell r="FX47">
            <v>19.204999999999998</v>
          </cell>
          <cell r="FY47">
            <v>16.881</v>
          </cell>
          <cell r="FZ47">
            <v>32.75</v>
          </cell>
          <cell r="GA47">
            <v>19.062000000000001</v>
          </cell>
          <cell r="GB47">
            <v>13.688000000000001</v>
          </cell>
          <cell r="GC47">
            <v>5.7030000000000003</v>
          </cell>
          <cell r="GD47">
            <v>1.319</v>
          </cell>
          <cell r="GE47">
            <v>4.3840000000000003</v>
          </cell>
          <cell r="GF47">
            <v>602.37300000000005</v>
          </cell>
          <cell r="GG47">
            <v>308.08600000000001</v>
          </cell>
          <cell r="GH47">
            <v>294.28699999999998</v>
          </cell>
          <cell r="GI47">
            <v>261.55500000000001</v>
          </cell>
          <cell r="GJ47">
            <v>140.82400000000001</v>
          </cell>
          <cell r="GK47">
            <v>120.73</v>
          </cell>
          <cell r="GL47">
            <v>251.68700000000001</v>
          </cell>
          <cell r="GM47">
            <v>135.42099999999999</v>
          </cell>
          <cell r="GN47">
            <v>116.26600000000001</v>
          </cell>
          <cell r="GO47">
            <v>9.8680000000000003</v>
          </cell>
          <cell r="GP47">
            <v>5.4039999999999999</v>
          </cell>
          <cell r="GQ47">
            <v>4.4640000000000004</v>
          </cell>
          <cell r="GR47">
            <v>0.82499999999999996</v>
          </cell>
          <cell r="GS47">
            <v>0</v>
          </cell>
          <cell r="GT47">
            <v>0.82499999999999996</v>
          </cell>
          <cell r="GU47">
            <v>279.15199999999999</v>
          </cell>
          <cell r="GV47">
            <v>134.75399999999999</v>
          </cell>
          <cell r="GW47">
            <v>144.398</v>
          </cell>
          <cell r="GX47">
            <v>13.227</v>
          </cell>
          <cell r="GY47">
            <v>6.3869999999999996</v>
          </cell>
          <cell r="GZ47">
            <v>6.8390000000000004</v>
          </cell>
          <cell r="HA47">
            <v>265.92599999999999</v>
          </cell>
          <cell r="HB47">
            <v>128.36699999999999</v>
          </cell>
          <cell r="HC47">
            <v>137.55799999999999</v>
          </cell>
          <cell r="HD47">
            <v>60.84</v>
          </cell>
          <cell r="HE47">
            <v>32.506999999999998</v>
          </cell>
          <cell r="HF47">
            <v>28.332999999999998</v>
          </cell>
          <cell r="HG47">
            <v>593.34900000000005</v>
          </cell>
          <cell r="HH47">
            <v>307.99900000000002</v>
          </cell>
          <cell r="HI47">
            <v>285.35000000000002</v>
          </cell>
          <cell r="HJ47">
            <v>567.19600000000003</v>
          </cell>
          <cell r="HK47">
            <v>293.87599999999998</v>
          </cell>
          <cell r="HL47">
            <v>273.32</v>
          </cell>
          <cell r="HM47">
            <v>26.152000000000001</v>
          </cell>
          <cell r="HN47">
            <v>14.122999999999999</v>
          </cell>
          <cell r="HO47">
            <v>12.03</v>
          </cell>
          <cell r="HP47">
            <v>287.77300000000002</v>
          </cell>
          <cell r="HQ47">
            <v>154.626</v>
          </cell>
          <cell r="HR47">
            <v>133.14699999999999</v>
          </cell>
          <cell r="HS47">
            <v>982.48800000000006</v>
          </cell>
          <cell r="HT47">
            <v>501.04500000000002</v>
          </cell>
          <cell r="HU47">
            <v>481.44299999999998</v>
          </cell>
          <cell r="HV47">
            <v>1987.0809999999999</v>
          </cell>
          <cell r="HW47">
            <v>1010.861</v>
          </cell>
          <cell r="HX47">
            <v>976.221</v>
          </cell>
          <cell r="HY47">
            <v>1195.721</v>
          </cell>
          <cell r="HZ47">
            <v>616.08500000000004</v>
          </cell>
          <cell r="IA47">
            <v>579.63599999999997</v>
          </cell>
          <cell r="IB47">
            <v>6914.2740000000003</v>
          </cell>
          <cell r="IC47">
            <v>3416.8310000000001</v>
          </cell>
          <cell r="ID47">
            <v>3497.4430000000002</v>
          </cell>
          <cell r="IE47">
            <v>5631.89</v>
          </cell>
          <cell r="IF47">
            <v>3022.547</v>
          </cell>
          <cell r="IG47">
            <v>2609.3429999999998</v>
          </cell>
          <cell r="IH47">
            <v>755.05799999999999</v>
          </cell>
          <cell r="II47">
            <v>405.411</v>
          </cell>
          <cell r="IJ47">
            <v>349.64699999999999</v>
          </cell>
          <cell r="IK47">
            <v>400.92700000000002</v>
          </cell>
          <cell r="IL47">
            <v>160.572</v>
          </cell>
          <cell r="IM47">
            <v>240.35499999999999</v>
          </cell>
          <cell r="IN47">
            <v>772.77700000000004</v>
          </cell>
          <cell r="IO47">
            <v>243.23599999999999</v>
          </cell>
          <cell r="IP47">
            <v>529.54100000000005</v>
          </cell>
          <cell r="IQ47">
            <v>124.72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20101.898000000001</v>
          </cell>
          <cell r="C59">
            <v>9867.4989999999998</v>
          </cell>
          <cell r="D59">
            <v>10234.398999999999</v>
          </cell>
          <cell r="E59">
            <v>12729.348</v>
          </cell>
          <cell r="F59">
            <v>6741.9849999999997</v>
          </cell>
          <cell r="G59">
            <v>5987.3630000000003</v>
          </cell>
          <cell r="H59">
            <v>1786.463</v>
          </cell>
          <cell r="I59">
            <v>929.61599999999999</v>
          </cell>
          <cell r="J59">
            <v>856.84699999999998</v>
          </cell>
          <cell r="K59">
            <v>1078.9590000000001</v>
          </cell>
          <cell r="L59">
            <v>446.54700000000003</v>
          </cell>
          <cell r="M59">
            <v>632.41099999999994</v>
          </cell>
          <cell r="N59">
            <v>1985.098</v>
          </cell>
          <cell r="O59">
            <v>854.44799999999998</v>
          </cell>
          <cell r="P59">
            <v>1130.6500000000001</v>
          </cell>
          <cell r="Q59">
            <v>305.25599999999997</v>
          </cell>
          <cell r="R59">
            <v>129.71899999999999</v>
          </cell>
          <cell r="S59">
            <v>175.53700000000001</v>
          </cell>
          <cell r="T59">
            <v>220.45699999999999</v>
          </cell>
          <cell r="U59">
            <v>107.384</v>
          </cell>
          <cell r="V59">
            <v>113.07299999999999</v>
          </cell>
          <cell r="W59">
            <v>110.764</v>
          </cell>
          <cell r="X59">
            <v>60.113999999999997</v>
          </cell>
          <cell r="Y59">
            <v>50.65</v>
          </cell>
          <cell r="Z59">
            <v>109.693</v>
          </cell>
          <cell r="AA59">
            <v>47.27</v>
          </cell>
          <cell r="AB59">
            <v>62.423000000000002</v>
          </cell>
          <cell r="AC59">
            <v>84.799000000000007</v>
          </cell>
          <cell r="AD59">
            <v>22.335000000000001</v>
          </cell>
          <cell r="AE59">
            <v>62.463999999999999</v>
          </cell>
          <cell r="AF59">
            <v>1679.8420000000001</v>
          </cell>
          <cell r="AG59">
            <v>724.72900000000004</v>
          </cell>
          <cell r="AH59">
            <v>955.11300000000006</v>
          </cell>
          <cell r="AI59">
            <v>612.12599999999998</v>
          </cell>
          <cell r="AJ59">
            <v>317.12400000000002</v>
          </cell>
          <cell r="AK59">
            <v>295.00200000000001</v>
          </cell>
          <cell r="AL59">
            <v>560.99699999999996</v>
          </cell>
          <cell r="AM59">
            <v>295.298</v>
          </cell>
          <cell r="AN59">
            <v>265.69799999999998</v>
          </cell>
          <cell r="AO59">
            <v>51.128999999999998</v>
          </cell>
          <cell r="AP59">
            <v>21.826000000000001</v>
          </cell>
          <cell r="AQ59">
            <v>29.303000000000001</v>
          </cell>
          <cell r="AR59">
            <v>13.116</v>
          </cell>
          <cell r="AS59">
            <v>5.6760000000000002</v>
          </cell>
          <cell r="AT59">
            <v>7.4409999999999998</v>
          </cell>
          <cell r="AU59">
            <v>853.18499999999995</v>
          </cell>
          <cell r="AV59">
            <v>333.80700000000002</v>
          </cell>
          <cell r="AW59">
            <v>519.37800000000004</v>
          </cell>
          <cell r="AX59">
            <v>90.13</v>
          </cell>
          <cell r="AY59">
            <v>40.530999999999999</v>
          </cell>
          <cell r="AZ59">
            <v>49.598999999999997</v>
          </cell>
          <cell r="BA59">
            <v>763.05499999999995</v>
          </cell>
          <cell r="BB59">
            <v>293.27600000000001</v>
          </cell>
          <cell r="BC59">
            <v>469.779</v>
          </cell>
          <cell r="BD59">
            <v>201.41499999999999</v>
          </cell>
          <cell r="BE59">
            <v>68.122</v>
          </cell>
          <cell r="BF59">
            <v>133.29300000000001</v>
          </cell>
          <cell r="BG59">
            <v>5387.4520000000002</v>
          </cell>
          <cell r="BH59">
            <v>2271.0659999999998</v>
          </cell>
          <cell r="BI59">
            <v>3116.386</v>
          </cell>
          <cell r="BJ59">
            <v>4827.1260000000002</v>
          </cell>
          <cell r="BK59">
            <v>1984.47</v>
          </cell>
          <cell r="BL59">
            <v>2842.6559999999999</v>
          </cell>
          <cell r="BM59">
            <v>560.32600000000002</v>
          </cell>
          <cell r="BN59">
            <v>286.596</v>
          </cell>
          <cell r="BO59">
            <v>273.73</v>
          </cell>
          <cell r="BP59">
            <v>671.76099999999997</v>
          </cell>
          <cell r="BQ59">
            <v>355.41300000000001</v>
          </cell>
          <cell r="BR59">
            <v>316.34800000000001</v>
          </cell>
          <cell r="BS59">
            <v>6700.7889999999998</v>
          </cell>
          <cell r="BT59">
            <v>2770.1019999999999</v>
          </cell>
          <cell r="BU59">
            <v>3930.6880000000001</v>
          </cell>
          <cell r="BV59">
            <v>13034.603999999999</v>
          </cell>
          <cell r="BW59">
            <v>6871.7039999999997</v>
          </cell>
          <cell r="BX59">
            <v>6162.9</v>
          </cell>
          <cell r="BY59">
            <v>7067.2939999999999</v>
          </cell>
          <cell r="BZ59">
            <v>2995.7950000000001</v>
          </cell>
          <cell r="CA59">
            <v>4071.4989999999998</v>
          </cell>
          <cell r="CB59">
            <v>16297.346</v>
          </cell>
          <cell r="CC59">
            <v>8065.8149999999996</v>
          </cell>
          <cell r="CD59">
            <v>8231.5310000000009</v>
          </cell>
          <cell r="CE59">
            <v>12161.798000000001</v>
          </cell>
          <cell r="CF59">
            <v>6392.53</v>
          </cell>
          <cell r="CG59">
            <v>5769.268</v>
          </cell>
          <cell r="CH59">
            <v>1736.069</v>
          </cell>
          <cell r="CI59">
            <v>893.65700000000004</v>
          </cell>
          <cell r="CJ59">
            <v>842.41099999999994</v>
          </cell>
          <cell r="CK59">
            <v>1052.606</v>
          </cell>
          <cell r="CL59">
            <v>428.69200000000001</v>
          </cell>
          <cell r="CM59">
            <v>623.91399999999999</v>
          </cell>
          <cell r="CN59">
            <v>1842.4580000000001</v>
          </cell>
          <cell r="CO59">
            <v>773.91300000000001</v>
          </cell>
          <cell r="CP59">
            <v>1068.5450000000001</v>
          </cell>
          <cell r="CQ59">
            <v>292.69600000000003</v>
          </cell>
          <cell r="CR59">
            <v>123.503</v>
          </cell>
          <cell r="CS59">
            <v>169.19300000000001</v>
          </cell>
          <cell r="CT59">
            <v>212.185</v>
          </cell>
          <cell r="CU59">
            <v>103.621</v>
          </cell>
          <cell r="CV59">
            <v>108.565</v>
          </cell>
          <cell r="CW59">
            <v>106.998</v>
          </cell>
          <cell r="CX59">
            <v>58.661000000000001</v>
          </cell>
          <cell r="CY59">
            <v>48.335999999999999</v>
          </cell>
          <cell r="CZ59">
            <v>105.188</v>
          </cell>
          <cell r="DA59">
            <v>44.959000000000003</v>
          </cell>
          <cell r="DB59">
            <v>60.228000000000002</v>
          </cell>
          <cell r="DC59">
            <v>80.510999999999996</v>
          </cell>
          <cell r="DD59">
            <v>19.882000000000001</v>
          </cell>
          <cell r="DE59">
            <v>60.628</v>
          </cell>
          <cell r="DF59">
            <v>1549.7619999999999</v>
          </cell>
          <cell r="DG59">
            <v>650.41</v>
          </cell>
          <cell r="DH59">
            <v>899.35199999999998</v>
          </cell>
          <cell r="DI59">
            <v>601.88099999999997</v>
          </cell>
          <cell r="DJ59">
            <v>309.274</v>
          </cell>
          <cell r="DK59">
            <v>292.60700000000003</v>
          </cell>
          <cell r="DL59">
            <v>552.125</v>
          </cell>
          <cell r="DM59">
            <v>287.97399999999999</v>
          </cell>
          <cell r="DN59">
            <v>264.15100000000001</v>
          </cell>
          <cell r="DO59">
            <v>49.756</v>
          </cell>
          <cell r="DP59">
            <v>21.3</v>
          </cell>
          <cell r="DQ59">
            <v>28.456</v>
          </cell>
          <cell r="DR59">
            <v>12.643000000000001</v>
          </cell>
          <cell r="DS59">
            <v>5.6760000000000002</v>
          </cell>
          <cell r="DT59">
            <v>6.9669999999999996</v>
          </cell>
          <cell r="DU59">
            <v>752.21699999999998</v>
          </cell>
          <cell r="DV59">
            <v>274.875</v>
          </cell>
          <cell r="DW59">
            <v>477.34199999999998</v>
          </cell>
          <cell r="DX59">
            <v>61.328000000000003</v>
          </cell>
          <cell r="DY59">
            <v>24.033999999999999</v>
          </cell>
          <cell r="DZ59">
            <v>37.293999999999997</v>
          </cell>
          <cell r="EA59">
            <v>690.88900000000001</v>
          </cell>
          <cell r="EB59">
            <v>250.84100000000001</v>
          </cell>
          <cell r="EC59">
            <v>440.048</v>
          </cell>
          <cell r="ED59">
            <v>183.02199999999999</v>
          </cell>
          <cell r="EE59">
            <v>60.585000000000001</v>
          </cell>
          <cell r="EF59">
            <v>122.43600000000001</v>
          </cell>
          <cell r="EG59">
            <v>2293.0889999999999</v>
          </cell>
          <cell r="EH59">
            <v>899.37099999999998</v>
          </cell>
          <cell r="EI59">
            <v>1393.7180000000001</v>
          </cell>
          <cell r="EJ59">
            <v>1899.55</v>
          </cell>
          <cell r="EK59">
            <v>700.072</v>
          </cell>
          <cell r="EL59">
            <v>1199.479</v>
          </cell>
          <cell r="EM59">
            <v>393.53899999999999</v>
          </cell>
          <cell r="EN59">
            <v>199.3</v>
          </cell>
          <cell r="EO59">
            <v>194.239</v>
          </cell>
          <cell r="EP59">
            <v>659.12300000000005</v>
          </cell>
          <cell r="EQ59">
            <v>346.63600000000002</v>
          </cell>
          <cell r="ER59">
            <v>312.48700000000002</v>
          </cell>
          <cell r="ES59">
            <v>3476.4250000000002</v>
          </cell>
          <cell r="ET59">
            <v>1326.6489999999999</v>
          </cell>
          <cell r="EU59">
            <v>2149.7759999999998</v>
          </cell>
          <cell r="EV59">
            <v>12454.494000000001</v>
          </cell>
          <cell r="EW59">
            <v>6516.0339999999997</v>
          </cell>
          <cell r="EX59">
            <v>5938.4610000000002</v>
          </cell>
          <cell r="EY59">
            <v>3842.8510000000001</v>
          </cell>
          <cell r="EZ59">
            <v>1549.7809999999999</v>
          </cell>
          <cell r="FA59">
            <v>2293.0700000000002</v>
          </cell>
          <cell r="FB59">
            <v>3214.3850000000002</v>
          </cell>
          <cell r="FC59">
            <v>1641.883</v>
          </cell>
          <cell r="FD59">
            <v>1572.502</v>
          </cell>
          <cell r="FE59">
            <v>1973.749</v>
          </cell>
          <cell r="FF59">
            <v>1007.0359999999999</v>
          </cell>
          <cell r="FG59">
            <v>966.71299999999997</v>
          </cell>
          <cell r="FH59">
            <v>496.20299999999997</v>
          </cell>
          <cell r="FI59">
            <v>240.97800000000001</v>
          </cell>
          <cell r="FJ59">
            <v>255.22499999999999</v>
          </cell>
          <cell r="FK59">
            <v>368.12599999999998</v>
          </cell>
          <cell r="FL59">
            <v>158.23400000000001</v>
          </cell>
          <cell r="FM59">
            <v>209.892</v>
          </cell>
          <cell r="FN59">
            <v>644.71600000000001</v>
          </cell>
          <cell r="FO59">
            <v>335.20100000000002</v>
          </cell>
          <cell r="FP59">
            <v>309.51499999999999</v>
          </cell>
          <cell r="FQ59">
            <v>85.691000000000003</v>
          </cell>
          <cell r="FR59">
            <v>44.651000000000003</v>
          </cell>
          <cell r="FS59">
            <v>41.039000000000001</v>
          </cell>
          <cell r="FT59">
            <v>74.451999999999998</v>
          </cell>
          <cell r="FU59">
            <v>41.372</v>
          </cell>
          <cell r="FV59">
            <v>33.08</v>
          </cell>
          <cell r="FW59">
            <v>41.768999999999998</v>
          </cell>
          <cell r="FX59">
            <v>24.789000000000001</v>
          </cell>
          <cell r="FY59">
            <v>16.98</v>
          </cell>
          <cell r="FZ59">
            <v>32.683</v>
          </cell>
          <cell r="GA59">
            <v>16.582999999999998</v>
          </cell>
          <cell r="GB59">
            <v>16.100000000000001</v>
          </cell>
          <cell r="GC59">
            <v>11.239000000000001</v>
          </cell>
          <cell r="GD59">
            <v>3.2789999999999999</v>
          </cell>
          <cell r="GE59">
            <v>7.9589999999999996</v>
          </cell>
          <cell r="GF59">
            <v>559.02499999999998</v>
          </cell>
          <cell r="GG59">
            <v>290.55</v>
          </cell>
          <cell r="GH59">
            <v>268.476</v>
          </cell>
          <cell r="GI59">
            <v>224.80500000000001</v>
          </cell>
          <cell r="GJ59">
            <v>117.791</v>
          </cell>
          <cell r="GK59">
            <v>107.014</v>
          </cell>
          <cell r="GL59">
            <v>208.08600000000001</v>
          </cell>
          <cell r="GM59">
            <v>110.14700000000001</v>
          </cell>
          <cell r="GN59">
            <v>97.938999999999993</v>
          </cell>
          <cell r="GO59">
            <v>16.719000000000001</v>
          </cell>
          <cell r="GP59">
            <v>7.6429999999999998</v>
          </cell>
          <cell r="GQ59">
            <v>9.0749999999999993</v>
          </cell>
          <cell r="GR59">
            <v>2.9630000000000001</v>
          </cell>
          <cell r="GS59">
            <v>0.55200000000000005</v>
          </cell>
          <cell r="GT59">
            <v>2.411</v>
          </cell>
          <cell r="GU59">
            <v>280.87200000000001</v>
          </cell>
          <cell r="GV59">
            <v>149.125</v>
          </cell>
          <cell r="GW59">
            <v>131.74600000000001</v>
          </cell>
          <cell r="GX59">
            <v>12.917</v>
          </cell>
          <cell r="GY59">
            <v>8.3529999999999998</v>
          </cell>
          <cell r="GZ59">
            <v>4.5640000000000001</v>
          </cell>
          <cell r="HA59">
            <v>267.95400000000001</v>
          </cell>
          <cell r="HB59">
            <v>140.77199999999999</v>
          </cell>
          <cell r="HC59">
            <v>127.182</v>
          </cell>
          <cell r="HD59">
            <v>50.386000000000003</v>
          </cell>
          <cell r="HE59">
            <v>23.081</v>
          </cell>
          <cell r="HF59">
            <v>27.303999999999998</v>
          </cell>
          <cell r="HG59">
            <v>595.91999999999996</v>
          </cell>
          <cell r="HH59">
            <v>299.64600000000002</v>
          </cell>
          <cell r="HI59">
            <v>296.274</v>
          </cell>
          <cell r="HJ59">
            <v>574.94200000000001</v>
          </cell>
          <cell r="HK59">
            <v>287.74</v>
          </cell>
          <cell r="HL59">
            <v>287.20299999999997</v>
          </cell>
          <cell r="HM59">
            <v>20.977</v>
          </cell>
          <cell r="HN59">
            <v>11.906000000000001</v>
          </cell>
          <cell r="HO59">
            <v>9.0709999999999997</v>
          </cell>
          <cell r="HP59">
            <v>249.85499999999999</v>
          </cell>
          <cell r="HQ59">
            <v>134.93700000000001</v>
          </cell>
          <cell r="HR59">
            <v>114.919</v>
          </cell>
          <cell r="HS59">
            <v>990.78</v>
          </cell>
          <cell r="HT59">
            <v>499.91</v>
          </cell>
          <cell r="HU59">
            <v>490.87099999999998</v>
          </cell>
          <cell r="HV59">
            <v>2059.44</v>
          </cell>
          <cell r="HW59">
            <v>1051.6869999999999</v>
          </cell>
          <cell r="HX59">
            <v>1007.752</v>
          </cell>
          <cell r="HY59">
            <v>1154.9449999999999</v>
          </cell>
          <cell r="HZ59">
            <v>590.19500000000005</v>
          </cell>
          <cell r="IA59">
            <v>564.75</v>
          </cell>
          <cell r="IB59">
            <v>7024.24</v>
          </cell>
          <cell r="IC59">
            <v>3468.913</v>
          </cell>
          <cell r="ID59">
            <v>3555.3270000000002</v>
          </cell>
          <cell r="IE59">
            <v>5747.5839999999998</v>
          </cell>
          <cell r="IF59">
            <v>3073.7080000000001</v>
          </cell>
          <cell r="IG59">
            <v>2673.8760000000002</v>
          </cell>
          <cell r="IH59">
            <v>741.32899999999995</v>
          </cell>
          <cell r="II59">
            <v>405.863</v>
          </cell>
          <cell r="IJ59">
            <v>335.46699999999998</v>
          </cell>
          <cell r="IK59">
            <v>399.67099999999999</v>
          </cell>
          <cell r="IL59">
            <v>158.78700000000001</v>
          </cell>
          <cell r="IM59">
            <v>240.88499999999999</v>
          </cell>
          <cell r="IN59">
            <v>744.20500000000004</v>
          </cell>
          <cell r="IO59">
            <v>239.16300000000001</v>
          </cell>
          <cell r="IP59">
            <v>505.04199999999997</v>
          </cell>
          <cell r="IQ59">
            <v>141.227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20505.88</v>
          </cell>
          <cell r="C71">
            <v>10097.288</v>
          </cell>
          <cell r="D71">
            <v>10408.592000000001</v>
          </cell>
          <cell r="E71">
            <v>12980.137000000001</v>
          </cell>
          <cell r="F71">
            <v>6826.991</v>
          </cell>
          <cell r="G71">
            <v>6153.1459999999997</v>
          </cell>
          <cell r="H71">
            <v>1952.924</v>
          </cell>
          <cell r="I71">
            <v>1014.545</v>
          </cell>
          <cell r="J71">
            <v>938.37900000000002</v>
          </cell>
          <cell r="K71">
            <v>1179.519</v>
          </cell>
          <cell r="L71">
            <v>481.92200000000003</v>
          </cell>
          <cell r="M71">
            <v>697.59699999999998</v>
          </cell>
          <cell r="N71">
            <v>2077.6089999999999</v>
          </cell>
          <cell r="O71">
            <v>898.54700000000003</v>
          </cell>
          <cell r="P71">
            <v>1179.0630000000001</v>
          </cell>
          <cell r="Q71">
            <v>329.86399999999998</v>
          </cell>
          <cell r="R71">
            <v>146.631</v>
          </cell>
          <cell r="S71">
            <v>183.232</v>
          </cell>
          <cell r="T71">
            <v>244.52500000000001</v>
          </cell>
          <cell r="U71">
            <v>127.09399999999999</v>
          </cell>
          <cell r="V71">
            <v>117.431</v>
          </cell>
          <cell r="W71">
            <v>111.497</v>
          </cell>
          <cell r="X71">
            <v>58.100999999999999</v>
          </cell>
          <cell r="Y71">
            <v>53.396000000000001</v>
          </cell>
          <cell r="Z71">
            <v>133.029</v>
          </cell>
          <cell r="AA71">
            <v>68.992999999999995</v>
          </cell>
          <cell r="AB71">
            <v>64.036000000000001</v>
          </cell>
          <cell r="AC71">
            <v>85.337999999999994</v>
          </cell>
          <cell r="AD71">
            <v>19.538</v>
          </cell>
          <cell r="AE71">
            <v>65.801000000000002</v>
          </cell>
          <cell r="AF71">
            <v>1747.7460000000001</v>
          </cell>
          <cell r="AG71">
            <v>751.91499999999996</v>
          </cell>
          <cell r="AH71">
            <v>995.83100000000002</v>
          </cell>
          <cell r="AI71">
            <v>640.77499999999998</v>
          </cell>
          <cell r="AJ71">
            <v>343.99</v>
          </cell>
          <cell r="AK71">
            <v>296.78399999999999</v>
          </cell>
          <cell r="AL71">
            <v>592.29499999999996</v>
          </cell>
          <cell r="AM71">
            <v>323.50400000000002</v>
          </cell>
          <cell r="AN71">
            <v>268.791</v>
          </cell>
          <cell r="AO71">
            <v>48.48</v>
          </cell>
          <cell r="AP71">
            <v>20.486999999999998</v>
          </cell>
          <cell r="AQ71">
            <v>27.992999999999999</v>
          </cell>
          <cell r="AR71">
            <v>14.709</v>
          </cell>
          <cell r="AS71">
            <v>5.6669999999999998</v>
          </cell>
          <cell r="AT71">
            <v>9.0429999999999993</v>
          </cell>
          <cell r="AU71">
            <v>879.06100000000004</v>
          </cell>
          <cell r="AV71">
            <v>326.10199999999998</v>
          </cell>
          <cell r="AW71">
            <v>552.96</v>
          </cell>
          <cell r="AX71">
            <v>102.952</v>
          </cell>
          <cell r="AY71">
            <v>45.790999999999997</v>
          </cell>
          <cell r="AZ71">
            <v>57.161000000000001</v>
          </cell>
          <cell r="BA71">
            <v>776.10900000000004</v>
          </cell>
          <cell r="BB71">
            <v>280.31</v>
          </cell>
          <cell r="BC71">
            <v>495.79899999999998</v>
          </cell>
          <cell r="BD71">
            <v>213.20099999999999</v>
          </cell>
          <cell r="BE71">
            <v>76.156999999999996</v>
          </cell>
          <cell r="BF71">
            <v>137.04400000000001</v>
          </cell>
          <cell r="BG71">
            <v>5448.1329999999998</v>
          </cell>
          <cell r="BH71">
            <v>2371.7510000000002</v>
          </cell>
          <cell r="BI71">
            <v>3076.3829999999998</v>
          </cell>
          <cell r="BJ71">
            <v>4821.9840000000004</v>
          </cell>
          <cell r="BK71">
            <v>2051.8009999999999</v>
          </cell>
          <cell r="BL71">
            <v>2770.183</v>
          </cell>
          <cell r="BM71">
            <v>626.15</v>
          </cell>
          <cell r="BN71">
            <v>319.95</v>
          </cell>
          <cell r="BO71">
            <v>306.2</v>
          </cell>
          <cell r="BP71">
            <v>703.79200000000003</v>
          </cell>
          <cell r="BQ71">
            <v>381.60500000000002</v>
          </cell>
          <cell r="BR71">
            <v>322.18700000000001</v>
          </cell>
          <cell r="BS71">
            <v>6821.951</v>
          </cell>
          <cell r="BT71">
            <v>2888.6930000000002</v>
          </cell>
          <cell r="BU71">
            <v>3933.259</v>
          </cell>
          <cell r="BV71">
            <v>13310</v>
          </cell>
          <cell r="BW71">
            <v>6973.6220000000003</v>
          </cell>
          <cell r="BX71">
            <v>6336.3779999999997</v>
          </cell>
          <cell r="BY71">
            <v>7195.8789999999999</v>
          </cell>
          <cell r="BZ71">
            <v>3123.6660000000002</v>
          </cell>
          <cell r="CA71">
            <v>4072.2130000000002</v>
          </cell>
          <cell r="CB71">
            <v>16521.992999999999</v>
          </cell>
          <cell r="CC71">
            <v>8195.0409999999993</v>
          </cell>
          <cell r="CD71">
            <v>8326.9519999999993</v>
          </cell>
          <cell r="CE71">
            <v>12385.513000000001</v>
          </cell>
          <cell r="CF71">
            <v>6475.1790000000001</v>
          </cell>
          <cell r="CG71">
            <v>5910.3339999999998</v>
          </cell>
          <cell r="CH71">
            <v>1899.6759999999999</v>
          </cell>
          <cell r="CI71">
            <v>977.15</v>
          </cell>
          <cell r="CJ71">
            <v>922.52499999999998</v>
          </cell>
          <cell r="CK71">
            <v>1154.319</v>
          </cell>
          <cell r="CL71">
            <v>465.459</v>
          </cell>
          <cell r="CM71">
            <v>688.86</v>
          </cell>
          <cell r="CN71">
            <v>1920.3920000000001</v>
          </cell>
          <cell r="CO71">
            <v>815.93600000000004</v>
          </cell>
          <cell r="CP71">
            <v>1104.4559999999999</v>
          </cell>
          <cell r="CQ71">
            <v>316.50299999999999</v>
          </cell>
          <cell r="CR71">
            <v>140.846</v>
          </cell>
          <cell r="CS71">
            <v>175.65700000000001</v>
          </cell>
          <cell r="CT71">
            <v>234.14</v>
          </cell>
          <cell r="CU71">
            <v>122.227</v>
          </cell>
          <cell r="CV71">
            <v>111.913</v>
          </cell>
          <cell r="CW71">
            <v>107.727</v>
          </cell>
          <cell r="CX71">
            <v>56.234000000000002</v>
          </cell>
          <cell r="CY71">
            <v>51.493000000000002</v>
          </cell>
          <cell r="CZ71">
            <v>126.413</v>
          </cell>
          <cell r="DA71">
            <v>65.992999999999995</v>
          </cell>
          <cell r="DB71">
            <v>60.42</v>
          </cell>
          <cell r="DC71">
            <v>82.361999999999995</v>
          </cell>
          <cell r="DD71">
            <v>18.619</v>
          </cell>
          <cell r="DE71">
            <v>63.744</v>
          </cell>
          <cell r="DF71">
            <v>1603.8889999999999</v>
          </cell>
          <cell r="DG71">
            <v>675.09</v>
          </cell>
          <cell r="DH71">
            <v>928.79899999999998</v>
          </cell>
          <cell r="DI71">
            <v>632.21299999999997</v>
          </cell>
          <cell r="DJ71">
            <v>338.73700000000002</v>
          </cell>
          <cell r="DK71">
            <v>293.476</v>
          </cell>
          <cell r="DL71">
            <v>584.255</v>
          </cell>
          <cell r="DM71">
            <v>318.25</v>
          </cell>
          <cell r="DN71">
            <v>266.005</v>
          </cell>
          <cell r="DO71">
            <v>47.957999999999998</v>
          </cell>
          <cell r="DP71">
            <v>20.486999999999998</v>
          </cell>
          <cell r="DQ71">
            <v>27.471</v>
          </cell>
          <cell r="DR71">
            <v>14.173999999999999</v>
          </cell>
          <cell r="DS71">
            <v>5.6669999999999998</v>
          </cell>
          <cell r="DT71">
            <v>8.5079999999999991</v>
          </cell>
          <cell r="DU71">
            <v>758.79399999999998</v>
          </cell>
          <cell r="DV71">
            <v>262.46100000000001</v>
          </cell>
          <cell r="DW71">
            <v>496.33300000000003</v>
          </cell>
          <cell r="DX71">
            <v>67.978999999999999</v>
          </cell>
          <cell r="DY71">
            <v>25.175000000000001</v>
          </cell>
          <cell r="DZ71">
            <v>42.804000000000002</v>
          </cell>
          <cell r="EA71">
            <v>690.81500000000005</v>
          </cell>
          <cell r="EB71">
            <v>237.286</v>
          </cell>
          <cell r="EC71">
            <v>453.529</v>
          </cell>
          <cell r="ED71">
            <v>198.708</v>
          </cell>
          <cell r="EE71">
            <v>68.225999999999999</v>
          </cell>
          <cell r="EF71">
            <v>130.483</v>
          </cell>
          <cell r="EG71">
            <v>2216.0880000000002</v>
          </cell>
          <cell r="EH71">
            <v>903.92600000000004</v>
          </cell>
          <cell r="EI71">
            <v>1312.163</v>
          </cell>
          <cell r="EJ71">
            <v>1762.8320000000001</v>
          </cell>
          <cell r="EK71">
            <v>666.73299999999995</v>
          </cell>
          <cell r="EL71">
            <v>1096.0989999999999</v>
          </cell>
          <cell r="EM71">
            <v>453.25599999999997</v>
          </cell>
          <cell r="EN71">
            <v>237.19200000000001</v>
          </cell>
          <cell r="EO71">
            <v>216.06399999999999</v>
          </cell>
          <cell r="EP71">
            <v>691.98199999999997</v>
          </cell>
          <cell r="EQ71">
            <v>374.48399999999998</v>
          </cell>
          <cell r="ER71">
            <v>317.49799999999999</v>
          </cell>
          <cell r="ES71">
            <v>3444.498</v>
          </cell>
          <cell r="ET71">
            <v>1345.3779999999999</v>
          </cell>
          <cell r="EU71">
            <v>2099.12</v>
          </cell>
          <cell r="EV71">
            <v>12702.014999999999</v>
          </cell>
          <cell r="EW71">
            <v>6616.0249999999996</v>
          </cell>
          <cell r="EX71">
            <v>6085.99</v>
          </cell>
          <cell r="EY71">
            <v>3819.9769999999999</v>
          </cell>
          <cell r="EZ71">
            <v>1579.0160000000001</v>
          </cell>
          <cell r="FA71">
            <v>2240.962</v>
          </cell>
          <cell r="FB71">
            <v>3186.395</v>
          </cell>
          <cell r="FC71">
            <v>1641.038</v>
          </cell>
          <cell r="FD71">
            <v>1545.357</v>
          </cell>
          <cell r="FE71">
            <v>1942.6959999999999</v>
          </cell>
          <cell r="FF71">
            <v>971.24</v>
          </cell>
          <cell r="FG71">
            <v>971.45500000000004</v>
          </cell>
          <cell r="FH71">
            <v>525.66700000000003</v>
          </cell>
          <cell r="FI71">
            <v>248.77600000000001</v>
          </cell>
          <cell r="FJ71">
            <v>276.89</v>
          </cell>
          <cell r="FK71">
            <v>400.27800000000002</v>
          </cell>
          <cell r="FL71">
            <v>172.02099999999999</v>
          </cell>
          <cell r="FM71">
            <v>228.25800000000001</v>
          </cell>
          <cell r="FN71">
            <v>656.97199999999998</v>
          </cell>
          <cell r="FO71">
            <v>354.23700000000002</v>
          </cell>
          <cell r="FP71">
            <v>302.73500000000001</v>
          </cell>
          <cell r="FQ71">
            <v>91.552000000000007</v>
          </cell>
          <cell r="FR71">
            <v>55.561</v>
          </cell>
          <cell r="FS71">
            <v>35.991</v>
          </cell>
          <cell r="FT71">
            <v>80.350999999999999</v>
          </cell>
          <cell r="FU71">
            <v>50.082000000000001</v>
          </cell>
          <cell r="FV71">
            <v>30.268999999999998</v>
          </cell>
          <cell r="FW71">
            <v>40.927</v>
          </cell>
          <cell r="FX71">
            <v>23.513000000000002</v>
          </cell>
          <cell r="FY71">
            <v>17.414000000000001</v>
          </cell>
          <cell r="FZ71">
            <v>39.424999999999997</v>
          </cell>
          <cell r="GA71">
            <v>26.57</v>
          </cell>
          <cell r="GB71">
            <v>12.855</v>
          </cell>
          <cell r="GC71">
            <v>11.201000000000001</v>
          </cell>
          <cell r="GD71">
            <v>5.4790000000000001</v>
          </cell>
          <cell r="GE71">
            <v>5.7220000000000004</v>
          </cell>
          <cell r="GF71">
            <v>565.41999999999996</v>
          </cell>
          <cell r="GG71">
            <v>298.67599999999999</v>
          </cell>
          <cell r="GH71">
            <v>266.74400000000003</v>
          </cell>
          <cell r="GI71">
            <v>249.30799999999999</v>
          </cell>
          <cell r="GJ71">
            <v>140.886</v>
          </cell>
          <cell r="GK71">
            <v>108.422</v>
          </cell>
          <cell r="GL71">
            <v>235.86699999999999</v>
          </cell>
          <cell r="GM71">
            <v>135.059</v>
          </cell>
          <cell r="GN71">
            <v>100.80800000000001</v>
          </cell>
          <cell r="GO71">
            <v>13.441000000000001</v>
          </cell>
          <cell r="GP71">
            <v>5.827</v>
          </cell>
          <cell r="GQ71">
            <v>7.6139999999999999</v>
          </cell>
          <cell r="GR71">
            <v>1.9410000000000001</v>
          </cell>
          <cell r="GS71">
            <v>0.71599999999999997</v>
          </cell>
          <cell r="GT71">
            <v>1.2250000000000001</v>
          </cell>
          <cell r="GU71">
            <v>260.21899999999999</v>
          </cell>
          <cell r="GV71">
            <v>129.16300000000001</v>
          </cell>
          <cell r="GW71">
            <v>131.05600000000001</v>
          </cell>
          <cell r="GX71">
            <v>18.988</v>
          </cell>
          <cell r="GY71">
            <v>9.657</v>
          </cell>
          <cell r="GZ71">
            <v>9.3309999999999995</v>
          </cell>
          <cell r="HA71">
            <v>241.23</v>
          </cell>
          <cell r="HB71">
            <v>119.506</v>
          </cell>
          <cell r="HC71">
            <v>121.72499999999999</v>
          </cell>
          <cell r="HD71">
            <v>53.953000000000003</v>
          </cell>
          <cell r="HE71">
            <v>27.911999999999999</v>
          </cell>
          <cell r="HF71">
            <v>26.041</v>
          </cell>
          <cell r="HG71">
            <v>586.72699999999998</v>
          </cell>
          <cell r="HH71">
            <v>315.56099999999998</v>
          </cell>
          <cell r="HI71">
            <v>271.16699999999997</v>
          </cell>
          <cell r="HJ71">
            <v>544.48</v>
          </cell>
          <cell r="HK71">
            <v>286.94799999999998</v>
          </cell>
          <cell r="HL71">
            <v>257.53199999999998</v>
          </cell>
          <cell r="HM71">
            <v>42.247</v>
          </cell>
          <cell r="HN71">
            <v>28.613</v>
          </cell>
          <cell r="HO71">
            <v>13.634</v>
          </cell>
          <cell r="HP71">
            <v>276.79399999999998</v>
          </cell>
          <cell r="HQ71">
            <v>158.571</v>
          </cell>
          <cell r="HR71">
            <v>118.22199999999999</v>
          </cell>
          <cell r="HS71">
            <v>966.90599999999995</v>
          </cell>
          <cell r="HT71">
            <v>511.226</v>
          </cell>
          <cell r="HU71">
            <v>455.68</v>
          </cell>
          <cell r="HV71">
            <v>2034.248</v>
          </cell>
          <cell r="HW71">
            <v>1026.8019999999999</v>
          </cell>
          <cell r="HX71">
            <v>1007.446</v>
          </cell>
          <cell r="HY71">
            <v>1152.1469999999999</v>
          </cell>
          <cell r="HZ71">
            <v>614.23599999999999</v>
          </cell>
          <cell r="IA71">
            <v>537.91099999999994</v>
          </cell>
          <cell r="IB71">
            <v>7166.3149999999996</v>
          </cell>
          <cell r="IC71">
            <v>3543.605</v>
          </cell>
          <cell r="ID71">
            <v>3622.71</v>
          </cell>
          <cell r="IE71">
            <v>5894.451</v>
          </cell>
          <cell r="IF71">
            <v>3127.0529999999999</v>
          </cell>
          <cell r="IG71">
            <v>2767.3980000000001</v>
          </cell>
          <cell r="IH71">
            <v>810.87900000000002</v>
          </cell>
          <cell r="II71">
            <v>447.75</v>
          </cell>
          <cell r="IJ71">
            <v>363.13</v>
          </cell>
          <cell r="IK71">
            <v>415.62700000000001</v>
          </cell>
          <cell r="IL71">
            <v>168.08099999999999</v>
          </cell>
          <cell r="IM71">
            <v>247.547</v>
          </cell>
          <cell r="IN71">
            <v>779.28800000000001</v>
          </cell>
          <cell r="IO71">
            <v>255.60599999999999</v>
          </cell>
          <cell r="IP71">
            <v>523.68200000000002</v>
          </cell>
          <cell r="IQ71">
            <v>149.59200000000001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20632.147000000001</v>
          </cell>
          <cell r="C83">
            <v>10122.019</v>
          </cell>
          <cell r="D83">
            <v>10510.128000000001</v>
          </cell>
          <cell r="E83">
            <v>12947.324000000001</v>
          </cell>
          <cell r="F83">
            <v>6797.5029999999997</v>
          </cell>
          <cell r="G83">
            <v>6149.8209999999999</v>
          </cell>
          <cell r="H83">
            <v>1918.7819999999999</v>
          </cell>
          <cell r="I83">
            <v>1041.1849999999999</v>
          </cell>
          <cell r="J83">
            <v>877.59699999999998</v>
          </cell>
          <cell r="K83">
            <v>1167.097</v>
          </cell>
          <cell r="L83">
            <v>533.81600000000003</v>
          </cell>
          <cell r="M83">
            <v>633.28099999999995</v>
          </cell>
          <cell r="N83">
            <v>2178.817</v>
          </cell>
          <cell r="O83">
            <v>960.04600000000005</v>
          </cell>
          <cell r="P83">
            <v>1218.7719999999999</v>
          </cell>
          <cell r="Q83">
            <v>339.87099999999998</v>
          </cell>
          <cell r="R83">
            <v>143.80500000000001</v>
          </cell>
          <cell r="S83">
            <v>196.065</v>
          </cell>
          <cell r="T83">
            <v>259.15100000000001</v>
          </cell>
          <cell r="U83">
            <v>121.89400000000001</v>
          </cell>
          <cell r="V83">
            <v>137.25700000000001</v>
          </cell>
          <cell r="W83">
            <v>119.379</v>
          </cell>
          <cell r="X83">
            <v>60.296999999999997</v>
          </cell>
          <cell r="Y83">
            <v>59.082000000000001</v>
          </cell>
          <cell r="Z83">
            <v>139.77199999999999</v>
          </cell>
          <cell r="AA83">
            <v>61.597000000000001</v>
          </cell>
          <cell r="AB83">
            <v>78.174999999999997</v>
          </cell>
          <cell r="AC83">
            <v>80.718999999999994</v>
          </cell>
          <cell r="AD83">
            <v>21.911000000000001</v>
          </cell>
          <cell r="AE83">
            <v>58.808</v>
          </cell>
          <cell r="AF83">
            <v>1838.9469999999999</v>
          </cell>
          <cell r="AG83">
            <v>816.24</v>
          </cell>
          <cell r="AH83">
            <v>1022.707</v>
          </cell>
          <cell r="AI83">
            <v>741.60400000000004</v>
          </cell>
          <cell r="AJ83">
            <v>398.721</v>
          </cell>
          <cell r="AK83">
            <v>342.88299999999998</v>
          </cell>
          <cell r="AL83">
            <v>685.55200000000002</v>
          </cell>
          <cell r="AM83">
            <v>380.435</v>
          </cell>
          <cell r="AN83">
            <v>305.11700000000002</v>
          </cell>
          <cell r="AO83">
            <v>56.052</v>
          </cell>
          <cell r="AP83">
            <v>18.286999999999999</v>
          </cell>
          <cell r="AQ83">
            <v>37.765999999999998</v>
          </cell>
          <cell r="AR83">
            <v>18.457999999999998</v>
          </cell>
          <cell r="AS83">
            <v>6.7220000000000004</v>
          </cell>
          <cell r="AT83">
            <v>11.736000000000001</v>
          </cell>
          <cell r="AU83">
            <v>860.44399999999996</v>
          </cell>
          <cell r="AV83">
            <v>336.39600000000002</v>
          </cell>
          <cell r="AW83">
            <v>524.048</v>
          </cell>
          <cell r="AX83">
            <v>112.904</v>
          </cell>
          <cell r="AY83">
            <v>52.021000000000001</v>
          </cell>
          <cell r="AZ83">
            <v>60.881999999999998</v>
          </cell>
          <cell r="BA83">
            <v>747.54100000000005</v>
          </cell>
          <cell r="BB83">
            <v>284.375</v>
          </cell>
          <cell r="BC83">
            <v>463.166</v>
          </cell>
          <cell r="BD83">
            <v>218.44</v>
          </cell>
          <cell r="BE83">
            <v>74.400999999999996</v>
          </cell>
          <cell r="BF83">
            <v>144.03899999999999</v>
          </cell>
          <cell r="BG83">
            <v>5506.0050000000001</v>
          </cell>
          <cell r="BH83">
            <v>2364.4699999999998</v>
          </cell>
          <cell r="BI83">
            <v>3141.5340000000001</v>
          </cell>
          <cell r="BJ83">
            <v>4820.3459999999995</v>
          </cell>
          <cell r="BK83">
            <v>2038.117</v>
          </cell>
          <cell r="BL83">
            <v>2782.2280000000001</v>
          </cell>
          <cell r="BM83">
            <v>685.65899999999999</v>
          </cell>
          <cell r="BN83">
            <v>326.35300000000001</v>
          </cell>
          <cell r="BO83">
            <v>359.30599999999998</v>
          </cell>
          <cell r="BP83">
            <v>804.93100000000004</v>
          </cell>
          <cell r="BQ83">
            <v>440.73200000000003</v>
          </cell>
          <cell r="BR83">
            <v>364.19900000000001</v>
          </cell>
          <cell r="BS83">
            <v>6879.8909999999996</v>
          </cell>
          <cell r="BT83">
            <v>2883.7840000000001</v>
          </cell>
          <cell r="BU83">
            <v>3996.107</v>
          </cell>
          <cell r="BV83">
            <v>13287.195</v>
          </cell>
          <cell r="BW83">
            <v>6941.3090000000002</v>
          </cell>
          <cell r="BX83">
            <v>6345.8860000000004</v>
          </cell>
          <cell r="BY83">
            <v>7344.951</v>
          </cell>
          <cell r="BZ83">
            <v>3180.71</v>
          </cell>
          <cell r="CA83">
            <v>4164.241</v>
          </cell>
          <cell r="CB83">
            <v>16417.053</v>
          </cell>
          <cell r="CC83">
            <v>8129.8919999999998</v>
          </cell>
          <cell r="CD83">
            <v>8287.1610000000001</v>
          </cell>
          <cell r="CE83">
            <v>12297.233</v>
          </cell>
          <cell r="CF83">
            <v>6402.2020000000002</v>
          </cell>
          <cell r="CG83">
            <v>5895.0309999999999</v>
          </cell>
          <cell r="CH83">
            <v>1835.9110000000001</v>
          </cell>
          <cell r="CI83">
            <v>996.58</v>
          </cell>
          <cell r="CJ83">
            <v>839.33100000000002</v>
          </cell>
          <cell r="CK83">
            <v>1123.5</v>
          </cell>
          <cell r="CL83">
            <v>509.07100000000003</v>
          </cell>
          <cell r="CM83">
            <v>614.42899999999997</v>
          </cell>
          <cell r="CN83">
            <v>2035.24</v>
          </cell>
          <cell r="CO83">
            <v>880.86199999999997</v>
          </cell>
          <cell r="CP83">
            <v>1154.3779999999999</v>
          </cell>
          <cell r="CQ83">
            <v>318.399</v>
          </cell>
          <cell r="CR83">
            <v>132.88200000000001</v>
          </cell>
          <cell r="CS83">
            <v>185.517</v>
          </cell>
          <cell r="CT83">
            <v>242.791</v>
          </cell>
          <cell r="CU83">
            <v>113.289</v>
          </cell>
          <cell r="CV83">
            <v>129.50200000000001</v>
          </cell>
          <cell r="CW83">
            <v>114.97</v>
          </cell>
          <cell r="CX83">
            <v>58.689</v>
          </cell>
          <cell r="CY83">
            <v>56.280999999999999</v>
          </cell>
          <cell r="CZ83">
            <v>127.82</v>
          </cell>
          <cell r="DA83">
            <v>54.598999999999997</v>
          </cell>
          <cell r="DB83">
            <v>73.221000000000004</v>
          </cell>
          <cell r="DC83">
            <v>75.608000000000004</v>
          </cell>
          <cell r="DD83">
            <v>19.593</v>
          </cell>
          <cell r="DE83">
            <v>56.015000000000001</v>
          </cell>
          <cell r="DF83">
            <v>1716.8409999999999</v>
          </cell>
          <cell r="DG83">
            <v>747.98</v>
          </cell>
          <cell r="DH83">
            <v>968.86099999999999</v>
          </cell>
          <cell r="DI83">
            <v>731.35</v>
          </cell>
          <cell r="DJ83">
            <v>392.49400000000003</v>
          </cell>
          <cell r="DK83">
            <v>338.85599999999999</v>
          </cell>
          <cell r="DL83">
            <v>675.827</v>
          </cell>
          <cell r="DM83">
            <v>374.20800000000003</v>
          </cell>
          <cell r="DN83">
            <v>301.61900000000003</v>
          </cell>
          <cell r="DO83">
            <v>55.523000000000003</v>
          </cell>
          <cell r="DP83">
            <v>18.286999999999999</v>
          </cell>
          <cell r="DQ83">
            <v>37.237000000000002</v>
          </cell>
          <cell r="DR83">
            <v>17.745999999999999</v>
          </cell>
          <cell r="DS83">
            <v>6.7220000000000004</v>
          </cell>
          <cell r="DT83">
            <v>11.023999999999999</v>
          </cell>
          <cell r="DU83">
            <v>764.851</v>
          </cell>
          <cell r="DV83">
            <v>283.11599999999999</v>
          </cell>
          <cell r="DW83">
            <v>481.73500000000001</v>
          </cell>
          <cell r="DX83">
            <v>81.724999999999994</v>
          </cell>
          <cell r="DY83">
            <v>35.670999999999999</v>
          </cell>
          <cell r="DZ83">
            <v>46.054000000000002</v>
          </cell>
          <cell r="EA83">
            <v>683.12599999999998</v>
          </cell>
          <cell r="EB83">
            <v>247.44499999999999</v>
          </cell>
          <cell r="EC83">
            <v>435.68099999999998</v>
          </cell>
          <cell r="ED83">
            <v>202.893</v>
          </cell>
          <cell r="EE83">
            <v>65.649000000000001</v>
          </cell>
          <cell r="EF83">
            <v>137.244</v>
          </cell>
          <cell r="EG83">
            <v>2084.58</v>
          </cell>
          <cell r="EH83">
            <v>846.82799999999997</v>
          </cell>
          <cell r="EI83">
            <v>1237.752</v>
          </cell>
          <cell r="EJ83">
            <v>1636.095</v>
          </cell>
          <cell r="EK83">
            <v>622.58000000000004</v>
          </cell>
          <cell r="EL83">
            <v>1013.515</v>
          </cell>
          <cell r="EM83">
            <v>448.48500000000001</v>
          </cell>
          <cell r="EN83">
            <v>224.24799999999999</v>
          </cell>
          <cell r="EO83">
            <v>224.238</v>
          </cell>
          <cell r="EP83">
            <v>790.79700000000003</v>
          </cell>
          <cell r="EQ83">
            <v>432.89699999999999</v>
          </cell>
          <cell r="ER83">
            <v>357.90100000000001</v>
          </cell>
          <cell r="ES83">
            <v>3329.0230000000001</v>
          </cell>
          <cell r="ET83">
            <v>1294.7929999999999</v>
          </cell>
          <cell r="EU83">
            <v>2034.23</v>
          </cell>
          <cell r="EV83">
            <v>12615.632</v>
          </cell>
          <cell r="EW83">
            <v>6535.0829999999996</v>
          </cell>
          <cell r="EX83">
            <v>6080.549</v>
          </cell>
          <cell r="EY83">
            <v>3801.4209999999998</v>
          </cell>
          <cell r="EZ83">
            <v>1594.808</v>
          </cell>
          <cell r="FA83">
            <v>2206.6129999999998</v>
          </cell>
          <cell r="FB83">
            <v>3072.5219999999999</v>
          </cell>
          <cell r="FC83">
            <v>1577.72</v>
          </cell>
          <cell r="FD83">
            <v>1494.8009999999999</v>
          </cell>
          <cell r="FE83">
            <v>1867.347</v>
          </cell>
          <cell r="FF83">
            <v>932.75</v>
          </cell>
          <cell r="FG83">
            <v>934.59699999999998</v>
          </cell>
          <cell r="FH83">
            <v>474.37400000000002</v>
          </cell>
          <cell r="FI83">
            <v>241.13399999999999</v>
          </cell>
          <cell r="FJ83">
            <v>233.24100000000001</v>
          </cell>
          <cell r="FK83">
            <v>352.76299999999998</v>
          </cell>
          <cell r="FL83">
            <v>168.34200000000001</v>
          </cell>
          <cell r="FM83">
            <v>184.42099999999999</v>
          </cell>
          <cell r="FN83">
            <v>660.10599999999999</v>
          </cell>
          <cell r="FO83">
            <v>365.58</v>
          </cell>
          <cell r="FP83">
            <v>294.52600000000001</v>
          </cell>
          <cell r="FQ83">
            <v>85.718999999999994</v>
          </cell>
          <cell r="FR83">
            <v>48.215000000000003</v>
          </cell>
          <cell r="FS83">
            <v>37.503999999999998</v>
          </cell>
          <cell r="FT83">
            <v>80.373999999999995</v>
          </cell>
          <cell r="FU83">
            <v>46.488</v>
          </cell>
          <cell r="FV83">
            <v>33.886000000000003</v>
          </cell>
          <cell r="FW83">
            <v>45.267000000000003</v>
          </cell>
          <cell r="FX83">
            <v>25.079000000000001</v>
          </cell>
          <cell r="FY83">
            <v>20.187999999999999</v>
          </cell>
          <cell r="FZ83">
            <v>35.106999999999999</v>
          </cell>
          <cell r="GA83">
            <v>21.408999999999999</v>
          </cell>
          <cell r="GB83">
            <v>13.698</v>
          </cell>
          <cell r="GC83">
            <v>5.3449999999999998</v>
          </cell>
          <cell r="GD83">
            <v>1.7270000000000001</v>
          </cell>
          <cell r="GE83">
            <v>3.6179999999999999</v>
          </cell>
          <cell r="GF83">
            <v>574.38699999999994</v>
          </cell>
          <cell r="GG83">
            <v>317.36500000000001</v>
          </cell>
          <cell r="GH83">
            <v>257.02199999999999</v>
          </cell>
          <cell r="GI83">
            <v>251.33600000000001</v>
          </cell>
          <cell r="GJ83">
            <v>142.26900000000001</v>
          </cell>
          <cell r="GK83">
            <v>109.06699999999999</v>
          </cell>
          <cell r="GL83">
            <v>233.15</v>
          </cell>
          <cell r="GM83">
            <v>133.4</v>
          </cell>
          <cell r="GN83">
            <v>99.75</v>
          </cell>
          <cell r="GO83">
            <v>18.186</v>
          </cell>
          <cell r="GP83">
            <v>8.8689999999999998</v>
          </cell>
          <cell r="GQ83">
            <v>9.3170000000000002</v>
          </cell>
          <cell r="GR83">
            <v>3.4159999999999999</v>
          </cell>
          <cell r="GS83">
            <v>1.048</v>
          </cell>
          <cell r="GT83">
            <v>2.3679999999999999</v>
          </cell>
          <cell r="GU83">
            <v>267.79300000000001</v>
          </cell>
          <cell r="GV83">
            <v>145.542</v>
          </cell>
          <cell r="GW83">
            <v>122.251</v>
          </cell>
          <cell r="GX83">
            <v>19.728999999999999</v>
          </cell>
          <cell r="GY83">
            <v>12.989000000000001</v>
          </cell>
          <cell r="GZ83">
            <v>6.74</v>
          </cell>
          <cell r="HA83">
            <v>248.06399999999999</v>
          </cell>
          <cell r="HB83">
            <v>132.553</v>
          </cell>
          <cell r="HC83">
            <v>115.511</v>
          </cell>
          <cell r="HD83">
            <v>51.843000000000004</v>
          </cell>
          <cell r="HE83">
            <v>28.507000000000001</v>
          </cell>
          <cell r="HF83">
            <v>23.335999999999999</v>
          </cell>
          <cell r="HG83">
            <v>545.06899999999996</v>
          </cell>
          <cell r="HH83">
            <v>279.39</v>
          </cell>
          <cell r="HI83">
            <v>265.67899999999997</v>
          </cell>
          <cell r="HJ83">
            <v>508.61399999999998</v>
          </cell>
          <cell r="HK83">
            <v>258.31700000000001</v>
          </cell>
          <cell r="HL83">
            <v>250.297</v>
          </cell>
          <cell r="HM83">
            <v>36.454999999999998</v>
          </cell>
          <cell r="HN83">
            <v>21.071999999999999</v>
          </cell>
          <cell r="HO83">
            <v>15.382</v>
          </cell>
          <cell r="HP83">
            <v>278.41699999999997</v>
          </cell>
          <cell r="HQ83">
            <v>158.47900000000001</v>
          </cell>
          <cell r="HR83">
            <v>119.938</v>
          </cell>
          <cell r="HS83">
            <v>926.75800000000004</v>
          </cell>
          <cell r="HT83">
            <v>486.49099999999999</v>
          </cell>
          <cell r="HU83">
            <v>440.267</v>
          </cell>
          <cell r="HV83">
            <v>1953.066</v>
          </cell>
          <cell r="HW83">
            <v>980.96600000000001</v>
          </cell>
          <cell r="HX83">
            <v>972.1</v>
          </cell>
          <cell r="HY83">
            <v>1119.4559999999999</v>
          </cell>
          <cell r="HZ83">
            <v>596.755</v>
          </cell>
          <cell r="IA83">
            <v>522.70100000000002</v>
          </cell>
          <cell r="IB83">
            <v>7159.902</v>
          </cell>
          <cell r="IC83">
            <v>3536.3310000000001</v>
          </cell>
          <cell r="ID83">
            <v>3623.5709999999999</v>
          </cell>
          <cell r="IE83">
            <v>5884.6890000000003</v>
          </cell>
          <cell r="IF83">
            <v>3112.6210000000001</v>
          </cell>
          <cell r="IG83">
            <v>2772.0680000000002</v>
          </cell>
          <cell r="IH83">
            <v>803.16300000000001</v>
          </cell>
          <cell r="II83">
            <v>457.44799999999998</v>
          </cell>
          <cell r="IJ83">
            <v>345.71499999999997</v>
          </cell>
          <cell r="IK83">
            <v>438.50599999999997</v>
          </cell>
          <cell r="IL83">
            <v>189.8</v>
          </cell>
          <cell r="IM83">
            <v>248.70699999999999</v>
          </cell>
          <cell r="IN83">
            <v>805.61900000000003</v>
          </cell>
          <cell r="IO83">
            <v>271.55799999999999</v>
          </cell>
          <cell r="IP83">
            <v>534.06200000000001</v>
          </cell>
          <cell r="IQ83">
            <v>148.60300000000001</v>
          </cell>
        </row>
      </sheetData>
      <sheetData sheetId="5">
        <row r="1">
          <cell r="B1" t="str">
            <v>&gt; 25-44 years ;  &gt; Potential workers with job attachment ;  &gt; Males ;</v>
          </cell>
          <cell r="C1" t="str">
            <v>&gt; 25-44 years ;  &gt; Potential workers with job attachment ;  &gt; Females ;</v>
          </cell>
          <cell r="D1" t="str">
            <v>&gt; 25-44 years ;  &gt;&gt; Had a job to go to and available within 4 weeks ;  Persons ;</v>
          </cell>
          <cell r="E1" t="str">
            <v>&gt; 25-44 years ;  &gt;&gt; Had a job to go to and available within 4 weeks ;  &gt; Males ;</v>
          </cell>
          <cell r="F1" t="str">
            <v>&gt; 25-44 years ;  &gt;&gt; Had a job to go to and available within 4 weeks ;  &gt; Females ;</v>
          </cell>
          <cell r="G1" t="str">
            <v>&gt; 25-44 years ;  &gt;&gt;&gt; Had a job to go to and available last week (unemployed) ;  Persons ;</v>
          </cell>
          <cell r="H1" t="str">
            <v>&gt; 25-44 years ;  &gt;&gt;&gt; Had a job to go to and available last week (unemployed) ;  &gt; Males ;</v>
          </cell>
          <cell r="I1" t="str">
            <v>&gt; 25-44 years ;  &gt;&gt;&gt; Had a job to go to and available last week (unemployed) ;  &gt; Females ;</v>
          </cell>
          <cell r="J1" t="str">
            <v>&gt; 25-44 years ;  &gt;&gt;&gt; Had a job to go to and available within 4 weeks (but not last week) ;  Persons ;</v>
          </cell>
          <cell r="K1" t="str">
            <v>&gt; 25-44 years ;  &gt;&gt;&gt; Had a job to go to and available within 4 weeks (but not last week) ;  &gt; Males ;</v>
          </cell>
          <cell r="L1" t="str">
            <v>&gt; 25-44 years ;  &gt;&gt;&gt; Had a job to go to and available within 4 weeks (but not last week) ;  &gt; Females ;</v>
          </cell>
          <cell r="M1" t="str">
            <v>&gt; 25-44 years ;  &gt;&gt; Had a job to go to and not available within 4 weeks ;  Persons ;</v>
          </cell>
          <cell r="N1" t="str">
            <v>&gt; 25-44 years ;  &gt;&gt; Had a job to go to and not available within 4 weeks ;  &gt; Males ;</v>
          </cell>
          <cell r="O1" t="str">
            <v>&gt; 25-44 years ;  &gt;&gt; Had a job to go to and not available within 4 weeks ;  &gt; Females ;</v>
          </cell>
          <cell r="P1" t="str">
            <v>&gt; 25-44 years ;  &gt; Potential workers without job attachment ;  Persons ;</v>
          </cell>
          <cell r="Q1" t="str">
            <v>&gt; 25-44 years ;  &gt; Potential workers without job attachment ;  &gt; Males ;</v>
          </cell>
          <cell r="R1" t="str">
            <v>&gt; 25-44 years ;  &gt; Potential workers without job attachment ;  &gt; Females ;</v>
          </cell>
          <cell r="S1" t="str">
            <v>&gt; 25-44 years ;  &gt;&gt; Wanted to work, actively looking and available within 4 weeks ;  Persons ;</v>
          </cell>
          <cell r="T1" t="str">
            <v>&gt; 25-44 years ;  &gt;&gt; Wanted to work, actively looking and available within 4 weeks ;  &gt; Males ;</v>
          </cell>
          <cell r="U1" t="str">
            <v>&gt; 25-44 years ;  &gt;&gt; Wanted to work, actively looking and available within 4 weeks ;  &gt; Females ;</v>
          </cell>
          <cell r="V1" t="str">
            <v>&gt; 25-44 years ;  &gt;&gt;&gt; Wanted to work, actively looking and available last week (unemployed) ;  Persons ;</v>
          </cell>
          <cell r="W1" t="str">
            <v>&gt; 25-44 years ;  &gt;&gt;&gt; Wanted to work, actively looking and available last week (unemployed) ;  &gt; Males ;</v>
          </cell>
          <cell r="X1" t="str">
            <v>&gt; 25-44 years ;  &gt;&gt;&gt; Wanted to work, actively looking and available last week (unemployed) ;  &gt; Females ;</v>
          </cell>
          <cell r="Y1" t="str">
            <v>&gt; 25-44 years ;  &gt;&gt;&gt; Wanted to work, actively looking and available within 4 weeks (but not last week) ;  Persons ;</v>
          </cell>
          <cell r="Z1" t="str">
            <v>&gt; 25-44 years ;  &gt;&gt;&gt; Wanted to work, actively looking and available within 4 weeks (but not last week) ;  &gt; Males ;</v>
          </cell>
          <cell r="AA1" t="str">
            <v>&gt; 25-44 years ;  &gt;&gt;&gt; Wanted to work, actively looking and available within 4 weeks (but not last week) ;  &gt; Females ;</v>
          </cell>
          <cell r="AB1" t="str">
            <v>&gt; 25-44 years ;  &gt;&gt; Wanted to work, actively looking and not available within 4 weeks ;  Persons ;</v>
          </cell>
          <cell r="AC1" t="str">
            <v>&gt; 25-44 years ;  &gt;&gt; Wanted to work, actively looking and not available within 4 weeks ;  &gt; Males ;</v>
          </cell>
          <cell r="AD1" t="str">
            <v>&gt; 25-44 years ;  &gt;&gt; Wanted to work, actively looking and not available within 4 weeks ;  &gt; Females ;</v>
          </cell>
          <cell r="AE1" t="str">
            <v>&gt; 25-44 years ;  &gt;&gt; Wanted to work, available within 4 weeks but not actively looking ;  Persons ;</v>
          </cell>
          <cell r="AF1" t="str">
            <v>&gt; 25-44 years ;  &gt;&gt; Wanted to work, available within 4 weeks but not actively looking ;  &gt; Males ;</v>
          </cell>
          <cell r="AG1" t="str">
            <v>&gt; 25-44 years ;  &gt;&gt; Wanted to work, available within 4 weeks but not actively looking ;  &gt; Females ;</v>
          </cell>
          <cell r="AH1" t="str">
            <v>&gt; 25-44 years ;  &gt;&gt;&gt; Discouraged job seekers - available but discouraged from actively looking ;  Persons ;</v>
          </cell>
          <cell r="AI1" t="str">
            <v>&gt; 25-44 years ;  &gt;&gt;&gt; Discouraged job seekers - available but discouraged from actively looking ;  &gt; Males ;</v>
          </cell>
          <cell r="AJ1" t="str">
            <v>&gt; 25-44 years ;  &gt;&gt;&gt; Discouraged job seekers - available but discouraged from actively looking ;  &gt; Females ;</v>
          </cell>
          <cell r="AK1" t="str">
            <v>&gt; 25-44 years ;  &gt;&gt;&gt; Other job seekers - available but not actively looking for other reasons ;  Persons ;</v>
          </cell>
          <cell r="AL1" t="str">
            <v>&gt; 25-44 years ;  &gt;&gt;&gt; Other job seekers - available but not actively looking for other reasons ;  &gt; Males ;</v>
          </cell>
          <cell r="AM1" t="str">
            <v>&gt; 25-44 years ;  &gt;&gt;&gt; Other job seekers - available but not actively looking for other reasons ;  &gt; Females ;</v>
          </cell>
          <cell r="AN1" t="str">
            <v>&gt; 25-44 years ;  &gt;&gt; Wanted to work, not available within 4 weeks and not actively looking ;  Persons ;</v>
          </cell>
          <cell r="AO1" t="str">
            <v>&gt; 25-44 years ;  &gt;&gt; Wanted to work, not available within 4 weeks and not actively looking ;  &gt; Males ;</v>
          </cell>
          <cell r="AP1" t="str">
            <v>&gt; 25-44 years ;  &gt;&gt; Wanted to work, not available within 4 weeks and not actively looking ;  &gt; Females ;</v>
          </cell>
          <cell r="AQ1" t="str">
            <v>&gt; 25-44 years ;  Not potential workers ;  Persons ;</v>
          </cell>
          <cell r="AR1" t="str">
            <v>&gt; 25-44 years ;  Not potential workers ;  &gt; Males ;</v>
          </cell>
          <cell r="AS1" t="str">
            <v>&gt; 25-44 years ;  Not potential workers ;  &gt; Females ;</v>
          </cell>
          <cell r="AT1" t="str">
            <v>&gt; 25-44 years ;  &gt; Did not want to work ;  Persons ;</v>
          </cell>
          <cell r="AU1" t="str">
            <v>&gt; 25-44 years ;  &gt; Did not want to work ;  &gt; Males ;</v>
          </cell>
          <cell r="AV1" t="str">
            <v>&gt; 25-44 years ;  &gt; Did not want to work ;  &gt; Females ;</v>
          </cell>
          <cell r="AW1" t="str">
            <v>&gt; 25-44 years ;  &gt; Permanently unable to work ;  Persons ;</v>
          </cell>
          <cell r="AX1" t="str">
            <v>&gt; 25-44 years ;  &gt; Permanently unable to work ;  &gt; Males ;</v>
          </cell>
          <cell r="AY1" t="str">
            <v>&gt; 25-44 years ;  &gt; Permanently unable to work ;  &gt; Females ;</v>
          </cell>
          <cell r="AZ1" t="str">
            <v>&gt; 25-44 years ;  Unemployed ;  Persons ;</v>
          </cell>
          <cell r="BA1" t="str">
            <v>&gt; 25-44 years ;  Unemployed ;  &gt; Males ;</v>
          </cell>
          <cell r="BB1" t="str">
            <v>&gt; 25-44 years ;  Unemployed ;  &gt; Females ;</v>
          </cell>
          <cell r="BC1" t="str">
            <v>&gt; 25-44 years ;  Not in the labour force ;  Persons ;</v>
          </cell>
          <cell r="BD1" t="str">
            <v>&gt; 25-44 years ;  Not in the labour force ;  &gt; Males ;</v>
          </cell>
          <cell r="BE1" t="str">
            <v>&gt; 25-44 years ;  Not in the labour force ;  &gt; Females ;</v>
          </cell>
          <cell r="BF1" t="str">
            <v>&gt; 25-44 years ;  With job attachment ;  Persons ;</v>
          </cell>
          <cell r="BG1" t="str">
            <v>&gt; 25-44 years ;  With job attachment ;  &gt; Males ;</v>
          </cell>
          <cell r="BH1" t="str">
            <v>&gt; 25-44 years ;  With job attachment ;  &gt; Females ;</v>
          </cell>
          <cell r="BI1" t="str">
            <v>&gt; 25-44 years ;  Without job attachment ;  Persons ;</v>
          </cell>
          <cell r="BJ1" t="str">
            <v>&gt; 25-44 years ;  Without job attachment ;  &gt; Males ;</v>
          </cell>
          <cell r="BK1" t="str">
            <v>&gt; 25-44 years ;  Without job attachment ;  &gt; Females ;</v>
          </cell>
          <cell r="BL1" t="str">
            <v>&gt; 45-64 years ;  Civilian population ;  Persons ;</v>
          </cell>
          <cell r="BM1" t="str">
            <v>&gt; 45-64 years ;  Civilian population ;  &gt; Males ;</v>
          </cell>
          <cell r="BN1" t="str">
            <v>&gt; 45-64 years ;  Civilian population ;  &gt; Females ;</v>
          </cell>
          <cell r="BO1" t="str">
            <v>&gt; 45-64 years ;  Employed ;  Persons ;</v>
          </cell>
          <cell r="BP1" t="str">
            <v>&gt; 45-64 years ;  Employed ;  &gt; Males ;</v>
          </cell>
          <cell r="BQ1" t="str">
            <v>&gt; 45-64 years ;  Employed ;  &gt; Females ;</v>
          </cell>
          <cell r="BR1" t="str">
            <v>&gt; 45-64 years ;  &gt; Underemployed (expanded definition) ;  Persons ;</v>
          </cell>
          <cell r="BS1" t="str">
            <v>&gt; 45-64 years ;  &gt; Underemployed (expanded definition) ;  &gt; Males ;</v>
          </cell>
          <cell r="BT1" t="str">
            <v>&gt; 45-64 years ;  &gt; Underemployed (expanded definition) ;  &gt; Females ;</v>
          </cell>
          <cell r="BU1" t="str">
            <v>&gt; 45-64 years ;  &gt;&gt; Underemployed (headline definition) ;  Persons ;</v>
          </cell>
          <cell r="BV1" t="str">
            <v>&gt; 45-64 years ;  &gt;&gt; Underemployed (headline definition) ;  &gt; Males ;</v>
          </cell>
          <cell r="BW1" t="str">
            <v>&gt; 45-64 years ;  &gt;&gt; Underemployed (headline definition) ;  &gt; Females ;</v>
          </cell>
          <cell r="BX1" t="str">
            <v>&gt; 45-64 years ;  Potential workers ;  Persons ;</v>
          </cell>
          <cell r="BY1" t="str">
            <v>&gt; 45-64 years ;  Potential workers ;  &gt; Males ;</v>
          </cell>
          <cell r="BZ1" t="str">
            <v>&gt; 45-64 years ;  Potential workers ;  &gt; Females ;</v>
          </cell>
          <cell r="CA1" t="str">
            <v>&gt; 45-64 years ;  &gt; Potential workers with job attachment ;  Persons ;</v>
          </cell>
          <cell r="CB1" t="str">
            <v>&gt; 45-64 years ;  &gt; Potential workers with job attachment ;  &gt; Males ;</v>
          </cell>
          <cell r="CC1" t="str">
            <v>&gt; 45-64 years ;  &gt; Potential workers with job attachment ;  &gt; Females ;</v>
          </cell>
          <cell r="CD1" t="str">
            <v>&gt; 45-64 years ;  &gt;&gt; Had a job to go to and available within 4 weeks ;  Persons ;</v>
          </cell>
          <cell r="CE1" t="str">
            <v>&gt; 45-64 years ;  &gt;&gt; Had a job to go to and available within 4 weeks ;  &gt; Males ;</v>
          </cell>
          <cell r="CF1" t="str">
            <v>&gt; 45-64 years ;  &gt;&gt; Had a job to go to and available within 4 weeks ;  &gt; Females ;</v>
          </cell>
          <cell r="CG1" t="str">
            <v>&gt; 45-64 years ;  &gt;&gt;&gt; Had a job to go to and available last week (unemployed) ;  Persons ;</v>
          </cell>
          <cell r="CH1" t="str">
            <v>&gt; 45-64 years ;  &gt;&gt;&gt; Had a job to go to and available last week (unemployed) ;  &gt; Males ;</v>
          </cell>
          <cell r="CI1" t="str">
            <v>&gt; 45-64 years ;  &gt;&gt;&gt; Had a job to go to and available last week (unemployed) ;  &gt; Females ;</v>
          </cell>
          <cell r="CJ1" t="str">
            <v>&gt; 45-64 years ;  &gt;&gt;&gt; Had a job to go to and available within 4 weeks (but not last week) ;  Persons ;</v>
          </cell>
          <cell r="CK1" t="str">
            <v>&gt; 45-64 years ;  &gt;&gt;&gt; Had a job to go to and available within 4 weeks (but not last week) ;  &gt; Males ;</v>
          </cell>
          <cell r="CL1" t="str">
            <v>&gt; 45-64 years ;  &gt;&gt;&gt; Had a job to go to and available within 4 weeks (but not last week) ;  &gt; Females ;</v>
          </cell>
          <cell r="CM1" t="str">
            <v>&gt; 45-64 years ;  &gt;&gt; Had a job to go to and not available within 4 weeks ;  Persons ;</v>
          </cell>
          <cell r="CN1" t="str">
            <v>&gt; 45-64 years ;  &gt;&gt; Had a job to go to and not available within 4 weeks ;  &gt; Males ;</v>
          </cell>
          <cell r="CO1" t="str">
            <v>&gt; 45-64 years ;  &gt;&gt; Had a job to go to and not available within 4 weeks ;  &gt; Females ;</v>
          </cell>
          <cell r="CP1" t="str">
            <v>&gt; 45-64 years ;  &gt; Potential workers without job attachment ;  Persons ;</v>
          </cell>
          <cell r="CQ1" t="str">
            <v>&gt; 45-64 years ;  &gt; Potential workers without job attachment ;  &gt; Males ;</v>
          </cell>
          <cell r="CR1" t="str">
            <v>&gt; 45-64 years ;  &gt; Potential workers without job attachment ;  &gt; Females ;</v>
          </cell>
          <cell r="CS1" t="str">
            <v>&gt; 45-64 years ;  &gt;&gt; Wanted to work, actively looking and available within 4 weeks ;  Persons ;</v>
          </cell>
          <cell r="CT1" t="str">
            <v>&gt; 45-64 years ;  &gt;&gt; Wanted to work, actively looking and available within 4 weeks ;  &gt; Males ;</v>
          </cell>
          <cell r="CU1" t="str">
            <v>&gt; 45-64 years ;  &gt;&gt; Wanted to work, actively looking and available within 4 weeks ;  &gt; Females ;</v>
          </cell>
          <cell r="CV1" t="str">
            <v>&gt; 45-64 years ;  &gt;&gt;&gt; Wanted to work, actively looking and available last week (unemployed) ;  Persons ;</v>
          </cell>
          <cell r="CW1" t="str">
            <v>&gt; 45-64 years ;  &gt;&gt;&gt; Wanted to work, actively looking and available last week (unemployed) ;  &gt; Males ;</v>
          </cell>
          <cell r="CX1" t="str">
            <v>&gt; 45-64 years ;  &gt;&gt;&gt; Wanted to work, actively looking and available last week (unemployed) ;  &gt; Females ;</v>
          </cell>
          <cell r="CY1" t="str">
            <v>&gt; 45-64 years ;  &gt;&gt;&gt; Wanted to work, actively looking and available within 4 weeks (but not last week) ;  Persons ;</v>
          </cell>
          <cell r="CZ1" t="str">
            <v>&gt; 45-64 years ;  &gt;&gt;&gt; Wanted to work, actively looking and available within 4 weeks (but not last week) ;  &gt; Males ;</v>
          </cell>
          <cell r="DA1" t="str">
            <v>&gt; 45-64 years ;  &gt;&gt;&gt; Wanted to work, actively looking and available within 4 weeks (but not last week) ;  &gt; Females ;</v>
          </cell>
          <cell r="DB1" t="str">
            <v>&gt; 45-64 years ;  &gt;&gt; Wanted to work, actively looking and not available within 4 weeks ;  Persons ;</v>
          </cell>
          <cell r="DC1" t="str">
            <v>&gt; 45-64 years ;  &gt;&gt; Wanted to work, actively looking and not available within 4 weeks ;  &gt; Males ;</v>
          </cell>
          <cell r="DD1" t="str">
            <v>&gt; 45-64 years ;  &gt;&gt; Wanted to work, actively looking and not available within 4 weeks ;  &gt; Females ;</v>
          </cell>
          <cell r="DE1" t="str">
            <v>&gt; 45-64 years ;  &gt;&gt; Wanted to work, available within 4 weeks but not actively looking ;  Persons ;</v>
          </cell>
          <cell r="DF1" t="str">
            <v>&gt; 45-64 years ;  &gt;&gt; Wanted to work, available within 4 weeks but not actively looking ;  &gt; Males ;</v>
          </cell>
          <cell r="DG1" t="str">
            <v>&gt; 45-64 years ;  &gt;&gt; Wanted to work, available within 4 weeks but not actively looking ;  &gt; Females ;</v>
          </cell>
          <cell r="DH1" t="str">
            <v>&gt; 45-64 years ;  &gt;&gt;&gt; Discouraged job seekers - available but discouraged from actively looking ;  Persons ;</v>
          </cell>
          <cell r="DI1" t="str">
            <v>&gt; 45-64 years ;  &gt;&gt;&gt; Discouraged job seekers - available but discouraged from actively looking ;  &gt; Males ;</v>
          </cell>
          <cell r="DJ1" t="str">
            <v>&gt; 45-64 years ;  &gt;&gt;&gt; Discouraged job seekers - available but discouraged from actively looking ;  &gt; Females ;</v>
          </cell>
          <cell r="DK1" t="str">
            <v>&gt; 45-64 years ;  &gt;&gt;&gt; Other job seekers - available but not actively looking for other reasons ;  Persons ;</v>
          </cell>
          <cell r="DL1" t="str">
            <v>&gt; 45-64 years ;  &gt;&gt;&gt; Other job seekers - available but not actively looking for other reasons ;  &gt; Males ;</v>
          </cell>
          <cell r="DM1" t="str">
            <v>&gt; 45-64 years ;  &gt;&gt;&gt; Other job seekers - available but not actively looking for other reasons ;  &gt; Females ;</v>
          </cell>
          <cell r="DN1" t="str">
            <v>&gt; 45-64 years ;  &gt;&gt; Wanted to work, not available within 4 weeks and not actively looking ;  Persons ;</v>
          </cell>
          <cell r="DO1" t="str">
            <v>&gt; 45-64 years ;  &gt;&gt; Wanted to work, not available within 4 weeks and not actively looking ;  &gt; Males ;</v>
          </cell>
          <cell r="DP1" t="str">
            <v>&gt; 45-64 years ;  &gt;&gt; Wanted to work, not available within 4 weeks and not actively looking ;  &gt; Females ;</v>
          </cell>
          <cell r="DQ1" t="str">
            <v>&gt; 45-64 years ;  Not potential workers ;  Persons ;</v>
          </cell>
          <cell r="DR1" t="str">
            <v>&gt; 45-64 years ;  Not potential workers ;  &gt; Males ;</v>
          </cell>
          <cell r="DS1" t="str">
            <v>&gt; 45-64 years ;  Not potential workers ;  &gt; Females ;</v>
          </cell>
          <cell r="DT1" t="str">
            <v>&gt; 45-64 years ;  &gt; Did not want to work ;  Persons ;</v>
          </cell>
          <cell r="DU1" t="str">
            <v>&gt; 45-64 years ;  &gt; Did not want to work ;  &gt; Males ;</v>
          </cell>
          <cell r="DV1" t="str">
            <v>&gt; 45-64 years ;  &gt; Did not want to work ;  &gt; Females ;</v>
          </cell>
          <cell r="DW1" t="str">
            <v>&gt; 45-64 years ;  &gt; Permanently unable to work ;  Persons ;</v>
          </cell>
          <cell r="DX1" t="str">
            <v>&gt; 45-64 years ;  &gt; Permanently unable to work ;  &gt; Males ;</v>
          </cell>
          <cell r="DY1" t="str">
            <v>&gt; 45-64 years ;  &gt; Permanently unable to work ;  &gt; Females ;</v>
          </cell>
          <cell r="DZ1" t="str">
            <v>&gt; 45-64 years ;  Unemployed ;  Persons ;</v>
          </cell>
          <cell r="EA1" t="str">
            <v>&gt; 45-64 years ;  Unemployed ;  &gt; Males ;</v>
          </cell>
          <cell r="EB1" t="str">
            <v>&gt; 45-64 years ;  Unemployed ;  &gt; Females ;</v>
          </cell>
          <cell r="EC1" t="str">
            <v>&gt; 45-64 years ;  Not in the labour force ;  Persons ;</v>
          </cell>
          <cell r="ED1" t="str">
            <v>&gt; 45-64 years ;  Not in the labour force ;  &gt; Males ;</v>
          </cell>
          <cell r="EE1" t="str">
            <v>&gt; 45-64 years ;  Not in the labour force ;  &gt; Females ;</v>
          </cell>
          <cell r="EF1" t="str">
            <v>&gt; 45-64 years ;  With job attachment ;  Persons ;</v>
          </cell>
          <cell r="EG1" t="str">
            <v>&gt; 45-64 years ;  With job attachment ;  &gt; Males ;</v>
          </cell>
          <cell r="EH1" t="str">
            <v>&gt; 45-64 years ;  With job attachment ;  &gt; Females ;</v>
          </cell>
          <cell r="EI1" t="str">
            <v>&gt; 45-64 years ;  Without job attachment ;  Persons ;</v>
          </cell>
          <cell r="EJ1" t="str">
            <v>&gt; 45-64 years ;  Without job attachment ;  &gt; Males ;</v>
          </cell>
          <cell r="EK1" t="str">
            <v>&gt; 45-64 years ;  Without job attachment ;  &gt; Females ;</v>
          </cell>
          <cell r="EL1" t="str">
            <v>65 years and over ;  Civilian population ;  Persons ;</v>
          </cell>
          <cell r="EM1" t="str">
            <v>65 years and over ;  Civilian population ;  &gt; Males ;</v>
          </cell>
          <cell r="EN1" t="str">
            <v>65 years and over ;  Civilian population ;  &gt; Females ;</v>
          </cell>
          <cell r="EO1" t="str">
            <v>65 years and over ;  Employed ;  Persons ;</v>
          </cell>
          <cell r="EP1" t="str">
            <v>65 years and over ;  Employed ;  &gt; Males ;</v>
          </cell>
          <cell r="EQ1" t="str">
            <v>65 years and over ;  Employed ;  &gt; Females ;</v>
          </cell>
          <cell r="ER1" t="str">
            <v>65 years and over ;  &gt; Underemployed (expanded definition) ;  Persons ;</v>
          </cell>
          <cell r="ES1" t="str">
            <v>65 years and over ;  &gt; Underemployed (expanded definition) ;  &gt; Males ;</v>
          </cell>
          <cell r="ET1" t="str">
            <v>65 years and over ;  &gt; Underemployed (expanded definition) ;  &gt; Females ;</v>
          </cell>
          <cell r="EU1" t="str">
            <v>65 years and over ;  &gt;&gt; Underemployed (headline definition) ;  Persons ;</v>
          </cell>
          <cell r="EV1" t="str">
            <v>65 years and over ;  &gt;&gt; Underemployed (headline definition) ;  &gt; Males ;</v>
          </cell>
          <cell r="EW1" t="str">
            <v>65 years and over ;  &gt;&gt; Underemployed (headline definition) ;  &gt; Females ;</v>
          </cell>
          <cell r="EX1" t="str">
            <v>65 years and over ;  Potential workers ;  Persons ;</v>
          </cell>
          <cell r="EY1" t="str">
            <v>65 years and over ;  Potential workers ;  &gt; Males ;</v>
          </cell>
          <cell r="EZ1" t="str">
            <v>65 years and over ;  Potential workers ;  &gt; Females ;</v>
          </cell>
          <cell r="FA1" t="str">
            <v>65 years and over ;  &gt; Potential workers with job attachment ;  Persons ;</v>
          </cell>
          <cell r="FB1" t="str">
            <v>65 years and over ;  &gt; Potential workers with job attachment ;  &gt; Males ;</v>
          </cell>
          <cell r="FC1" t="str">
            <v>65 years and over ;  &gt; Potential workers with job attachment ;  &gt; Females ;</v>
          </cell>
          <cell r="FD1" t="str">
            <v>65 years and over ;  &gt;&gt; Had a job to go to and available within 4 weeks ;  Persons ;</v>
          </cell>
          <cell r="FE1" t="str">
            <v>65 years and over ;  &gt;&gt; Had a job to go to and available within 4 weeks ;  &gt; Males ;</v>
          </cell>
          <cell r="FF1" t="str">
            <v>65 years and over ;  &gt;&gt; Had a job to go to and available within 4 weeks ;  &gt; Females ;</v>
          </cell>
          <cell r="FG1" t="str">
            <v>65 years and over ;  &gt;&gt;&gt; Had a job to go to and available last week (unemployed) ;  Persons ;</v>
          </cell>
          <cell r="FH1" t="str">
            <v>65 years and over ;  &gt;&gt;&gt; Had a job to go to and available last week (unemployed) ;  &gt; Males ;</v>
          </cell>
          <cell r="FI1" t="str">
            <v>65 years and over ;  &gt;&gt;&gt; Had a job to go to and available last week (unemployed) ;  &gt; Females ;</v>
          </cell>
          <cell r="FJ1" t="str">
            <v>65 years and over ;  &gt;&gt;&gt; Had a job to go to and available within 4 weeks (but not last week) ;  Persons ;</v>
          </cell>
          <cell r="FK1" t="str">
            <v>65 years and over ;  &gt;&gt;&gt; Had a job to go to and available within 4 weeks (but not last week) ;  &gt; Males ;</v>
          </cell>
          <cell r="FL1" t="str">
            <v>65 years and over ;  &gt;&gt;&gt; Had a job to go to and available within 4 weeks (but not last week) ;  &gt; Females ;</v>
          </cell>
          <cell r="FM1" t="str">
            <v>65 years and over ;  &gt;&gt; Had a job to go to and not available within 4 weeks ;  Persons ;</v>
          </cell>
          <cell r="FN1" t="str">
            <v>65 years and over ;  &gt;&gt; Had a job to go to and not available within 4 weeks ;  &gt; Males ;</v>
          </cell>
          <cell r="FO1" t="str">
            <v>65 years and over ;  &gt;&gt; Had a job to go to and not available within 4 weeks ;  &gt; Females ;</v>
          </cell>
          <cell r="FP1" t="str">
            <v>65 years and over ;  &gt; Potential workers without job attachment ;  Persons ;</v>
          </cell>
          <cell r="FQ1" t="str">
            <v>65 years and over ;  &gt; Potential workers without job attachment ;  &gt; Males ;</v>
          </cell>
          <cell r="FR1" t="str">
            <v>65 years and over ;  &gt; Potential workers without job attachment ;  &gt; Females ;</v>
          </cell>
          <cell r="FS1" t="str">
            <v>65 years and over ;  &gt;&gt; Wanted to work, actively looking and available within 4 weeks ;  Persons ;</v>
          </cell>
          <cell r="FT1" t="str">
            <v>65 years and over ;  &gt;&gt; Wanted to work, actively looking and available within 4 weeks ;  &gt; Males ;</v>
          </cell>
          <cell r="FU1" t="str">
            <v>65 years and over ;  &gt;&gt; Wanted to work, actively looking and available within 4 weeks ;  &gt; Females ;</v>
          </cell>
          <cell r="FV1" t="str">
            <v>65 years and over ;  &gt;&gt;&gt; Wanted to work, actively looking and available last week (unemployed) ;  Persons ;</v>
          </cell>
          <cell r="FW1" t="str">
            <v>65 years and over ;  &gt;&gt;&gt; Wanted to work, actively looking and available last week (unemployed) ;  &gt; Males ;</v>
          </cell>
          <cell r="FX1" t="str">
            <v>65 years and over ;  &gt;&gt;&gt; Wanted to work, actively looking and available last week (unemployed) ;  &gt; Females ;</v>
          </cell>
          <cell r="FY1" t="str">
            <v>65 years and over ;  &gt;&gt;&gt; Wanted to work, actively looking and available within 4 weeks (but not last week) ;  Persons ;</v>
          </cell>
          <cell r="FZ1" t="str">
            <v>65 years and over ;  &gt;&gt;&gt; Wanted to work, actively looking and available within 4 weeks (but not last week) ;  &gt; Males ;</v>
          </cell>
          <cell r="GA1" t="str">
            <v>65 years and over ;  &gt;&gt;&gt; Wanted to work, actively looking and available within 4 weeks (but not last week) ;  &gt; Females ;</v>
          </cell>
          <cell r="GB1" t="str">
            <v>65 years and over ;  &gt;&gt; Wanted to work, actively looking and not available within 4 weeks ;  Persons ;</v>
          </cell>
          <cell r="GC1" t="str">
            <v>65 years and over ;  &gt;&gt; Wanted to work, actively looking and not available within 4 weeks ;  &gt; Males ;</v>
          </cell>
          <cell r="GD1" t="str">
            <v>65 years and over ;  &gt;&gt; Wanted to work, actively looking and not available within 4 weeks ;  &gt; Females ;</v>
          </cell>
          <cell r="GE1" t="str">
            <v>65 years and over ;  &gt;&gt; Wanted to work, available within 4 weeks but not actively looking ;  Persons ;</v>
          </cell>
          <cell r="GF1" t="str">
            <v>65 years and over ;  &gt;&gt; Wanted to work, available within 4 weeks but not actively looking ;  &gt; Males ;</v>
          </cell>
          <cell r="GG1" t="str">
            <v>65 years and over ;  &gt;&gt; Wanted to work, available within 4 weeks but not actively looking ;  &gt; Females ;</v>
          </cell>
          <cell r="GH1" t="str">
            <v>65 years and over ;  &gt;&gt;&gt; Discouraged job seekers - available but discouraged from actively looking ;  Persons ;</v>
          </cell>
          <cell r="GI1" t="str">
            <v>65 years and over ;  &gt;&gt;&gt; Discouraged job seekers - available but discouraged from actively looking ;  &gt; Males ;</v>
          </cell>
          <cell r="GJ1" t="str">
            <v>65 years and over ;  &gt;&gt;&gt; Discouraged job seekers - available but discouraged from actively looking ;  &gt; Females ;</v>
          </cell>
          <cell r="GK1" t="str">
            <v>65 years and over ;  &gt;&gt;&gt; Other job seekers - available but not actively looking for other reasons ;  Persons ;</v>
          </cell>
          <cell r="GL1" t="str">
            <v>65 years and over ;  &gt;&gt;&gt; Other job seekers - available but not actively looking for other reasons ;  &gt; Males ;</v>
          </cell>
          <cell r="GM1" t="str">
            <v>65 years and over ;  &gt;&gt;&gt; Other job seekers - available but not actively looking for other reasons ;  &gt; Females ;</v>
          </cell>
          <cell r="GN1" t="str">
            <v>65 years and over ;  &gt;&gt; Wanted to work, not available within 4 weeks and not actively looking ;  Persons ;</v>
          </cell>
          <cell r="GO1" t="str">
            <v>65 years and over ;  &gt;&gt; Wanted to work, not available within 4 weeks and not actively looking ;  &gt; Males ;</v>
          </cell>
          <cell r="GP1" t="str">
            <v>65 years and over ;  &gt;&gt; Wanted to work, not available within 4 weeks and not actively looking ;  &gt; Females ;</v>
          </cell>
          <cell r="GQ1" t="str">
            <v>65 years and over ;  Not potential workers ;  Persons ;</v>
          </cell>
          <cell r="GR1" t="str">
            <v>65 years and over ;  Not potential workers ;  &gt; Males ;</v>
          </cell>
          <cell r="GS1" t="str">
            <v>65 years and over ;  Not potential workers ;  &gt; Females ;</v>
          </cell>
          <cell r="GT1" t="str">
            <v>65 years and over ;  &gt; Did not want to work ;  Persons ;</v>
          </cell>
          <cell r="GU1" t="str">
            <v>65 years and over ;  &gt; Did not want to work ;  &gt; Males ;</v>
          </cell>
          <cell r="GV1" t="str">
            <v>65 years and over ;  &gt; Did not want to work ;  &gt; Females ;</v>
          </cell>
          <cell r="GW1" t="str">
            <v>65 years and over ;  &gt; Permanently unable to work ;  Persons ;</v>
          </cell>
          <cell r="GX1" t="str">
            <v>65 years and over ;  &gt; Permanently unable to work ;  &gt; Males ;</v>
          </cell>
          <cell r="GY1" t="str">
            <v>65 years and over ;  &gt; Permanently unable to work ;  &gt; Females ;</v>
          </cell>
          <cell r="GZ1" t="str">
            <v>65 years and over ;  Unemployed ;  Persons ;</v>
          </cell>
          <cell r="HA1" t="str">
            <v>65 years and over ;  Unemployed ;  &gt; Males ;</v>
          </cell>
          <cell r="HB1" t="str">
            <v>65 years and over ;  Unemployed ;  &gt; Females ;</v>
          </cell>
          <cell r="HC1" t="str">
            <v>65 years and over ;  Not in the labour force ;  Persons ;</v>
          </cell>
          <cell r="HD1" t="str">
            <v>65 years and over ;  Not in the labour force ;  &gt; Males ;</v>
          </cell>
          <cell r="HE1" t="str">
            <v>65 years and over ;  Not in the labour force ;  &gt; Females ;</v>
          </cell>
          <cell r="HF1" t="str">
            <v>65 years and over ;  With job attachment ;  Persons ;</v>
          </cell>
          <cell r="HG1" t="str">
            <v>65 years and over ;  With job attachment ;  &gt; Males ;</v>
          </cell>
          <cell r="HH1" t="str">
            <v>65 years and over ;  With job attachment ;  &gt; Females ;</v>
          </cell>
          <cell r="HI1" t="str">
            <v>65 years and over ;  Without job attachment ;  Persons ;</v>
          </cell>
          <cell r="HJ1" t="str">
            <v>65 years and over ;  Without job attachment ;  &gt; Males ;</v>
          </cell>
          <cell r="HK1" t="str">
            <v>65 years and over ;  Without job attachment ;  &gt; Females ;</v>
          </cell>
          <cell r="HL1" t="str">
            <v>New South Wales ;  Civilian population ;  Persons ;</v>
          </cell>
          <cell r="HM1" t="str">
            <v>New South Wales ;  Civilian population ;  &gt; Males ;</v>
          </cell>
          <cell r="HN1" t="str">
            <v>New South Wales ;  Civilian population ;  &gt; Females ;</v>
          </cell>
          <cell r="HO1" t="str">
            <v>New South Wales ;  Employed ;  Persons ;</v>
          </cell>
          <cell r="HP1" t="str">
            <v>New South Wales ;  Employed ;  &gt; Males ;</v>
          </cell>
          <cell r="HQ1" t="str">
            <v>New South Wales ;  Employed ;  &gt; Females ;</v>
          </cell>
          <cell r="HR1" t="str">
            <v>New South Wales ;  &gt; Underemployed (expanded definition) ;  Persons ;</v>
          </cell>
          <cell r="HS1" t="str">
            <v>New South Wales ;  &gt; Underemployed (expanded definition) ;  &gt; Males ;</v>
          </cell>
          <cell r="HT1" t="str">
            <v>New South Wales ;  &gt; Underemployed (expanded definition) ;  &gt; Females ;</v>
          </cell>
          <cell r="HU1" t="str">
            <v>New South Wales ;  &gt;&gt; Underemployed (headline definition) ;  Persons ;</v>
          </cell>
          <cell r="HV1" t="str">
            <v>New South Wales ;  &gt;&gt; Underemployed (headline definition) ;  &gt; Males ;</v>
          </cell>
          <cell r="HW1" t="str">
            <v>New South Wales ;  &gt;&gt; Underemployed (headline definition) ;  &gt; Females ;</v>
          </cell>
          <cell r="HX1" t="str">
            <v>New South Wales ;  Potential workers ;  Persons ;</v>
          </cell>
          <cell r="HY1" t="str">
            <v>New South Wales ;  Potential workers ;  &gt; Males ;</v>
          </cell>
          <cell r="HZ1" t="str">
            <v>New South Wales ;  Potential workers ;  &gt; Females ;</v>
          </cell>
          <cell r="IA1" t="str">
            <v>New South Wales ;  &gt; Potential workers with job attachment ;  Persons ;</v>
          </cell>
          <cell r="IB1" t="str">
            <v>New South Wales ;  &gt; Potential workers with job attachment ;  &gt; Males ;</v>
          </cell>
          <cell r="IC1" t="str">
            <v>New South Wales ;  &gt; Potential workers with job attachment ;  &gt; Females ;</v>
          </cell>
          <cell r="ID1" t="str">
            <v>New South Wales ;  &gt;&gt; Had a job to go to and available within 4 weeks ;  Persons ;</v>
          </cell>
          <cell r="IE1" t="str">
            <v>New South Wales ;  &gt;&gt; Had a job to go to and available within 4 weeks ;  &gt; Males ;</v>
          </cell>
          <cell r="IF1" t="str">
            <v>New South Wales ;  &gt;&gt; Had a job to go to and available within 4 weeks ;  &gt; Females ;</v>
          </cell>
          <cell r="IG1" t="str">
            <v>New South Wales ;  &gt;&gt;&gt; Had a job to go to and available last week (unemployed) ;  Persons ;</v>
          </cell>
          <cell r="IH1" t="str">
            <v>New South Wales ;  &gt;&gt;&gt; Had a job to go to and available last week (unemployed) ;  &gt; Males ;</v>
          </cell>
          <cell r="II1" t="str">
            <v>New South Wales ;  &gt;&gt;&gt; Had a job to go to and available last week (unemployed) ;  &gt; Females ;</v>
          </cell>
          <cell r="IJ1" t="str">
            <v>New South Wales ;  &gt;&gt;&gt; Had a job to go to and available within 4 weeks (but not last week) ;  Persons ;</v>
          </cell>
          <cell r="IK1" t="str">
            <v>New South Wales ;  &gt;&gt;&gt; Had a job to go to and available within 4 weeks (but not last week) ;  &gt; Males ;</v>
          </cell>
          <cell r="IL1" t="str">
            <v>New South Wales ;  &gt;&gt;&gt; Had a job to go to and available within 4 weeks (but not last week) ;  &gt; Females ;</v>
          </cell>
          <cell r="IM1" t="str">
            <v>New South Wales ;  &gt;&gt; Had a job to go to and not available within 4 weeks ;  Persons ;</v>
          </cell>
          <cell r="IN1" t="str">
            <v>New South Wales ;  &gt;&gt; Had a job to go to and not available within 4 weeks ;  &gt; Males ;</v>
          </cell>
          <cell r="IO1" t="str">
            <v>New South Wales ;  &gt;&gt; Had a job to go to and not available within 4 weeks ;  &gt; Females ;</v>
          </cell>
          <cell r="IP1" t="str">
            <v>New South Wales ;  &gt; Potential workers without job attachment ;  Persons ;</v>
          </cell>
          <cell r="IQ1" t="str">
            <v>New South Wales ;  &gt; Potential workers without job attachment ;  &gt; 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A125188174A</v>
          </cell>
          <cell r="C10" t="str">
            <v>A125182558C</v>
          </cell>
          <cell r="D10" t="str">
            <v>A125176962T</v>
          </cell>
          <cell r="E10" t="str">
            <v>A125188194K</v>
          </cell>
          <cell r="F10" t="str">
            <v>A125182578L</v>
          </cell>
          <cell r="G10" t="str">
            <v>A125176922X</v>
          </cell>
          <cell r="H10" t="str">
            <v>A125188154T</v>
          </cell>
          <cell r="I10" t="str">
            <v>A125182538V</v>
          </cell>
          <cell r="J10" t="str">
            <v>A125176982A</v>
          </cell>
          <cell r="K10" t="str">
            <v>A125188214J</v>
          </cell>
          <cell r="L10" t="str">
            <v>A125182598W</v>
          </cell>
          <cell r="M10" t="str">
            <v>A125176966A</v>
          </cell>
          <cell r="N10" t="str">
            <v>A125188198V</v>
          </cell>
          <cell r="O10" t="str">
            <v>A125182582C</v>
          </cell>
          <cell r="P10" t="str">
            <v>A125176994K</v>
          </cell>
          <cell r="Q10" t="str">
            <v>A125188226T</v>
          </cell>
          <cell r="R10" t="str">
            <v>A125182610A</v>
          </cell>
          <cell r="S10" t="str">
            <v>A125176926J</v>
          </cell>
          <cell r="T10" t="str">
            <v>A125188158A</v>
          </cell>
          <cell r="U10" t="str">
            <v>A125182542K</v>
          </cell>
          <cell r="V10" t="str">
            <v>A125176902R</v>
          </cell>
          <cell r="W10" t="str">
            <v>A125188134J</v>
          </cell>
          <cell r="X10" t="str">
            <v>A125182518K</v>
          </cell>
          <cell r="Y10" t="str">
            <v>A125176914X</v>
          </cell>
          <cell r="Z10" t="str">
            <v>A125188146T</v>
          </cell>
          <cell r="AA10" t="str">
            <v>A125182530A</v>
          </cell>
          <cell r="AB10" t="str">
            <v>A125176946T</v>
          </cell>
          <cell r="AC10" t="str">
            <v>A125188178K</v>
          </cell>
          <cell r="AD10" t="str">
            <v>A125182562V</v>
          </cell>
          <cell r="AE10" t="str">
            <v>A125176918J</v>
          </cell>
          <cell r="AF10" t="str">
            <v>A125188150J</v>
          </cell>
          <cell r="AG10" t="str">
            <v>A125182534K</v>
          </cell>
          <cell r="AH10" t="str">
            <v>A125176950J</v>
          </cell>
          <cell r="AI10" t="str">
            <v>A125188182A</v>
          </cell>
          <cell r="AJ10" t="str">
            <v>A125182566C</v>
          </cell>
          <cell r="AK10" t="str">
            <v>A125176954T</v>
          </cell>
          <cell r="AL10" t="str">
            <v>A125188186K</v>
          </cell>
          <cell r="AM10" t="str">
            <v>A125182570V</v>
          </cell>
          <cell r="AN10" t="str">
            <v>A125176998V</v>
          </cell>
          <cell r="AO10" t="str">
            <v>A125188230J</v>
          </cell>
          <cell r="AP10" t="str">
            <v>A125182614K</v>
          </cell>
          <cell r="AQ10" t="str">
            <v>A125176906X</v>
          </cell>
          <cell r="AR10" t="str">
            <v>A125188138T</v>
          </cell>
          <cell r="AS10" t="str">
            <v>A125182522A</v>
          </cell>
          <cell r="AT10" t="str">
            <v>A125176986K</v>
          </cell>
          <cell r="AU10" t="str">
            <v>A125188218T</v>
          </cell>
          <cell r="AV10" t="str">
            <v>A125182602A</v>
          </cell>
          <cell r="AW10" t="str">
            <v>A125176990A</v>
          </cell>
          <cell r="AX10" t="str">
            <v>A125188222J</v>
          </cell>
          <cell r="AY10" t="str">
            <v>A125182606K</v>
          </cell>
          <cell r="AZ10" t="str">
            <v>A125176910R</v>
          </cell>
          <cell r="BA10" t="str">
            <v>A125188142J</v>
          </cell>
          <cell r="BB10" t="str">
            <v>A125182526K</v>
          </cell>
          <cell r="BC10" t="str">
            <v>A125176930X</v>
          </cell>
          <cell r="BD10" t="str">
            <v>A125188162T</v>
          </cell>
          <cell r="BE10" t="str">
            <v>A125182546V</v>
          </cell>
          <cell r="BF10" t="str">
            <v>A125176958A</v>
          </cell>
          <cell r="BG10" t="str">
            <v>A125188190A</v>
          </cell>
          <cell r="BH10" t="str">
            <v>A125182574C</v>
          </cell>
          <cell r="BI10" t="str">
            <v>A125177002A</v>
          </cell>
          <cell r="BJ10" t="str">
            <v>A125188234T</v>
          </cell>
          <cell r="BK10" t="str">
            <v>A125182618V</v>
          </cell>
          <cell r="BL10" t="str">
            <v>A125177906T</v>
          </cell>
          <cell r="BM10" t="str">
            <v>A125189138K</v>
          </cell>
          <cell r="BN10" t="str">
            <v>A125183522V</v>
          </cell>
          <cell r="BO10" t="str">
            <v>A125177870A</v>
          </cell>
          <cell r="BP10" t="str">
            <v>A125189102J</v>
          </cell>
          <cell r="BQ10" t="str">
            <v>A125183486W</v>
          </cell>
          <cell r="BR10" t="str">
            <v>A125177910J</v>
          </cell>
          <cell r="BS10" t="str">
            <v>A125189142A</v>
          </cell>
          <cell r="BT10" t="str">
            <v>A125183526C</v>
          </cell>
          <cell r="BU10" t="str">
            <v>A125177914T</v>
          </cell>
          <cell r="BV10" t="str">
            <v>A125189146K</v>
          </cell>
          <cell r="BW10" t="str">
            <v>A125183530V</v>
          </cell>
          <cell r="BX10" t="str">
            <v>A125177874K</v>
          </cell>
          <cell r="BY10" t="str">
            <v>A125189106T</v>
          </cell>
          <cell r="BZ10" t="str">
            <v>A125183490L</v>
          </cell>
          <cell r="CA10" t="str">
            <v>A125177878V</v>
          </cell>
          <cell r="CB10" t="str">
            <v>A125189110J</v>
          </cell>
          <cell r="CC10" t="str">
            <v>A125183494W</v>
          </cell>
          <cell r="CD10" t="str">
            <v>A125177898C</v>
          </cell>
          <cell r="CE10" t="str">
            <v>A125189130T</v>
          </cell>
          <cell r="CF10" t="str">
            <v>A125183514V</v>
          </cell>
          <cell r="CG10" t="str">
            <v>A125177858K</v>
          </cell>
          <cell r="CH10" t="str">
            <v>A125189090K</v>
          </cell>
          <cell r="CI10" t="str">
            <v>A125183474L</v>
          </cell>
          <cell r="CJ10" t="str">
            <v>A125177918A</v>
          </cell>
          <cell r="CK10" t="str">
            <v>A125189150A</v>
          </cell>
          <cell r="CL10" t="str">
            <v>A125183534C</v>
          </cell>
          <cell r="CM10" t="str">
            <v>A125177902J</v>
          </cell>
          <cell r="CN10" t="str">
            <v>A125189134A</v>
          </cell>
          <cell r="CO10" t="str">
            <v>A125183518C</v>
          </cell>
          <cell r="CP10" t="str">
            <v>A125177930T</v>
          </cell>
          <cell r="CQ10" t="str">
            <v>A125189162K</v>
          </cell>
          <cell r="CR10" t="str">
            <v>A125183546L</v>
          </cell>
          <cell r="CS10" t="str">
            <v>A125177862A</v>
          </cell>
          <cell r="CT10" t="str">
            <v>A125189094V</v>
          </cell>
          <cell r="CU10" t="str">
            <v>A125183478W</v>
          </cell>
          <cell r="CV10" t="str">
            <v>A125177838A</v>
          </cell>
          <cell r="CW10" t="str">
            <v>A125189070A</v>
          </cell>
          <cell r="CX10" t="str">
            <v>A125183454C</v>
          </cell>
          <cell r="CY10" t="str">
            <v>A125177850T</v>
          </cell>
          <cell r="CZ10" t="str">
            <v>A125189082K</v>
          </cell>
          <cell r="DA10" t="str">
            <v>A125183466L</v>
          </cell>
          <cell r="DB10" t="str">
            <v>A125177882K</v>
          </cell>
          <cell r="DC10" t="str">
            <v>A125189114T</v>
          </cell>
          <cell r="DD10" t="str">
            <v>A125183498F</v>
          </cell>
          <cell r="DE10" t="str">
            <v>A125177854A</v>
          </cell>
          <cell r="DF10" t="str">
            <v>A125189086V</v>
          </cell>
          <cell r="DG10" t="str">
            <v>A125183470C</v>
          </cell>
          <cell r="DH10" t="str">
            <v>A125177886V</v>
          </cell>
          <cell r="DI10" t="str">
            <v>A125189118A</v>
          </cell>
          <cell r="DJ10" t="str">
            <v>A125183502K</v>
          </cell>
          <cell r="DK10" t="str">
            <v>A125177890K</v>
          </cell>
          <cell r="DL10" t="str">
            <v>A125189122T</v>
          </cell>
          <cell r="DM10" t="str">
            <v>A125183506V</v>
          </cell>
          <cell r="DN10" t="str">
            <v>A125177934A</v>
          </cell>
          <cell r="DO10" t="str">
            <v>A125189166V</v>
          </cell>
          <cell r="DP10" t="str">
            <v>A125183550C</v>
          </cell>
          <cell r="DQ10" t="str">
            <v>A125177842T</v>
          </cell>
          <cell r="DR10" t="str">
            <v>A125189074K</v>
          </cell>
          <cell r="DS10" t="str">
            <v>A125183458L</v>
          </cell>
          <cell r="DT10" t="str">
            <v>A125177922T</v>
          </cell>
          <cell r="DU10" t="str">
            <v>A125189154K</v>
          </cell>
          <cell r="DV10" t="str">
            <v>A125183538L</v>
          </cell>
          <cell r="DW10" t="str">
            <v>A125177926A</v>
          </cell>
          <cell r="DX10" t="str">
            <v>A125189158V</v>
          </cell>
          <cell r="DY10" t="str">
            <v>A125183542C</v>
          </cell>
          <cell r="DZ10" t="str">
            <v>A125177846A</v>
          </cell>
          <cell r="EA10" t="str">
            <v>A125189078V</v>
          </cell>
          <cell r="EB10" t="str">
            <v>A125183462C</v>
          </cell>
          <cell r="EC10" t="str">
            <v>A125177866K</v>
          </cell>
          <cell r="ED10" t="str">
            <v>A125189098C</v>
          </cell>
          <cell r="EE10" t="str">
            <v>A125183482L</v>
          </cell>
          <cell r="EF10" t="str">
            <v>A125177894V</v>
          </cell>
          <cell r="EG10" t="str">
            <v>A125189126A</v>
          </cell>
          <cell r="EH10" t="str">
            <v>A125183510K</v>
          </cell>
          <cell r="EI10" t="str">
            <v>A125177938K</v>
          </cell>
          <cell r="EJ10" t="str">
            <v>A125189170K</v>
          </cell>
          <cell r="EK10" t="str">
            <v>A125183554L</v>
          </cell>
          <cell r="EL10" t="str">
            <v>A125175098V</v>
          </cell>
          <cell r="EM10" t="str">
            <v>A125186330F</v>
          </cell>
          <cell r="EN10" t="str">
            <v>A125180714J</v>
          </cell>
          <cell r="EO10" t="str">
            <v>A125175062T</v>
          </cell>
          <cell r="EP10" t="str">
            <v>A125186294J</v>
          </cell>
          <cell r="EQ10" t="str">
            <v>A125180678K</v>
          </cell>
          <cell r="ER10" t="str">
            <v>A125175102X</v>
          </cell>
          <cell r="ES10" t="str">
            <v>A125186334R</v>
          </cell>
          <cell r="ET10" t="str">
            <v>A125180718T</v>
          </cell>
          <cell r="EU10" t="str">
            <v>A125175106J</v>
          </cell>
          <cell r="EV10" t="str">
            <v>A125186338X</v>
          </cell>
          <cell r="EW10" t="str">
            <v>A125180722J</v>
          </cell>
          <cell r="EX10" t="str">
            <v>A125175066A</v>
          </cell>
          <cell r="EY10" t="str">
            <v>A125186298T</v>
          </cell>
          <cell r="EZ10" t="str">
            <v>A125180682A</v>
          </cell>
          <cell r="FA10" t="str">
            <v>A125175070T</v>
          </cell>
          <cell r="FB10" t="str">
            <v>A125186302W</v>
          </cell>
          <cell r="FC10" t="str">
            <v>A125180686K</v>
          </cell>
          <cell r="FD10" t="str">
            <v>A125175090A</v>
          </cell>
          <cell r="FE10" t="str">
            <v>A125186322F</v>
          </cell>
          <cell r="FF10" t="str">
            <v>A125180706J</v>
          </cell>
          <cell r="FG10" t="str">
            <v>A125175050J</v>
          </cell>
          <cell r="FH10" t="str">
            <v>A125186282X</v>
          </cell>
          <cell r="FI10" t="str">
            <v>A125180666A</v>
          </cell>
          <cell r="FJ10" t="str">
            <v>A125175110X</v>
          </cell>
          <cell r="FK10" t="str">
            <v>A125186342R</v>
          </cell>
          <cell r="FL10" t="str">
            <v>A125180726T</v>
          </cell>
          <cell r="FM10" t="str">
            <v>A125175094K</v>
          </cell>
          <cell r="FN10" t="str">
            <v>A125186326R</v>
          </cell>
          <cell r="FO10" t="str">
            <v>A125180710X</v>
          </cell>
          <cell r="FP10" t="str">
            <v>A125175122J</v>
          </cell>
          <cell r="FQ10" t="str">
            <v>A125186354X</v>
          </cell>
          <cell r="FR10" t="str">
            <v>A125180738A</v>
          </cell>
          <cell r="FS10" t="str">
            <v>A125175054T</v>
          </cell>
          <cell r="FT10" t="str">
            <v>A125186286J</v>
          </cell>
          <cell r="FU10" t="str">
            <v>A125180670T</v>
          </cell>
          <cell r="FV10" t="str">
            <v>A125175030X</v>
          </cell>
          <cell r="FW10" t="str">
            <v>A125186262R</v>
          </cell>
          <cell r="FX10" t="str">
            <v>A125180646T</v>
          </cell>
          <cell r="FY10" t="str">
            <v>A125175042J</v>
          </cell>
          <cell r="FZ10" t="str">
            <v>A125186274X</v>
          </cell>
          <cell r="GA10" t="str">
            <v>A125180658A</v>
          </cell>
          <cell r="GB10" t="str">
            <v>A125175074A</v>
          </cell>
          <cell r="GC10" t="str">
            <v>A125186306F</v>
          </cell>
          <cell r="GD10" t="str">
            <v>A125180690A</v>
          </cell>
          <cell r="GE10" t="str">
            <v>A125175046T</v>
          </cell>
          <cell r="GF10" t="str">
            <v>A125186278J</v>
          </cell>
          <cell r="GG10" t="str">
            <v>A125180662T</v>
          </cell>
          <cell r="GH10" t="str">
            <v>A125175078K</v>
          </cell>
          <cell r="GI10" t="str">
            <v>A125186310W</v>
          </cell>
          <cell r="GJ10" t="str">
            <v>A125180694K</v>
          </cell>
          <cell r="GK10" t="str">
            <v>A125175082A</v>
          </cell>
          <cell r="GL10" t="str">
            <v>A125186314F</v>
          </cell>
          <cell r="GM10" t="str">
            <v>A125180698V</v>
          </cell>
          <cell r="GN10" t="str">
            <v>A125175126T</v>
          </cell>
          <cell r="GO10" t="str">
            <v>A125186358J</v>
          </cell>
          <cell r="GP10" t="str">
            <v>A125180742T</v>
          </cell>
          <cell r="GQ10" t="str">
            <v>A125175034J</v>
          </cell>
          <cell r="GR10" t="str">
            <v>A125186266X</v>
          </cell>
          <cell r="GS10" t="str">
            <v>A125180650J</v>
          </cell>
          <cell r="GT10" t="str">
            <v>A125175114J</v>
          </cell>
          <cell r="GU10" t="str">
            <v>A125186346X</v>
          </cell>
          <cell r="GV10" t="str">
            <v>A125180730J</v>
          </cell>
          <cell r="GW10" t="str">
            <v>A125175118T</v>
          </cell>
          <cell r="GX10" t="str">
            <v>A125186350R</v>
          </cell>
          <cell r="GY10" t="str">
            <v>A125180734T</v>
          </cell>
          <cell r="GZ10" t="str">
            <v>A125175038T</v>
          </cell>
          <cell r="HA10" t="str">
            <v>A125186270R</v>
          </cell>
          <cell r="HB10" t="str">
            <v>A125180654T</v>
          </cell>
          <cell r="HC10" t="str">
            <v>A125175058A</v>
          </cell>
          <cell r="HD10" t="str">
            <v>A125186290X</v>
          </cell>
          <cell r="HE10" t="str">
            <v>A125180674A</v>
          </cell>
          <cell r="HF10" t="str">
            <v>A125175086K</v>
          </cell>
          <cell r="HG10" t="str">
            <v>A125186318R</v>
          </cell>
          <cell r="HH10" t="str">
            <v>A125180702X</v>
          </cell>
          <cell r="HI10" t="str">
            <v>A125175130J</v>
          </cell>
          <cell r="HJ10" t="str">
            <v>A125186362X</v>
          </cell>
          <cell r="HK10" t="str">
            <v>A125180746A</v>
          </cell>
          <cell r="HL10" t="str">
            <v>A125173850V</v>
          </cell>
          <cell r="HM10" t="str">
            <v>A125185082L</v>
          </cell>
          <cell r="HN10" t="str">
            <v>A125179466K</v>
          </cell>
          <cell r="HO10" t="str">
            <v>A125173814K</v>
          </cell>
          <cell r="HP10" t="str">
            <v>A125185046C</v>
          </cell>
          <cell r="HQ10" t="str">
            <v>A125179430J</v>
          </cell>
          <cell r="HR10" t="str">
            <v>A125173854C</v>
          </cell>
          <cell r="HS10" t="str">
            <v>A125185086W</v>
          </cell>
          <cell r="HT10" t="str">
            <v>A125179470A</v>
          </cell>
          <cell r="HU10" t="str">
            <v>A125173858L</v>
          </cell>
          <cell r="HV10" t="str">
            <v>A125185090L</v>
          </cell>
          <cell r="HW10" t="str">
            <v>A125179474K</v>
          </cell>
          <cell r="HX10" t="str">
            <v>A125173818V</v>
          </cell>
          <cell r="HY10" t="str">
            <v>A125185050V</v>
          </cell>
          <cell r="HZ10" t="str">
            <v>A125179434T</v>
          </cell>
          <cell r="IA10" t="str">
            <v>A125173822K</v>
          </cell>
          <cell r="IB10" t="str">
            <v>A125185054C</v>
          </cell>
          <cell r="IC10" t="str">
            <v>A125179438A</v>
          </cell>
          <cell r="ID10" t="str">
            <v>A125173842V</v>
          </cell>
          <cell r="IE10" t="str">
            <v>A125185074L</v>
          </cell>
          <cell r="IF10" t="str">
            <v>A125179458K</v>
          </cell>
          <cell r="IG10" t="str">
            <v>A125173802A</v>
          </cell>
          <cell r="IH10" t="str">
            <v>A125185034V</v>
          </cell>
          <cell r="II10" t="str">
            <v>A125179418T</v>
          </cell>
          <cell r="IJ10" t="str">
            <v>A125173862C</v>
          </cell>
          <cell r="IK10" t="str">
            <v>A125185094W</v>
          </cell>
          <cell r="IL10" t="str">
            <v>A125179478V</v>
          </cell>
          <cell r="IM10" t="str">
            <v>A125173846C</v>
          </cell>
          <cell r="IN10" t="str">
            <v>A125185078W</v>
          </cell>
          <cell r="IO10" t="str">
            <v>A125179462A</v>
          </cell>
          <cell r="IP10" t="str">
            <v>A125173874L</v>
          </cell>
          <cell r="IQ10" t="str">
            <v>A125185106V</v>
          </cell>
        </row>
        <row r="11">
          <cell r="B11">
            <v>37.997</v>
          </cell>
          <cell r="C11">
            <v>79.694000000000003</v>
          </cell>
          <cell r="D11">
            <v>75.975999999999999</v>
          </cell>
          <cell r="E11">
            <v>33.51</v>
          </cell>
          <cell r="F11">
            <v>42.466000000000001</v>
          </cell>
          <cell r="G11">
            <v>34.155000000000001</v>
          </cell>
          <cell r="H11">
            <v>17.561</v>
          </cell>
          <cell r="I11">
            <v>16.594000000000001</v>
          </cell>
          <cell r="J11">
            <v>41.820999999999998</v>
          </cell>
          <cell r="K11">
            <v>15.948</v>
          </cell>
          <cell r="L11">
            <v>25.872</v>
          </cell>
          <cell r="M11">
            <v>41.715000000000003</v>
          </cell>
          <cell r="N11">
            <v>4.4870000000000001</v>
          </cell>
          <cell r="O11">
            <v>37.228000000000002</v>
          </cell>
          <cell r="P11">
            <v>703.53499999999997</v>
          </cell>
          <cell r="Q11">
            <v>228.572</v>
          </cell>
          <cell r="R11">
            <v>474.96300000000002</v>
          </cell>
          <cell r="S11">
            <v>275.512</v>
          </cell>
          <cell r="T11">
            <v>144.40700000000001</v>
          </cell>
          <cell r="U11">
            <v>131.10499999999999</v>
          </cell>
          <cell r="V11">
            <v>257.74099999999999</v>
          </cell>
          <cell r="W11">
            <v>134.483</v>
          </cell>
          <cell r="X11">
            <v>123.259</v>
          </cell>
          <cell r="Y11">
            <v>17.771000000000001</v>
          </cell>
          <cell r="Z11">
            <v>9.9250000000000007</v>
          </cell>
          <cell r="AA11">
            <v>7.8460000000000001</v>
          </cell>
          <cell r="AB11">
            <v>6.1360000000000001</v>
          </cell>
          <cell r="AC11">
            <v>1.61</v>
          </cell>
          <cell r="AD11">
            <v>4.5259999999999998</v>
          </cell>
          <cell r="AE11">
            <v>331.90800000000002</v>
          </cell>
          <cell r="AF11">
            <v>56.929000000000002</v>
          </cell>
          <cell r="AG11">
            <v>274.97899999999998</v>
          </cell>
          <cell r="AH11">
            <v>22.783999999999999</v>
          </cell>
          <cell r="AI11">
            <v>2.42</v>
          </cell>
          <cell r="AJ11">
            <v>20.364000000000001</v>
          </cell>
          <cell r="AK11">
            <v>309.12400000000002</v>
          </cell>
          <cell r="AL11">
            <v>54.509</v>
          </cell>
          <cell r="AM11">
            <v>254.61500000000001</v>
          </cell>
          <cell r="AN11">
            <v>89.978999999999999</v>
          </cell>
          <cell r="AO11">
            <v>25.626000000000001</v>
          </cell>
          <cell r="AP11">
            <v>64.352999999999994</v>
          </cell>
          <cell r="AQ11">
            <v>529.59900000000005</v>
          </cell>
          <cell r="AR11">
            <v>141.53899999999999</v>
          </cell>
          <cell r="AS11">
            <v>388.06099999999998</v>
          </cell>
          <cell r="AT11">
            <v>440.11500000000001</v>
          </cell>
          <cell r="AU11">
            <v>92.340999999999994</v>
          </cell>
          <cell r="AV11">
            <v>347.774</v>
          </cell>
          <cell r="AW11">
            <v>89.484999999999999</v>
          </cell>
          <cell r="AX11">
            <v>49.198</v>
          </cell>
          <cell r="AY11">
            <v>40.286000000000001</v>
          </cell>
          <cell r="AZ11">
            <v>291.89699999999999</v>
          </cell>
          <cell r="BA11">
            <v>152.04400000000001</v>
          </cell>
          <cell r="BB11">
            <v>139.85300000000001</v>
          </cell>
          <cell r="BC11">
            <v>1058.9290000000001</v>
          </cell>
          <cell r="BD11">
            <v>256.06400000000002</v>
          </cell>
          <cell r="BE11">
            <v>802.86500000000001</v>
          </cell>
          <cell r="BF11">
            <v>5403.3680000000004</v>
          </cell>
          <cell r="BG11">
            <v>2925.8290000000002</v>
          </cell>
          <cell r="BH11">
            <v>2477.5390000000002</v>
          </cell>
          <cell r="BI11">
            <v>1233.135</v>
          </cell>
          <cell r="BJ11">
            <v>370.11099999999999</v>
          </cell>
          <cell r="BK11">
            <v>863.024</v>
          </cell>
          <cell r="BL11">
            <v>5782.1729999999998</v>
          </cell>
          <cell r="BM11">
            <v>2838.88</v>
          </cell>
          <cell r="BN11">
            <v>2943.2939999999999</v>
          </cell>
          <cell r="BO11">
            <v>4119.8549999999996</v>
          </cell>
          <cell r="BP11">
            <v>2198.152</v>
          </cell>
          <cell r="BQ11">
            <v>1921.703</v>
          </cell>
          <cell r="BR11">
            <v>518.471</v>
          </cell>
          <cell r="BS11">
            <v>254.374</v>
          </cell>
          <cell r="BT11">
            <v>264.09699999999998</v>
          </cell>
          <cell r="BU11">
            <v>298.18299999999999</v>
          </cell>
          <cell r="BV11">
            <v>106.43899999999999</v>
          </cell>
          <cell r="BW11">
            <v>191.744</v>
          </cell>
          <cell r="BX11">
            <v>497.15800000000002</v>
          </cell>
          <cell r="BY11">
            <v>208.13</v>
          </cell>
          <cell r="BZ11">
            <v>289.02800000000002</v>
          </cell>
          <cell r="CA11">
            <v>57.142000000000003</v>
          </cell>
          <cell r="CB11">
            <v>22.114000000000001</v>
          </cell>
          <cell r="CC11">
            <v>35.027999999999999</v>
          </cell>
          <cell r="CD11">
            <v>39.067999999999998</v>
          </cell>
          <cell r="CE11">
            <v>17.936</v>
          </cell>
          <cell r="CF11">
            <v>21.132000000000001</v>
          </cell>
          <cell r="CG11">
            <v>20.776</v>
          </cell>
          <cell r="CH11">
            <v>10.177</v>
          </cell>
          <cell r="CI11">
            <v>10.599</v>
          </cell>
          <cell r="CJ11">
            <v>18.292000000000002</v>
          </cell>
          <cell r="CK11">
            <v>7.7590000000000003</v>
          </cell>
          <cell r="CL11">
            <v>10.532999999999999</v>
          </cell>
          <cell r="CM11">
            <v>18.074000000000002</v>
          </cell>
          <cell r="CN11">
            <v>4.1779999999999999</v>
          </cell>
          <cell r="CO11">
            <v>13.897</v>
          </cell>
          <cell r="CP11">
            <v>440.01600000000002</v>
          </cell>
          <cell r="CQ11">
            <v>186.01599999999999</v>
          </cell>
          <cell r="CR11">
            <v>254</v>
          </cell>
          <cell r="CS11">
            <v>159.26300000000001</v>
          </cell>
          <cell r="CT11">
            <v>90.403000000000006</v>
          </cell>
          <cell r="CU11">
            <v>68.861000000000004</v>
          </cell>
          <cell r="CV11">
            <v>150.02600000000001</v>
          </cell>
          <cell r="CW11">
            <v>85.369</v>
          </cell>
          <cell r="CX11">
            <v>64.656000000000006</v>
          </cell>
          <cell r="CY11">
            <v>9.2379999999999995</v>
          </cell>
          <cell r="CZ11">
            <v>5.0330000000000004</v>
          </cell>
          <cell r="DA11">
            <v>4.2050000000000001</v>
          </cell>
          <cell r="DB11">
            <v>3.589</v>
          </cell>
          <cell r="DC11">
            <v>1.1879999999999999</v>
          </cell>
          <cell r="DD11">
            <v>2.4009999999999998</v>
          </cell>
          <cell r="DE11">
            <v>213.262</v>
          </cell>
          <cell r="DF11">
            <v>69.006</v>
          </cell>
          <cell r="DG11">
            <v>144.256</v>
          </cell>
          <cell r="DH11">
            <v>39.018999999999998</v>
          </cell>
          <cell r="DI11">
            <v>18.399999999999999</v>
          </cell>
          <cell r="DJ11">
            <v>20.619</v>
          </cell>
          <cell r="DK11">
            <v>174.24299999999999</v>
          </cell>
          <cell r="DL11">
            <v>50.606000000000002</v>
          </cell>
          <cell r="DM11">
            <v>123.637</v>
          </cell>
          <cell r="DN11">
            <v>63.901000000000003</v>
          </cell>
          <cell r="DO11">
            <v>25.419</v>
          </cell>
          <cell r="DP11">
            <v>38.481999999999999</v>
          </cell>
          <cell r="DQ11">
            <v>1165.1600000000001</v>
          </cell>
          <cell r="DR11">
            <v>432.59800000000001</v>
          </cell>
          <cell r="DS11">
            <v>732.56299999999999</v>
          </cell>
          <cell r="DT11">
            <v>840.39499999999998</v>
          </cell>
          <cell r="DU11">
            <v>262.82400000000001</v>
          </cell>
          <cell r="DV11">
            <v>577.57100000000003</v>
          </cell>
          <cell r="DW11">
            <v>324.76600000000002</v>
          </cell>
          <cell r="DX11">
            <v>169.774</v>
          </cell>
          <cell r="DY11">
            <v>154.99199999999999</v>
          </cell>
          <cell r="DZ11">
            <v>170.80099999999999</v>
          </cell>
          <cell r="EA11">
            <v>95.546000000000006</v>
          </cell>
          <cell r="EB11">
            <v>75.254999999999995</v>
          </cell>
          <cell r="EC11">
            <v>1491.5170000000001</v>
          </cell>
          <cell r="ED11">
            <v>545.18100000000004</v>
          </cell>
          <cell r="EE11">
            <v>946.33600000000001</v>
          </cell>
          <cell r="EF11">
            <v>4176.9970000000003</v>
          </cell>
          <cell r="EG11">
            <v>2220.2660000000001</v>
          </cell>
          <cell r="EH11">
            <v>1956.731</v>
          </cell>
          <cell r="EI11">
            <v>1605.1759999999999</v>
          </cell>
          <cell r="EJ11">
            <v>618.61300000000006</v>
          </cell>
          <cell r="EK11">
            <v>986.56299999999999</v>
          </cell>
          <cell r="EL11">
            <v>3307.1819999999998</v>
          </cell>
          <cell r="EM11">
            <v>1591.412</v>
          </cell>
          <cell r="EN11">
            <v>1715.769</v>
          </cell>
          <cell r="EO11">
            <v>420.90300000000002</v>
          </cell>
          <cell r="EP11">
            <v>267.89600000000002</v>
          </cell>
          <cell r="EQ11">
            <v>153.00700000000001</v>
          </cell>
          <cell r="ER11">
            <v>43.304000000000002</v>
          </cell>
          <cell r="ES11">
            <v>32.170999999999999</v>
          </cell>
          <cell r="ET11">
            <v>11.132999999999999</v>
          </cell>
          <cell r="EU11">
            <v>24.684999999999999</v>
          </cell>
          <cell r="EV11">
            <v>16.690000000000001</v>
          </cell>
          <cell r="EW11">
            <v>7.9950000000000001</v>
          </cell>
          <cell r="EX11">
            <v>113.74299999999999</v>
          </cell>
          <cell r="EY11">
            <v>67.367000000000004</v>
          </cell>
          <cell r="EZ11">
            <v>46.375999999999998</v>
          </cell>
          <cell r="FA11">
            <v>9.1950000000000003</v>
          </cell>
          <cell r="FB11">
            <v>3.1629999999999998</v>
          </cell>
          <cell r="FC11">
            <v>6.032</v>
          </cell>
          <cell r="FD11">
            <v>7.0140000000000002</v>
          </cell>
          <cell r="FE11">
            <v>2.6139999999999999</v>
          </cell>
          <cell r="FF11">
            <v>4.4009999999999998</v>
          </cell>
          <cell r="FG11">
            <v>1.573</v>
          </cell>
          <cell r="FH11">
            <v>0.878</v>
          </cell>
          <cell r="FI11">
            <v>0.69499999999999995</v>
          </cell>
          <cell r="FJ11">
            <v>5.4409999999999998</v>
          </cell>
          <cell r="FK11">
            <v>1.7350000000000001</v>
          </cell>
          <cell r="FL11">
            <v>3.706</v>
          </cell>
          <cell r="FM11">
            <v>2.181</v>
          </cell>
          <cell r="FN11">
            <v>0.55000000000000004</v>
          </cell>
          <cell r="FO11">
            <v>1.6319999999999999</v>
          </cell>
          <cell r="FP11">
            <v>104.547</v>
          </cell>
          <cell r="FQ11">
            <v>64.203999999999994</v>
          </cell>
          <cell r="FR11">
            <v>40.343000000000004</v>
          </cell>
          <cell r="FS11">
            <v>6.306</v>
          </cell>
          <cell r="FT11">
            <v>4.5919999999999996</v>
          </cell>
          <cell r="FU11">
            <v>1.7150000000000001</v>
          </cell>
          <cell r="FV11">
            <v>6.306</v>
          </cell>
          <cell r="FW11">
            <v>4.5919999999999996</v>
          </cell>
          <cell r="FX11">
            <v>1.7150000000000001</v>
          </cell>
          <cell r="FY11">
            <v>0</v>
          </cell>
          <cell r="FZ11">
            <v>0</v>
          </cell>
          <cell r="GA11">
            <v>0</v>
          </cell>
          <cell r="GB11">
            <v>0</v>
          </cell>
          <cell r="GC11">
            <v>0</v>
          </cell>
          <cell r="GD11">
            <v>0</v>
          </cell>
          <cell r="GE11">
            <v>91.143000000000001</v>
          </cell>
          <cell r="GF11">
            <v>55.343000000000004</v>
          </cell>
          <cell r="GG11">
            <v>35.799999999999997</v>
          </cell>
          <cell r="GH11">
            <v>26.344999999999999</v>
          </cell>
          <cell r="GI11">
            <v>15.608000000000001</v>
          </cell>
          <cell r="GJ11">
            <v>10.737</v>
          </cell>
          <cell r="GK11">
            <v>64.798000000000002</v>
          </cell>
          <cell r="GL11">
            <v>39.734999999999999</v>
          </cell>
          <cell r="GM11">
            <v>25.064</v>
          </cell>
          <cell r="GN11">
            <v>7.0979999999999999</v>
          </cell>
          <cell r="GO11">
            <v>4.2699999999999996</v>
          </cell>
          <cell r="GP11">
            <v>2.8290000000000002</v>
          </cell>
          <cell r="GQ11">
            <v>2772.5360000000001</v>
          </cell>
          <cell r="GR11">
            <v>1256.1489999999999</v>
          </cell>
          <cell r="GS11">
            <v>1516.386</v>
          </cell>
          <cell r="GT11">
            <v>2616.1559999999999</v>
          </cell>
          <cell r="GU11">
            <v>1179.9290000000001</v>
          </cell>
          <cell r="GV11">
            <v>1436.2270000000001</v>
          </cell>
          <cell r="GW11">
            <v>156.38</v>
          </cell>
          <cell r="GX11">
            <v>76.22</v>
          </cell>
          <cell r="GY11">
            <v>80.16</v>
          </cell>
          <cell r="GZ11">
            <v>7.8789999999999996</v>
          </cell>
          <cell r="HA11">
            <v>5.47</v>
          </cell>
          <cell r="HB11">
            <v>2.4089999999999998</v>
          </cell>
          <cell r="HC11">
            <v>2878.3989999999999</v>
          </cell>
          <cell r="HD11">
            <v>1318.047</v>
          </cell>
          <cell r="HE11">
            <v>1560.3530000000001</v>
          </cell>
          <cell r="HF11">
            <v>430.09800000000001</v>
          </cell>
          <cell r="HG11">
            <v>271.05900000000003</v>
          </cell>
          <cell r="HH11">
            <v>159.04</v>
          </cell>
          <cell r="HI11">
            <v>2877.0830000000001</v>
          </cell>
          <cell r="HJ11">
            <v>1320.3530000000001</v>
          </cell>
          <cell r="HK11">
            <v>1556.73</v>
          </cell>
          <cell r="HL11">
            <v>6013.5680000000002</v>
          </cell>
          <cell r="HM11">
            <v>2970.7640000000001</v>
          </cell>
          <cell r="HN11">
            <v>3042.8040000000001</v>
          </cell>
          <cell r="HO11">
            <v>3645.2159999999999</v>
          </cell>
          <cell r="HP11">
            <v>1971.1310000000001</v>
          </cell>
          <cell r="HQ11">
            <v>1674.085</v>
          </cell>
          <cell r="HR11">
            <v>501.22899999999998</v>
          </cell>
          <cell r="HS11">
            <v>266.483</v>
          </cell>
          <cell r="HT11">
            <v>234.74600000000001</v>
          </cell>
          <cell r="HU11">
            <v>310.67200000000003</v>
          </cell>
          <cell r="HV11">
            <v>128.62100000000001</v>
          </cell>
          <cell r="HW11">
            <v>182.05</v>
          </cell>
          <cell r="HX11">
            <v>676.26800000000003</v>
          </cell>
          <cell r="HY11">
            <v>285.71800000000002</v>
          </cell>
          <cell r="HZ11">
            <v>390.55099999999999</v>
          </cell>
          <cell r="IA11">
            <v>74.320999999999998</v>
          </cell>
          <cell r="IB11">
            <v>30.231000000000002</v>
          </cell>
          <cell r="IC11">
            <v>44.091000000000001</v>
          </cell>
          <cell r="ID11">
            <v>57.170999999999999</v>
          </cell>
          <cell r="IE11">
            <v>26.207000000000001</v>
          </cell>
          <cell r="IF11">
            <v>30.963999999999999</v>
          </cell>
          <cell r="IG11">
            <v>25.047999999999998</v>
          </cell>
          <cell r="IH11">
            <v>11.164999999999999</v>
          </cell>
          <cell r="II11">
            <v>13.884</v>
          </cell>
          <cell r="IJ11">
            <v>32.122999999999998</v>
          </cell>
          <cell r="IK11">
            <v>15.042</v>
          </cell>
          <cell r="IL11">
            <v>17.081</v>
          </cell>
          <cell r="IM11">
            <v>17.149999999999999</v>
          </cell>
          <cell r="IN11">
            <v>4.024</v>
          </cell>
          <cell r="IO11">
            <v>13.125999999999999</v>
          </cell>
          <cell r="IP11">
            <v>601.947</v>
          </cell>
          <cell r="IQ11">
            <v>255.48699999999999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45.003999999999998</v>
          </cell>
          <cell r="C23">
            <v>82.971000000000004</v>
          </cell>
          <cell r="D23">
            <v>88.725999999999999</v>
          </cell>
          <cell r="E23">
            <v>39.466999999999999</v>
          </cell>
          <cell r="F23">
            <v>49.259</v>
          </cell>
          <cell r="G23">
            <v>45.457000000000001</v>
          </cell>
          <cell r="H23">
            <v>23.771999999999998</v>
          </cell>
          <cell r="I23">
            <v>21.684999999999999</v>
          </cell>
          <cell r="J23">
            <v>43.268000000000001</v>
          </cell>
          <cell r="K23">
            <v>15.694000000000001</v>
          </cell>
          <cell r="L23">
            <v>27.574000000000002</v>
          </cell>
          <cell r="M23">
            <v>39.25</v>
          </cell>
          <cell r="N23">
            <v>5.5380000000000003</v>
          </cell>
          <cell r="O23">
            <v>33.712000000000003</v>
          </cell>
          <cell r="P23">
            <v>667.41800000000001</v>
          </cell>
          <cell r="Q23">
            <v>192.91</v>
          </cell>
          <cell r="R23">
            <v>474.50900000000001</v>
          </cell>
          <cell r="S23">
            <v>259.19900000000001</v>
          </cell>
          <cell r="T23">
            <v>115.81100000000001</v>
          </cell>
          <cell r="U23">
            <v>143.38800000000001</v>
          </cell>
          <cell r="V23">
            <v>234.114</v>
          </cell>
          <cell r="W23">
            <v>108.711</v>
          </cell>
          <cell r="X23">
            <v>125.402</v>
          </cell>
          <cell r="Y23">
            <v>25.085000000000001</v>
          </cell>
          <cell r="Z23">
            <v>7.1</v>
          </cell>
          <cell r="AA23">
            <v>17.986000000000001</v>
          </cell>
          <cell r="AB23">
            <v>2.8149999999999999</v>
          </cell>
          <cell r="AC23">
            <v>1.3140000000000001</v>
          </cell>
          <cell r="AD23">
            <v>1.5</v>
          </cell>
          <cell r="AE23">
            <v>301.12599999999998</v>
          </cell>
          <cell r="AF23">
            <v>49.433999999999997</v>
          </cell>
          <cell r="AG23">
            <v>251.69300000000001</v>
          </cell>
          <cell r="AH23">
            <v>24.454999999999998</v>
          </cell>
          <cell r="AI23">
            <v>5.5279999999999996</v>
          </cell>
          <cell r="AJ23">
            <v>18.927</v>
          </cell>
          <cell r="AK23">
            <v>276.67099999999999</v>
          </cell>
          <cell r="AL23">
            <v>43.905999999999999</v>
          </cell>
          <cell r="AM23">
            <v>232.76599999999999</v>
          </cell>
          <cell r="AN23">
            <v>104.27800000000001</v>
          </cell>
          <cell r="AO23">
            <v>26.350999999999999</v>
          </cell>
          <cell r="AP23">
            <v>77.927000000000007</v>
          </cell>
          <cell r="AQ23">
            <v>552.79999999999995</v>
          </cell>
          <cell r="AR23">
            <v>166.11799999999999</v>
          </cell>
          <cell r="AS23">
            <v>386.68200000000002</v>
          </cell>
          <cell r="AT23">
            <v>460.82799999999997</v>
          </cell>
          <cell r="AU23">
            <v>116.026</v>
          </cell>
          <cell r="AV23">
            <v>344.80099999999999</v>
          </cell>
          <cell r="AW23">
            <v>91.972999999999999</v>
          </cell>
          <cell r="AX23">
            <v>50.091999999999999</v>
          </cell>
          <cell r="AY23">
            <v>41.881</v>
          </cell>
          <cell r="AZ23">
            <v>279.57100000000003</v>
          </cell>
          <cell r="BA23">
            <v>132.48400000000001</v>
          </cell>
          <cell r="BB23">
            <v>147.08799999999999</v>
          </cell>
          <cell r="BC23">
            <v>1068.623</v>
          </cell>
          <cell r="BD23">
            <v>271.54899999999998</v>
          </cell>
          <cell r="BE23">
            <v>797.07399999999996</v>
          </cell>
          <cell r="BF23">
            <v>5482.71</v>
          </cell>
          <cell r="BG23">
            <v>2960.29</v>
          </cell>
          <cell r="BH23">
            <v>2522.4209999999998</v>
          </cell>
          <cell r="BI23">
            <v>1220.2190000000001</v>
          </cell>
          <cell r="BJ23">
            <v>359.02800000000002</v>
          </cell>
          <cell r="BK23">
            <v>861.19100000000003</v>
          </cell>
          <cell r="BL23">
            <v>5864.9110000000001</v>
          </cell>
          <cell r="BM23">
            <v>2873.4029999999998</v>
          </cell>
          <cell r="BN23">
            <v>2991.509</v>
          </cell>
          <cell r="BO23">
            <v>4230.2920000000004</v>
          </cell>
          <cell r="BP23">
            <v>2238.5569999999998</v>
          </cell>
          <cell r="BQ23">
            <v>1991.7339999999999</v>
          </cell>
          <cell r="BR23">
            <v>508.51600000000002</v>
          </cell>
          <cell r="BS23">
            <v>253.327</v>
          </cell>
          <cell r="BT23">
            <v>255.18899999999999</v>
          </cell>
          <cell r="BU23">
            <v>297.279</v>
          </cell>
          <cell r="BV23">
            <v>114.06399999999999</v>
          </cell>
          <cell r="BW23">
            <v>183.215</v>
          </cell>
          <cell r="BX23">
            <v>515.58600000000001</v>
          </cell>
          <cell r="BY23">
            <v>230.05</v>
          </cell>
          <cell r="BZ23">
            <v>285.536</v>
          </cell>
          <cell r="CA23">
            <v>66.77</v>
          </cell>
          <cell r="CB23">
            <v>28.146000000000001</v>
          </cell>
          <cell r="CC23">
            <v>38.624000000000002</v>
          </cell>
          <cell r="CD23">
            <v>48.593000000000004</v>
          </cell>
          <cell r="CE23">
            <v>21.363</v>
          </cell>
          <cell r="CF23">
            <v>27.23</v>
          </cell>
          <cell r="CG23">
            <v>24.234000000000002</v>
          </cell>
          <cell r="CH23">
            <v>11.096</v>
          </cell>
          <cell r="CI23">
            <v>13.138</v>
          </cell>
          <cell r="CJ23">
            <v>24.358000000000001</v>
          </cell>
          <cell r="CK23">
            <v>10.266999999999999</v>
          </cell>
          <cell r="CL23">
            <v>14.090999999999999</v>
          </cell>
          <cell r="CM23">
            <v>18.178000000000001</v>
          </cell>
          <cell r="CN23">
            <v>6.7830000000000004</v>
          </cell>
          <cell r="CO23">
            <v>11.395</v>
          </cell>
          <cell r="CP23">
            <v>448.81599999999997</v>
          </cell>
          <cell r="CQ23">
            <v>201.904</v>
          </cell>
          <cell r="CR23">
            <v>246.91200000000001</v>
          </cell>
          <cell r="CS23">
            <v>169.91499999999999</v>
          </cell>
          <cell r="CT23">
            <v>93.259</v>
          </cell>
          <cell r="CU23">
            <v>76.656000000000006</v>
          </cell>
          <cell r="CV23">
            <v>155.39099999999999</v>
          </cell>
          <cell r="CW23">
            <v>86.486000000000004</v>
          </cell>
          <cell r="CX23">
            <v>68.905000000000001</v>
          </cell>
          <cell r="CY23">
            <v>14.523999999999999</v>
          </cell>
          <cell r="CZ23">
            <v>6.7729999999999997</v>
          </cell>
          <cell r="DA23">
            <v>7.7510000000000003</v>
          </cell>
          <cell r="DB23">
            <v>2.84</v>
          </cell>
          <cell r="DC23">
            <v>1.1930000000000001</v>
          </cell>
          <cell r="DD23">
            <v>1.647</v>
          </cell>
          <cell r="DE23">
            <v>215.018</v>
          </cell>
          <cell r="DF23">
            <v>80.260999999999996</v>
          </cell>
          <cell r="DG23">
            <v>134.75700000000001</v>
          </cell>
          <cell r="DH23">
            <v>32.420999999999999</v>
          </cell>
          <cell r="DI23">
            <v>13.006</v>
          </cell>
          <cell r="DJ23">
            <v>19.416</v>
          </cell>
          <cell r="DK23">
            <v>182.596</v>
          </cell>
          <cell r="DL23">
            <v>67.254999999999995</v>
          </cell>
          <cell r="DM23">
            <v>115.34099999999999</v>
          </cell>
          <cell r="DN23">
            <v>61.042999999999999</v>
          </cell>
          <cell r="DO23">
            <v>27.190999999999999</v>
          </cell>
          <cell r="DP23">
            <v>33.851999999999997</v>
          </cell>
          <cell r="DQ23">
            <v>1119.0329999999999</v>
          </cell>
          <cell r="DR23">
            <v>404.79599999999999</v>
          </cell>
          <cell r="DS23">
            <v>714.23800000000006</v>
          </cell>
          <cell r="DT23">
            <v>837.73800000000006</v>
          </cell>
          <cell r="DU23">
            <v>266.27300000000002</v>
          </cell>
          <cell r="DV23">
            <v>571.46500000000003</v>
          </cell>
          <cell r="DW23">
            <v>281.29500000000002</v>
          </cell>
          <cell r="DX23">
            <v>138.52199999999999</v>
          </cell>
          <cell r="DY23">
            <v>142.773</v>
          </cell>
          <cell r="DZ23">
            <v>179.626</v>
          </cell>
          <cell r="EA23">
            <v>97.582999999999998</v>
          </cell>
          <cell r="EB23">
            <v>82.043000000000006</v>
          </cell>
          <cell r="EC23">
            <v>1454.9939999999999</v>
          </cell>
          <cell r="ED23">
            <v>537.26300000000003</v>
          </cell>
          <cell r="EE23">
            <v>917.73099999999999</v>
          </cell>
          <cell r="EF23">
            <v>4297.0619999999999</v>
          </cell>
          <cell r="EG23">
            <v>2266.703</v>
          </cell>
          <cell r="EH23">
            <v>2030.3589999999999</v>
          </cell>
          <cell r="EI23">
            <v>1567.8489999999999</v>
          </cell>
          <cell r="EJ23">
            <v>606.69899999999996</v>
          </cell>
          <cell r="EK23">
            <v>961.15</v>
          </cell>
          <cell r="EL23">
            <v>3415.384</v>
          </cell>
          <cell r="EM23">
            <v>1635.8489999999999</v>
          </cell>
          <cell r="EN23">
            <v>1779.5350000000001</v>
          </cell>
          <cell r="EO23">
            <v>445.971</v>
          </cell>
          <cell r="EP23">
            <v>274.375</v>
          </cell>
          <cell r="EQ23">
            <v>171.596</v>
          </cell>
          <cell r="ER23">
            <v>36.936999999999998</v>
          </cell>
          <cell r="ES23">
            <v>26.765000000000001</v>
          </cell>
          <cell r="ET23">
            <v>10.172000000000001</v>
          </cell>
          <cell r="EU23">
            <v>23.702999999999999</v>
          </cell>
          <cell r="EV23">
            <v>16.305</v>
          </cell>
          <cell r="EW23">
            <v>7.3979999999999997</v>
          </cell>
          <cell r="EX23">
            <v>120.227</v>
          </cell>
          <cell r="EY23">
            <v>66.510999999999996</v>
          </cell>
          <cell r="EZ23">
            <v>53.716000000000001</v>
          </cell>
          <cell r="FA23">
            <v>9.2739999999999991</v>
          </cell>
          <cell r="FB23">
            <v>4.3380000000000001</v>
          </cell>
          <cell r="FC23">
            <v>4.9349999999999996</v>
          </cell>
          <cell r="FD23">
            <v>5.8029999999999999</v>
          </cell>
          <cell r="FE23">
            <v>1.6120000000000001</v>
          </cell>
          <cell r="FF23">
            <v>4.1909999999999998</v>
          </cell>
          <cell r="FG23">
            <v>2.0710000000000002</v>
          </cell>
          <cell r="FH23">
            <v>0.71899999999999997</v>
          </cell>
          <cell r="FI23">
            <v>1.351</v>
          </cell>
          <cell r="FJ23">
            <v>3.7320000000000002</v>
          </cell>
          <cell r="FK23">
            <v>0.89300000000000002</v>
          </cell>
          <cell r="FL23">
            <v>2.84</v>
          </cell>
          <cell r="FM23">
            <v>3.4710000000000001</v>
          </cell>
          <cell r="FN23">
            <v>2.726</v>
          </cell>
          <cell r="FO23">
            <v>0.74399999999999999</v>
          </cell>
          <cell r="FP23">
            <v>110.953</v>
          </cell>
          <cell r="FQ23">
            <v>62.173000000000002</v>
          </cell>
          <cell r="FR23">
            <v>48.78</v>
          </cell>
          <cell r="FS23">
            <v>5.907</v>
          </cell>
          <cell r="FT23">
            <v>3.4670000000000001</v>
          </cell>
          <cell r="FU23">
            <v>2.44</v>
          </cell>
          <cell r="FV23">
            <v>5.6390000000000002</v>
          </cell>
          <cell r="FW23">
            <v>3.1989999999999998</v>
          </cell>
          <cell r="FX23">
            <v>2.44</v>
          </cell>
          <cell r="FY23">
            <v>0.26800000000000002</v>
          </cell>
          <cell r="FZ23">
            <v>0.26800000000000002</v>
          </cell>
          <cell r="GA23">
            <v>0</v>
          </cell>
          <cell r="GB23">
            <v>0</v>
          </cell>
          <cell r="GC23">
            <v>0</v>
          </cell>
          <cell r="GD23">
            <v>0</v>
          </cell>
          <cell r="GE23">
            <v>88.873999999999995</v>
          </cell>
          <cell r="GF23">
            <v>52.38</v>
          </cell>
          <cell r="GG23">
            <v>36.494</v>
          </cell>
          <cell r="GH23">
            <v>30.413</v>
          </cell>
          <cell r="GI23">
            <v>16.082000000000001</v>
          </cell>
          <cell r="GJ23">
            <v>14.332000000000001</v>
          </cell>
          <cell r="GK23">
            <v>58.460999999999999</v>
          </cell>
          <cell r="GL23">
            <v>36.298999999999999</v>
          </cell>
          <cell r="GM23">
            <v>22.161999999999999</v>
          </cell>
          <cell r="GN23">
            <v>16.172000000000001</v>
          </cell>
          <cell r="GO23">
            <v>6.3250000000000002</v>
          </cell>
          <cell r="GP23">
            <v>9.8469999999999995</v>
          </cell>
          <cell r="GQ23">
            <v>2849.1849999999999</v>
          </cell>
          <cell r="GR23">
            <v>1294.962</v>
          </cell>
          <cell r="GS23">
            <v>1554.223</v>
          </cell>
          <cell r="GT23">
            <v>2703.2460000000001</v>
          </cell>
          <cell r="GU23">
            <v>1216.5640000000001</v>
          </cell>
          <cell r="GV23">
            <v>1486.682</v>
          </cell>
          <cell r="GW23">
            <v>145.93899999999999</v>
          </cell>
          <cell r="GX23">
            <v>78.397999999999996</v>
          </cell>
          <cell r="GY23">
            <v>67.540999999999997</v>
          </cell>
          <cell r="GZ23">
            <v>7.7089999999999996</v>
          </cell>
          <cell r="HA23">
            <v>3.9180000000000001</v>
          </cell>
          <cell r="HB23">
            <v>3.7919999999999998</v>
          </cell>
          <cell r="HC23">
            <v>2961.703</v>
          </cell>
          <cell r="HD23">
            <v>1357.5550000000001</v>
          </cell>
          <cell r="HE23">
            <v>1604.1479999999999</v>
          </cell>
          <cell r="HF23">
            <v>455.245</v>
          </cell>
          <cell r="HG23">
            <v>278.714</v>
          </cell>
          <cell r="HH23">
            <v>176.53200000000001</v>
          </cell>
          <cell r="HI23">
            <v>2960.1379999999999</v>
          </cell>
          <cell r="HJ23">
            <v>1357.135</v>
          </cell>
          <cell r="HK23">
            <v>1603.0039999999999</v>
          </cell>
          <cell r="HL23">
            <v>6139.8450000000003</v>
          </cell>
          <cell r="HM23">
            <v>3025.7849999999999</v>
          </cell>
          <cell r="HN23">
            <v>3114.0610000000001</v>
          </cell>
          <cell r="HO23">
            <v>3789.6880000000001</v>
          </cell>
          <cell r="HP23">
            <v>2014.954</v>
          </cell>
          <cell r="HQ23">
            <v>1774.7329999999999</v>
          </cell>
          <cell r="HR23">
            <v>497.77199999999999</v>
          </cell>
          <cell r="HS23">
            <v>257.798</v>
          </cell>
          <cell r="HT23">
            <v>239.97300000000001</v>
          </cell>
          <cell r="HU23">
            <v>304.96499999999997</v>
          </cell>
          <cell r="HV23">
            <v>124.08499999999999</v>
          </cell>
          <cell r="HW23">
            <v>180.88</v>
          </cell>
          <cell r="HX23">
            <v>644.08900000000006</v>
          </cell>
          <cell r="HY23">
            <v>273.89699999999999</v>
          </cell>
          <cell r="HZ23">
            <v>370.19200000000001</v>
          </cell>
          <cell r="IA23">
            <v>81.167000000000002</v>
          </cell>
          <cell r="IB23">
            <v>33.228000000000002</v>
          </cell>
          <cell r="IC23">
            <v>47.939</v>
          </cell>
          <cell r="ID23">
            <v>64.465000000000003</v>
          </cell>
          <cell r="IE23">
            <v>28.911999999999999</v>
          </cell>
          <cell r="IF23">
            <v>35.552</v>
          </cell>
          <cell r="IG23">
            <v>31.518000000000001</v>
          </cell>
          <cell r="IH23">
            <v>11.972</v>
          </cell>
          <cell r="II23">
            <v>19.545999999999999</v>
          </cell>
          <cell r="IJ23">
            <v>32.945999999999998</v>
          </cell>
          <cell r="IK23">
            <v>16.940000000000001</v>
          </cell>
          <cell r="IL23">
            <v>16.007000000000001</v>
          </cell>
          <cell r="IM23">
            <v>16.702000000000002</v>
          </cell>
          <cell r="IN23">
            <v>4.3159999999999998</v>
          </cell>
          <cell r="IO23">
            <v>12.387</v>
          </cell>
          <cell r="IP23">
            <v>562.92200000000003</v>
          </cell>
          <cell r="IQ23">
            <v>240.67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41.008000000000003</v>
          </cell>
          <cell r="C35">
            <v>106.277</v>
          </cell>
          <cell r="D35">
            <v>94.034000000000006</v>
          </cell>
          <cell r="E35">
            <v>35.933</v>
          </cell>
          <cell r="F35">
            <v>58.100999999999999</v>
          </cell>
          <cell r="G35">
            <v>43.749000000000002</v>
          </cell>
          <cell r="H35">
            <v>18.757000000000001</v>
          </cell>
          <cell r="I35">
            <v>24.992000000000001</v>
          </cell>
          <cell r="J35">
            <v>50.286000000000001</v>
          </cell>
          <cell r="K35">
            <v>17.175999999999998</v>
          </cell>
          <cell r="L35">
            <v>33.109000000000002</v>
          </cell>
          <cell r="M35">
            <v>53.250999999999998</v>
          </cell>
          <cell r="N35">
            <v>5.0750000000000002</v>
          </cell>
          <cell r="O35">
            <v>48.176000000000002</v>
          </cell>
          <cell r="P35">
            <v>661.774</v>
          </cell>
          <cell r="Q35">
            <v>201.697</v>
          </cell>
          <cell r="R35">
            <v>460.07799999999997</v>
          </cell>
          <cell r="S35">
            <v>255.988</v>
          </cell>
          <cell r="T35">
            <v>121.536</v>
          </cell>
          <cell r="U35">
            <v>134.452</v>
          </cell>
          <cell r="V35">
            <v>236.15700000000001</v>
          </cell>
          <cell r="W35">
            <v>116.372</v>
          </cell>
          <cell r="X35">
            <v>119.785</v>
          </cell>
          <cell r="Y35">
            <v>19.831</v>
          </cell>
          <cell r="Z35">
            <v>5.1639999999999997</v>
          </cell>
          <cell r="AA35">
            <v>14.667999999999999</v>
          </cell>
          <cell r="AB35">
            <v>5.23</v>
          </cell>
          <cell r="AC35">
            <v>0.89500000000000002</v>
          </cell>
          <cell r="AD35">
            <v>4.335</v>
          </cell>
          <cell r="AE35">
            <v>302.87299999999999</v>
          </cell>
          <cell r="AF35">
            <v>56.750999999999998</v>
          </cell>
          <cell r="AG35">
            <v>246.12200000000001</v>
          </cell>
          <cell r="AH35">
            <v>19.733000000000001</v>
          </cell>
          <cell r="AI35">
            <v>5.4180000000000001</v>
          </cell>
          <cell r="AJ35">
            <v>14.315</v>
          </cell>
          <cell r="AK35">
            <v>283.14</v>
          </cell>
          <cell r="AL35">
            <v>51.332999999999998</v>
          </cell>
          <cell r="AM35">
            <v>231.80699999999999</v>
          </cell>
          <cell r="AN35">
            <v>97.683999999999997</v>
          </cell>
          <cell r="AO35">
            <v>22.515000000000001</v>
          </cell>
          <cell r="AP35">
            <v>75.168999999999997</v>
          </cell>
          <cell r="AQ35">
            <v>547.80399999999997</v>
          </cell>
          <cell r="AR35">
            <v>153.93700000000001</v>
          </cell>
          <cell r="AS35">
            <v>393.86700000000002</v>
          </cell>
          <cell r="AT35">
            <v>452.327</v>
          </cell>
          <cell r="AU35">
            <v>105.56699999999999</v>
          </cell>
          <cell r="AV35">
            <v>346.76100000000002</v>
          </cell>
          <cell r="AW35">
            <v>95.475999999999999</v>
          </cell>
          <cell r="AX35">
            <v>48.37</v>
          </cell>
          <cell r="AY35">
            <v>47.106999999999999</v>
          </cell>
          <cell r="AZ35">
            <v>279.90499999999997</v>
          </cell>
          <cell r="BA35">
            <v>135.12899999999999</v>
          </cell>
          <cell r="BB35">
            <v>144.77699999999999</v>
          </cell>
          <cell r="BC35">
            <v>1076.9580000000001</v>
          </cell>
          <cell r="BD35">
            <v>261.51299999999998</v>
          </cell>
          <cell r="BE35">
            <v>815.44500000000005</v>
          </cell>
          <cell r="BF35">
            <v>5599.0770000000002</v>
          </cell>
          <cell r="BG35">
            <v>3015.3980000000001</v>
          </cell>
          <cell r="BH35">
            <v>2583.6790000000001</v>
          </cell>
          <cell r="BI35">
            <v>1209.578</v>
          </cell>
          <cell r="BJ35">
            <v>355.63299999999998</v>
          </cell>
          <cell r="BK35">
            <v>853.94500000000005</v>
          </cell>
          <cell r="BL35">
            <v>5941.4679999999998</v>
          </cell>
          <cell r="BM35">
            <v>2900.5630000000001</v>
          </cell>
          <cell r="BN35">
            <v>3040.904</v>
          </cell>
          <cell r="BO35">
            <v>4275.2690000000002</v>
          </cell>
          <cell r="BP35">
            <v>2246.413</v>
          </cell>
          <cell r="BQ35">
            <v>2028.857</v>
          </cell>
          <cell r="BR35">
            <v>515.93399999999997</v>
          </cell>
          <cell r="BS35">
            <v>263.18700000000001</v>
          </cell>
          <cell r="BT35">
            <v>252.74700000000001</v>
          </cell>
          <cell r="BU35">
            <v>315.17500000000001</v>
          </cell>
          <cell r="BV35">
            <v>121.931</v>
          </cell>
          <cell r="BW35">
            <v>193.244</v>
          </cell>
          <cell r="BX35">
            <v>502.90600000000001</v>
          </cell>
          <cell r="BY35">
            <v>206.941</v>
          </cell>
          <cell r="BZ35">
            <v>295.96499999999997</v>
          </cell>
          <cell r="CA35">
            <v>65.852000000000004</v>
          </cell>
          <cell r="CB35">
            <v>25.97</v>
          </cell>
          <cell r="CC35">
            <v>39.881999999999998</v>
          </cell>
          <cell r="CD35">
            <v>50.973999999999997</v>
          </cell>
          <cell r="CE35">
            <v>18.175999999999998</v>
          </cell>
          <cell r="CF35">
            <v>32.798000000000002</v>
          </cell>
          <cell r="CG35">
            <v>25.15</v>
          </cell>
          <cell r="CH35">
            <v>10.785</v>
          </cell>
          <cell r="CI35">
            <v>14.365</v>
          </cell>
          <cell r="CJ35">
            <v>25.824000000000002</v>
          </cell>
          <cell r="CK35">
            <v>7.391</v>
          </cell>
          <cell r="CL35">
            <v>18.433</v>
          </cell>
          <cell r="CM35">
            <v>14.878</v>
          </cell>
          <cell r="CN35">
            <v>7.7949999999999999</v>
          </cell>
          <cell r="CO35">
            <v>7.0830000000000002</v>
          </cell>
          <cell r="CP35">
            <v>437.05399999999997</v>
          </cell>
          <cell r="CQ35">
            <v>180.971</v>
          </cell>
          <cell r="CR35">
            <v>256.08300000000003</v>
          </cell>
          <cell r="CS35">
            <v>173.91499999999999</v>
          </cell>
          <cell r="CT35">
            <v>89.393000000000001</v>
          </cell>
          <cell r="CU35">
            <v>84.522000000000006</v>
          </cell>
          <cell r="CV35">
            <v>159.66900000000001</v>
          </cell>
          <cell r="CW35">
            <v>84.61</v>
          </cell>
          <cell r="CX35">
            <v>75.058999999999997</v>
          </cell>
          <cell r="CY35">
            <v>14.246</v>
          </cell>
          <cell r="CZ35">
            <v>4.7830000000000004</v>
          </cell>
          <cell r="DA35">
            <v>9.4629999999999992</v>
          </cell>
          <cell r="DB35">
            <v>2.988</v>
          </cell>
          <cell r="DC35">
            <v>0.72199999999999998</v>
          </cell>
          <cell r="DD35">
            <v>2.2650000000000001</v>
          </cell>
          <cell r="DE35">
            <v>205.345</v>
          </cell>
          <cell r="DF35">
            <v>73.165999999999997</v>
          </cell>
          <cell r="DG35">
            <v>132.179</v>
          </cell>
          <cell r="DH35">
            <v>25.417000000000002</v>
          </cell>
          <cell r="DI35">
            <v>7.24</v>
          </cell>
          <cell r="DJ35">
            <v>18.177</v>
          </cell>
          <cell r="DK35">
            <v>179.928</v>
          </cell>
          <cell r="DL35">
            <v>65.926000000000002</v>
          </cell>
          <cell r="DM35">
            <v>114.003</v>
          </cell>
          <cell r="DN35">
            <v>54.805999999999997</v>
          </cell>
          <cell r="DO35">
            <v>17.689</v>
          </cell>
          <cell r="DP35">
            <v>37.116999999999997</v>
          </cell>
          <cell r="DQ35">
            <v>1163.2929999999999</v>
          </cell>
          <cell r="DR35">
            <v>447.21</v>
          </cell>
          <cell r="DS35">
            <v>716.08299999999997</v>
          </cell>
          <cell r="DT35">
            <v>833.05899999999997</v>
          </cell>
          <cell r="DU35">
            <v>277.26499999999999</v>
          </cell>
          <cell r="DV35">
            <v>555.79399999999998</v>
          </cell>
          <cell r="DW35">
            <v>330.23399999999998</v>
          </cell>
          <cell r="DX35">
            <v>169.94499999999999</v>
          </cell>
          <cell r="DY35">
            <v>160.28899999999999</v>
          </cell>
          <cell r="DZ35">
            <v>184.81899999999999</v>
          </cell>
          <cell r="EA35">
            <v>95.394999999999996</v>
          </cell>
          <cell r="EB35">
            <v>89.424000000000007</v>
          </cell>
          <cell r="EC35">
            <v>1481.3789999999999</v>
          </cell>
          <cell r="ED35">
            <v>558.75599999999997</v>
          </cell>
          <cell r="EE35">
            <v>922.62400000000002</v>
          </cell>
          <cell r="EF35">
            <v>4341.1210000000001</v>
          </cell>
          <cell r="EG35">
            <v>2272.3829999999998</v>
          </cell>
          <cell r="EH35">
            <v>2068.7379999999998</v>
          </cell>
          <cell r="EI35">
            <v>1600.346</v>
          </cell>
          <cell r="EJ35">
            <v>628.17999999999995</v>
          </cell>
          <cell r="EK35">
            <v>972.16600000000005</v>
          </cell>
          <cell r="EL35">
            <v>3598.9520000000002</v>
          </cell>
          <cell r="EM35">
            <v>1717.826</v>
          </cell>
          <cell r="EN35">
            <v>1881.126</v>
          </cell>
          <cell r="EO35">
            <v>461.92099999999999</v>
          </cell>
          <cell r="EP35">
            <v>277.57499999999999</v>
          </cell>
          <cell r="EQ35">
            <v>184.345</v>
          </cell>
          <cell r="ER35">
            <v>36.472000000000001</v>
          </cell>
          <cell r="ES35">
            <v>23.951000000000001</v>
          </cell>
          <cell r="ET35">
            <v>12.521000000000001</v>
          </cell>
          <cell r="EU35">
            <v>19.478999999999999</v>
          </cell>
          <cell r="EV35">
            <v>12.07</v>
          </cell>
          <cell r="EW35">
            <v>7.4080000000000004</v>
          </cell>
          <cell r="EX35">
            <v>108.70699999999999</v>
          </cell>
          <cell r="EY35">
            <v>57.435000000000002</v>
          </cell>
          <cell r="EZ35">
            <v>51.273000000000003</v>
          </cell>
          <cell r="FA35">
            <v>12.515000000000001</v>
          </cell>
          <cell r="FB35">
            <v>6.4969999999999999</v>
          </cell>
          <cell r="FC35">
            <v>6.0179999999999998</v>
          </cell>
          <cell r="FD35">
            <v>10.763999999999999</v>
          </cell>
          <cell r="FE35">
            <v>6.069</v>
          </cell>
          <cell r="FF35">
            <v>4.6950000000000003</v>
          </cell>
          <cell r="FG35">
            <v>3.1629999999999998</v>
          </cell>
          <cell r="FH35">
            <v>1.804</v>
          </cell>
          <cell r="FI35">
            <v>1.3580000000000001</v>
          </cell>
          <cell r="FJ35">
            <v>7.601</v>
          </cell>
          <cell r="FK35">
            <v>4.2640000000000002</v>
          </cell>
          <cell r="FL35">
            <v>3.3370000000000002</v>
          </cell>
          <cell r="FM35">
            <v>1.7509999999999999</v>
          </cell>
          <cell r="FN35">
            <v>0.42799999999999999</v>
          </cell>
          <cell r="FO35">
            <v>1.3220000000000001</v>
          </cell>
          <cell r="FP35">
            <v>96.192999999999998</v>
          </cell>
          <cell r="FQ35">
            <v>50.938000000000002</v>
          </cell>
          <cell r="FR35">
            <v>45.255000000000003</v>
          </cell>
          <cell r="FS35">
            <v>5.55</v>
          </cell>
          <cell r="FT35">
            <v>3.7</v>
          </cell>
          <cell r="FU35">
            <v>1.85</v>
          </cell>
          <cell r="FV35">
            <v>5.2949999999999999</v>
          </cell>
          <cell r="FW35">
            <v>3.4449999999999998</v>
          </cell>
          <cell r="FX35">
            <v>1.85</v>
          </cell>
          <cell r="FY35">
            <v>0.255</v>
          </cell>
          <cell r="FZ35">
            <v>0.255</v>
          </cell>
          <cell r="GA35">
            <v>0</v>
          </cell>
          <cell r="GB35">
            <v>0</v>
          </cell>
          <cell r="GC35">
            <v>0</v>
          </cell>
          <cell r="GD35">
            <v>0</v>
          </cell>
          <cell r="GE35">
            <v>81.358000000000004</v>
          </cell>
          <cell r="GF35">
            <v>43.033999999999999</v>
          </cell>
          <cell r="GG35">
            <v>38.323</v>
          </cell>
          <cell r="GH35">
            <v>30.899000000000001</v>
          </cell>
          <cell r="GI35">
            <v>17.946999999999999</v>
          </cell>
          <cell r="GJ35">
            <v>12.951000000000001</v>
          </cell>
          <cell r="GK35">
            <v>50.459000000000003</v>
          </cell>
          <cell r="GL35">
            <v>25.087</v>
          </cell>
          <cell r="GM35">
            <v>25.372</v>
          </cell>
          <cell r="GN35">
            <v>9.2850000000000001</v>
          </cell>
          <cell r="GO35">
            <v>4.2039999999999997</v>
          </cell>
          <cell r="GP35">
            <v>5.0819999999999999</v>
          </cell>
          <cell r="GQ35">
            <v>3028.3240000000001</v>
          </cell>
          <cell r="GR35">
            <v>1382.816</v>
          </cell>
          <cell r="GS35">
            <v>1645.508</v>
          </cell>
          <cell r="GT35">
            <v>2850.52</v>
          </cell>
          <cell r="GU35">
            <v>1299.404</v>
          </cell>
          <cell r="GV35">
            <v>1551.116</v>
          </cell>
          <cell r="GW35">
            <v>177.804</v>
          </cell>
          <cell r="GX35">
            <v>83.411000000000001</v>
          </cell>
          <cell r="GY35">
            <v>94.393000000000001</v>
          </cell>
          <cell r="GZ35">
            <v>8.4580000000000002</v>
          </cell>
          <cell r="HA35">
            <v>5.2489999999999997</v>
          </cell>
          <cell r="HB35">
            <v>3.2080000000000002</v>
          </cell>
          <cell r="HC35">
            <v>3128.5740000000001</v>
          </cell>
          <cell r="HD35">
            <v>1435.001</v>
          </cell>
          <cell r="HE35">
            <v>1693.5730000000001</v>
          </cell>
          <cell r="HF35">
            <v>474.435</v>
          </cell>
          <cell r="HG35">
            <v>284.072</v>
          </cell>
          <cell r="HH35">
            <v>190.363</v>
          </cell>
          <cell r="HI35">
            <v>3124.5169999999998</v>
          </cell>
          <cell r="HJ35">
            <v>1433.7529999999999</v>
          </cell>
          <cell r="HK35">
            <v>1690.7639999999999</v>
          </cell>
          <cell r="HL35">
            <v>6263.7889999999998</v>
          </cell>
          <cell r="HM35">
            <v>3084.6260000000002</v>
          </cell>
          <cell r="HN35">
            <v>3179.163</v>
          </cell>
          <cell r="HO35">
            <v>3802.41</v>
          </cell>
          <cell r="HP35">
            <v>2042.8340000000001</v>
          </cell>
          <cell r="HQ35">
            <v>1759.576</v>
          </cell>
          <cell r="HR35">
            <v>527.34500000000003</v>
          </cell>
          <cell r="HS35">
            <v>265.70299999999997</v>
          </cell>
          <cell r="HT35">
            <v>261.64100000000002</v>
          </cell>
          <cell r="HU35">
            <v>317.96699999999998</v>
          </cell>
          <cell r="HV35">
            <v>120.226</v>
          </cell>
          <cell r="HW35">
            <v>197.74</v>
          </cell>
          <cell r="HX35">
            <v>662.625</v>
          </cell>
          <cell r="HY35">
            <v>269.01900000000001</v>
          </cell>
          <cell r="HZ35">
            <v>393.60500000000002</v>
          </cell>
          <cell r="IA35">
            <v>95.373999999999995</v>
          </cell>
          <cell r="IB35">
            <v>33.715000000000003</v>
          </cell>
          <cell r="IC35">
            <v>61.658999999999999</v>
          </cell>
          <cell r="ID35">
            <v>62.817</v>
          </cell>
          <cell r="IE35">
            <v>26.382000000000001</v>
          </cell>
          <cell r="IF35">
            <v>36.436</v>
          </cell>
          <cell r="IG35">
            <v>27.433</v>
          </cell>
          <cell r="IH35">
            <v>11.467000000000001</v>
          </cell>
          <cell r="II35">
            <v>15.965999999999999</v>
          </cell>
          <cell r="IJ35">
            <v>35.384999999999998</v>
          </cell>
          <cell r="IK35">
            <v>14.914999999999999</v>
          </cell>
          <cell r="IL35">
            <v>20.47</v>
          </cell>
          <cell r="IM35">
            <v>32.557000000000002</v>
          </cell>
          <cell r="IN35">
            <v>7.3330000000000002</v>
          </cell>
          <cell r="IO35">
            <v>25.222999999999999</v>
          </cell>
          <cell r="IP35">
            <v>567.25099999999998</v>
          </cell>
          <cell r="IQ35">
            <v>235.304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31.98</v>
          </cell>
          <cell r="C47">
            <v>92.741</v>
          </cell>
          <cell r="D47">
            <v>76.436999999999998</v>
          </cell>
          <cell r="E47">
            <v>28.716000000000001</v>
          </cell>
          <cell r="F47">
            <v>47.72</v>
          </cell>
          <cell r="G47">
            <v>33.283999999999999</v>
          </cell>
          <cell r="H47">
            <v>13.499000000000001</v>
          </cell>
          <cell r="I47">
            <v>19.785</v>
          </cell>
          <cell r="J47">
            <v>43.152999999999999</v>
          </cell>
          <cell r="K47">
            <v>15.217000000000001</v>
          </cell>
          <cell r="L47">
            <v>27.936</v>
          </cell>
          <cell r="M47">
            <v>48.283999999999999</v>
          </cell>
          <cell r="N47">
            <v>3.2629999999999999</v>
          </cell>
          <cell r="O47">
            <v>45.02</v>
          </cell>
          <cell r="P47">
            <v>648.05600000000004</v>
          </cell>
          <cell r="Q47">
            <v>211.256</v>
          </cell>
          <cell r="R47">
            <v>436.8</v>
          </cell>
          <cell r="S47">
            <v>248.75299999999999</v>
          </cell>
          <cell r="T47">
            <v>117.566</v>
          </cell>
          <cell r="U47">
            <v>131.18700000000001</v>
          </cell>
          <cell r="V47">
            <v>226.57499999999999</v>
          </cell>
          <cell r="W47">
            <v>113.119</v>
          </cell>
          <cell r="X47">
            <v>113.456</v>
          </cell>
          <cell r="Y47">
            <v>22.177</v>
          </cell>
          <cell r="Z47">
            <v>4.4470000000000001</v>
          </cell>
          <cell r="AA47">
            <v>17.731000000000002</v>
          </cell>
          <cell r="AB47">
            <v>5.0919999999999996</v>
          </cell>
          <cell r="AC47">
            <v>1.6220000000000001</v>
          </cell>
          <cell r="AD47">
            <v>3.47</v>
          </cell>
          <cell r="AE47">
            <v>303.16800000000001</v>
          </cell>
          <cell r="AF47">
            <v>66.450999999999993</v>
          </cell>
          <cell r="AG47">
            <v>236.71700000000001</v>
          </cell>
          <cell r="AH47">
            <v>21.29</v>
          </cell>
          <cell r="AI47">
            <v>4.9859999999999998</v>
          </cell>
          <cell r="AJ47">
            <v>16.303999999999998</v>
          </cell>
          <cell r="AK47">
            <v>281.87799999999999</v>
          </cell>
          <cell r="AL47">
            <v>61.463999999999999</v>
          </cell>
          <cell r="AM47">
            <v>220.41399999999999</v>
          </cell>
          <cell r="AN47">
            <v>91.043999999999997</v>
          </cell>
          <cell r="AO47">
            <v>25.617999999999999</v>
          </cell>
          <cell r="AP47">
            <v>65.426000000000002</v>
          </cell>
          <cell r="AQ47">
            <v>509.608</v>
          </cell>
          <cell r="AR47">
            <v>151.048</v>
          </cell>
          <cell r="AS47">
            <v>358.55900000000003</v>
          </cell>
          <cell r="AT47">
            <v>427.70600000000002</v>
          </cell>
          <cell r="AU47">
            <v>101.268</v>
          </cell>
          <cell r="AV47">
            <v>326.43799999999999</v>
          </cell>
          <cell r="AW47">
            <v>81.902000000000001</v>
          </cell>
          <cell r="AX47">
            <v>49.78</v>
          </cell>
          <cell r="AY47">
            <v>32.122</v>
          </cell>
          <cell r="AZ47">
            <v>259.85899999999998</v>
          </cell>
          <cell r="BA47">
            <v>126.619</v>
          </cell>
          <cell r="BB47">
            <v>133.24100000000001</v>
          </cell>
          <cell r="BC47">
            <v>1022.525</v>
          </cell>
          <cell r="BD47">
            <v>267.666</v>
          </cell>
          <cell r="BE47">
            <v>754.85900000000004</v>
          </cell>
          <cell r="BF47">
            <v>5756.61</v>
          </cell>
          <cell r="BG47">
            <v>3054.5259999999998</v>
          </cell>
          <cell r="BH47">
            <v>2702.0839999999998</v>
          </cell>
          <cell r="BI47">
            <v>1157.664</v>
          </cell>
          <cell r="BJ47">
            <v>362.30500000000001</v>
          </cell>
          <cell r="BK47">
            <v>795.35900000000004</v>
          </cell>
          <cell r="BL47">
            <v>6014.9449999999997</v>
          </cell>
          <cell r="BM47">
            <v>2937.375</v>
          </cell>
          <cell r="BN47">
            <v>3077.57</v>
          </cell>
          <cell r="BO47">
            <v>4388.223</v>
          </cell>
          <cell r="BP47">
            <v>2301.2449999999999</v>
          </cell>
          <cell r="BQ47">
            <v>2086.9789999999998</v>
          </cell>
          <cell r="BR47">
            <v>531.51300000000003</v>
          </cell>
          <cell r="BS47">
            <v>255.72300000000001</v>
          </cell>
          <cell r="BT47">
            <v>275.79000000000002</v>
          </cell>
          <cell r="BU47">
            <v>316.98200000000003</v>
          </cell>
          <cell r="BV47">
            <v>118.301</v>
          </cell>
          <cell r="BW47">
            <v>198.68100000000001</v>
          </cell>
          <cell r="BX47">
            <v>507.822</v>
          </cell>
          <cell r="BY47">
            <v>228.91800000000001</v>
          </cell>
          <cell r="BZ47">
            <v>278.904</v>
          </cell>
          <cell r="CA47">
            <v>73.792000000000002</v>
          </cell>
          <cell r="CB47">
            <v>30.12</v>
          </cell>
          <cell r="CC47">
            <v>43.670999999999999</v>
          </cell>
          <cell r="CD47">
            <v>53.725999999999999</v>
          </cell>
          <cell r="CE47">
            <v>23.349</v>
          </cell>
          <cell r="CF47">
            <v>30.376999999999999</v>
          </cell>
          <cell r="CG47">
            <v>27.518000000000001</v>
          </cell>
          <cell r="CH47">
            <v>13.862</v>
          </cell>
          <cell r="CI47">
            <v>13.654999999999999</v>
          </cell>
          <cell r="CJ47">
            <v>26.209</v>
          </cell>
          <cell r="CK47">
            <v>9.4870000000000001</v>
          </cell>
          <cell r="CL47">
            <v>16.722000000000001</v>
          </cell>
          <cell r="CM47">
            <v>20.065000000000001</v>
          </cell>
          <cell r="CN47">
            <v>6.7709999999999999</v>
          </cell>
          <cell r="CO47">
            <v>13.294</v>
          </cell>
          <cell r="CP47">
            <v>434.03</v>
          </cell>
          <cell r="CQ47">
            <v>198.797</v>
          </cell>
          <cell r="CR47">
            <v>235.233</v>
          </cell>
          <cell r="CS47">
            <v>162.47300000000001</v>
          </cell>
          <cell r="CT47">
            <v>88.572999999999993</v>
          </cell>
          <cell r="CU47">
            <v>73.900000000000006</v>
          </cell>
          <cell r="CV47">
            <v>152.68600000000001</v>
          </cell>
          <cell r="CW47">
            <v>84.349000000000004</v>
          </cell>
          <cell r="CX47">
            <v>68.337000000000003</v>
          </cell>
          <cell r="CY47">
            <v>9.7870000000000008</v>
          </cell>
          <cell r="CZ47">
            <v>4.2240000000000002</v>
          </cell>
          <cell r="DA47">
            <v>5.5629999999999997</v>
          </cell>
          <cell r="DB47">
            <v>5.1079999999999997</v>
          </cell>
          <cell r="DC47">
            <v>4.1710000000000003</v>
          </cell>
          <cell r="DD47">
            <v>0.93700000000000006</v>
          </cell>
          <cell r="DE47">
            <v>202.8</v>
          </cell>
          <cell r="DF47">
            <v>77.875</v>
          </cell>
          <cell r="DG47">
            <v>124.925</v>
          </cell>
          <cell r="DH47">
            <v>38.662999999999997</v>
          </cell>
          <cell r="DI47">
            <v>18.765999999999998</v>
          </cell>
          <cell r="DJ47">
            <v>19.896999999999998</v>
          </cell>
          <cell r="DK47">
            <v>164.137</v>
          </cell>
          <cell r="DL47">
            <v>59.109000000000002</v>
          </cell>
          <cell r="DM47">
            <v>105.02800000000001</v>
          </cell>
          <cell r="DN47">
            <v>63.65</v>
          </cell>
          <cell r="DO47">
            <v>28.178000000000001</v>
          </cell>
          <cell r="DP47">
            <v>35.472000000000001</v>
          </cell>
          <cell r="DQ47">
            <v>1118.8989999999999</v>
          </cell>
          <cell r="DR47">
            <v>407.21199999999999</v>
          </cell>
          <cell r="DS47">
            <v>711.68700000000001</v>
          </cell>
          <cell r="DT47">
            <v>864.00199999999995</v>
          </cell>
          <cell r="DU47">
            <v>280.02499999999998</v>
          </cell>
          <cell r="DV47">
            <v>583.976</v>
          </cell>
          <cell r="DW47">
            <v>254.898</v>
          </cell>
          <cell r="DX47">
            <v>127.187</v>
          </cell>
          <cell r="DY47">
            <v>127.711</v>
          </cell>
          <cell r="DZ47">
            <v>180.20400000000001</v>
          </cell>
          <cell r="EA47">
            <v>98.210999999999999</v>
          </cell>
          <cell r="EB47">
            <v>81.992000000000004</v>
          </cell>
          <cell r="EC47">
            <v>1446.518</v>
          </cell>
          <cell r="ED47">
            <v>537.91899999999998</v>
          </cell>
          <cell r="EE47">
            <v>908.59900000000005</v>
          </cell>
          <cell r="EF47">
            <v>4462.0150000000003</v>
          </cell>
          <cell r="EG47">
            <v>2331.3649999999998</v>
          </cell>
          <cell r="EH47">
            <v>2130.65</v>
          </cell>
          <cell r="EI47">
            <v>1552.93</v>
          </cell>
          <cell r="EJ47">
            <v>606.00900000000001</v>
          </cell>
          <cell r="EK47">
            <v>946.92</v>
          </cell>
          <cell r="EL47">
            <v>3742.5450000000001</v>
          </cell>
          <cell r="EM47">
            <v>1780.0609999999999</v>
          </cell>
          <cell r="EN47">
            <v>1962.4849999999999</v>
          </cell>
          <cell r="EO47">
            <v>524.74199999999996</v>
          </cell>
          <cell r="EP47">
            <v>317.58199999999999</v>
          </cell>
          <cell r="EQ47">
            <v>207.16</v>
          </cell>
          <cell r="ER47">
            <v>54.109000000000002</v>
          </cell>
          <cell r="ES47">
            <v>37.259</v>
          </cell>
          <cell r="ET47">
            <v>16.850000000000001</v>
          </cell>
          <cell r="EU47">
            <v>28.571999999999999</v>
          </cell>
          <cell r="EV47">
            <v>19.189</v>
          </cell>
          <cell r="EW47">
            <v>9.3829999999999991</v>
          </cell>
          <cell r="EX47">
            <v>135.58699999999999</v>
          </cell>
          <cell r="EY47">
            <v>74.2</v>
          </cell>
          <cell r="EZ47">
            <v>61.386000000000003</v>
          </cell>
          <cell r="FA47">
            <v>11.863</v>
          </cell>
          <cell r="FB47">
            <v>7.18</v>
          </cell>
          <cell r="FC47">
            <v>4.6840000000000002</v>
          </cell>
          <cell r="FD47">
            <v>8.5640000000000001</v>
          </cell>
          <cell r="FE47">
            <v>5.8630000000000004</v>
          </cell>
          <cell r="FF47">
            <v>2.702</v>
          </cell>
          <cell r="FG47">
            <v>1.72</v>
          </cell>
          <cell r="FH47">
            <v>0.83799999999999997</v>
          </cell>
          <cell r="FI47">
            <v>0.88300000000000001</v>
          </cell>
          <cell r="FJ47">
            <v>6.8440000000000003</v>
          </cell>
          <cell r="FK47">
            <v>5.0250000000000004</v>
          </cell>
          <cell r="FL47">
            <v>1.819</v>
          </cell>
          <cell r="FM47">
            <v>3.2989999999999999</v>
          </cell>
          <cell r="FN47">
            <v>1.3169999999999999</v>
          </cell>
          <cell r="FO47">
            <v>1.982</v>
          </cell>
          <cell r="FP47">
            <v>123.723</v>
          </cell>
          <cell r="FQ47">
            <v>67.021000000000001</v>
          </cell>
          <cell r="FR47">
            <v>56.701999999999998</v>
          </cell>
          <cell r="FS47">
            <v>8.1340000000000003</v>
          </cell>
          <cell r="FT47">
            <v>6.0750000000000002</v>
          </cell>
          <cell r="FU47">
            <v>2.06</v>
          </cell>
          <cell r="FV47">
            <v>6.86</v>
          </cell>
          <cell r="FW47">
            <v>5.665</v>
          </cell>
          <cell r="FX47">
            <v>1.1950000000000001</v>
          </cell>
          <cell r="FY47">
            <v>1.274</v>
          </cell>
          <cell r="FZ47">
            <v>0.40899999999999997</v>
          </cell>
          <cell r="GA47">
            <v>0.86499999999999999</v>
          </cell>
          <cell r="GB47">
            <v>0</v>
          </cell>
          <cell r="GC47">
            <v>0</v>
          </cell>
          <cell r="GD47">
            <v>0</v>
          </cell>
          <cell r="GE47">
            <v>98.881</v>
          </cell>
          <cell r="GF47">
            <v>53.472000000000001</v>
          </cell>
          <cell r="GG47">
            <v>45.408999999999999</v>
          </cell>
          <cell r="GH47">
            <v>28.312000000000001</v>
          </cell>
          <cell r="GI47">
            <v>12.72</v>
          </cell>
          <cell r="GJ47">
            <v>15.592000000000001</v>
          </cell>
          <cell r="GK47">
            <v>70.569000000000003</v>
          </cell>
          <cell r="GL47">
            <v>40.752000000000002</v>
          </cell>
          <cell r="GM47">
            <v>29.817</v>
          </cell>
          <cell r="GN47">
            <v>16.707999999999998</v>
          </cell>
          <cell r="GO47">
            <v>7.4740000000000002</v>
          </cell>
          <cell r="GP47">
            <v>9.234</v>
          </cell>
          <cell r="GQ47">
            <v>3082.2159999999999</v>
          </cell>
          <cell r="GR47">
            <v>1388.278</v>
          </cell>
          <cell r="GS47">
            <v>1693.9380000000001</v>
          </cell>
          <cell r="GT47">
            <v>2931.26</v>
          </cell>
          <cell r="GU47">
            <v>1310.4269999999999</v>
          </cell>
          <cell r="GV47">
            <v>1620.8330000000001</v>
          </cell>
          <cell r="GW47">
            <v>150.95599999999999</v>
          </cell>
          <cell r="GX47">
            <v>77.850999999999999</v>
          </cell>
          <cell r="GY47">
            <v>73.105000000000004</v>
          </cell>
          <cell r="GZ47">
            <v>8.58</v>
          </cell>
          <cell r="HA47">
            <v>6.5030000000000001</v>
          </cell>
          <cell r="HB47">
            <v>2.077</v>
          </cell>
          <cell r="HC47">
            <v>3209.223</v>
          </cell>
          <cell r="HD47">
            <v>1455.9749999999999</v>
          </cell>
          <cell r="HE47">
            <v>1753.2470000000001</v>
          </cell>
          <cell r="HF47">
            <v>536.60599999999999</v>
          </cell>
          <cell r="HG47">
            <v>324.762</v>
          </cell>
          <cell r="HH47">
            <v>211.84399999999999</v>
          </cell>
          <cell r="HI47">
            <v>3205.94</v>
          </cell>
          <cell r="HJ47">
            <v>1455.299</v>
          </cell>
          <cell r="HK47">
            <v>1750.6410000000001</v>
          </cell>
          <cell r="HL47">
            <v>6381.1409999999996</v>
          </cell>
          <cell r="HM47">
            <v>3140.491</v>
          </cell>
          <cell r="HN47">
            <v>3240.65</v>
          </cell>
          <cell r="HO47">
            <v>3967.5619999999999</v>
          </cell>
          <cell r="HP47">
            <v>2113.0219999999999</v>
          </cell>
          <cell r="HQ47">
            <v>1854.539</v>
          </cell>
          <cell r="HR47">
            <v>558.49</v>
          </cell>
          <cell r="HS47">
            <v>282.55700000000002</v>
          </cell>
          <cell r="HT47">
            <v>275.93299999999999</v>
          </cell>
          <cell r="HU47">
            <v>341.94</v>
          </cell>
          <cell r="HV47">
            <v>137.58099999999999</v>
          </cell>
          <cell r="HW47">
            <v>204.35900000000001</v>
          </cell>
          <cell r="HX47">
            <v>636.697</v>
          </cell>
          <cell r="HY47">
            <v>280.19200000000001</v>
          </cell>
          <cell r="HZ47">
            <v>356.505</v>
          </cell>
          <cell r="IA47">
            <v>85.241</v>
          </cell>
          <cell r="IB47">
            <v>34.113999999999997</v>
          </cell>
          <cell r="IC47">
            <v>51.125999999999998</v>
          </cell>
          <cell r="ID47">
            <v>66.417000000000002</v>
          </cell>
          <cell r="IE47">
            <v>31.268000000000001</v>
          </cell>
          <cell r="IF47">
            <v>35.149000000000001</v>
          </cell>
          <cell r="IG47">
            <v>32.527999999999999</v>
          </cell>
          <cell r="IH47">
            <v>15.609</v>
          </cell>
          <cell r="II47">
            <v>16.919</v>
          </cell>
          <cell r="IJ47">
            <v>33.889000000000003</v>
          </cell>
          <cell r="IK47">
            <v>15.659000000000001</v>
          </cell>
          <cell r="IL47">
            <v>18.23</v>
          </cell>
          <cell r="IM47">
            <v>18.823</v>
          </cell>
          <cell r="IN47">
            <v>2.8460000000000001</v>
          </cell>
          <cell r="IO47">
            <v>15.978</v>
          </cell>
          <cell r="IP47">
            <v>551.45600000000002</v>
          </cell>
          <cell r="IQ47">
            <v>246.078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42.49</v>
          </cell>
          <cell r="C59">
            <v>98.736000000000004</v>
          </cell>
          <cell r="D59">
            <v>88.451999999999998</v>
          </cell>
          <cell r="E59">
            <v>35.420999999999999</v>
          </cell>
          <cell r="F59">
            <v>53.03</v>
          </cell>
          <cell r="G59">
            <v>44.215000000000003</v>
          </cell>
          <cell r="H59">
            <v>20.847000000000001</v>
          </cell>
          <cell r="I59">
            <v>23.367999999999999</v>
          </cell>
          <cell r="J59">
            <v>44.237000000000002</v>
          </cell>
          <cell r="K59">
            <v>14.574</v>
          </cell>
          <cell r="L59">
            <v>29.661999999999999</v>
          </cell>
          <cell r="M59">
            <v>52.774999999999999</v>
          </cell>
          <cell r="N59">
            <v>7.069</v>
          </cell>
          <cell r="O59">
            <v>45.706000000000003</v>
          </cell>
          <cell r="P59">
            <v>602.97900000000004</v>
          </cell>
          <cell r="Q59">
            <v>196.673</v>
          </cell>
          <cell r="R59">
            <v>406.30599999999998</v>
          </cell>
          <cell r="S59">
            <v>222.40899999999999</v>
          </cell>
          <cell r="T59">
            <v>113.336</v>
          </cell>
          <cell r="U59">
            <v>109.07299999999999</v>
          </cell>
          <cell r="V59">
            <v>201.31899999999999</v>
          </cell>
          <cell r="W59">
            <v>104.256</v>
          </cell>
          <cell r="X59">
            <v>97.061999999999998</v>
          </cell>
          <cell r="Y59">
            <v>21.09</v>
          </cell>
          <cell r="Z59">
            <v>9.0790000000000006</v>
          </cell>
          <cell r="AA59">
            <v>12.010999999999999</v>
          </cell>
          <cell r="AB59">
            <v>5.38</v>
          </cell>
          <cell r="AC59">
            <v>2.1070000000000002</v>
          </cell>
          <cell r="AD59">
            <v>3.2730000000000001</v>
          </cell>
          <cell r="AE59">
            <v>289.26900000000001</v>
          </cell>
          <cell r="AF59">
            <v>61.75</v>
          </cell>
          <cell r="AG59">
            <v>227.518</v>
          </cell>
          <cell r="AH59">
            <v>21.364000000000001</v>
          </cell>
          <cell r="AI59">
            <v>6.3090000000000002</v>
          </cell>
          <cell r="AJ59">
            <v>15.055</v>
          </cell>
          <cell r="AK59">
            <v>267.90499999999997</v>
          </cell>
          <cell r="AL59">
            <v>55.441000000000003</v>
          </cell>
          <cell r="AM59">
            <v>212.464</v>
          </cell>
          <cell r="AN59">
            <v>85.921000000000006</v>
          </cell>
          <cell r="AO59">
            <v>19.478999999999999</v>
          </cell>
          <cell r="AP59">
            <v>66.441000000000003</v>
          </cell>
          <cell r="AQ59">
            <v>532.45100000000002</v>
          </cell>
          <cell r="AR59">
            <v>156.041</v>
          </cell>
          <cell r="AS59">
            <v>376.41</v>
          </cell>
          <cell r="AT59">
            <v>446.48599999999999</v>
          </cell>
          <cell r="AU59">
            <v>108.845</v>
          </cell>
          <cell r="AV59">
            <v>337.64100000000002</v>
          </cell>
          <cell r="AW59">
            <v>85.963999999999999</v>
          </cell>
          <cell r="AX59">
            <v>47.195999999999998</v>
          </cell>
          <cell r="AY59">
            <v>38.768000000000001</v>
          </cell>
          <cell r="AZ59">
            <v>245.53399999999999</v>
          </cell>
          <cell r="BA59">
            <v>125.104</v>
          </cell>
          <cell r="BB59">
            <v>120.43</v>
          </cell>
          <cell r="BC59">
            <v>1031.1220000000001</v>
          </cell>
          <cell r="BD59">
            <v>270.101</v>
          </cell>
          <cell r="BE59">
            <v>761.02200000000005</v>
          </cell>
          <cell r="BF59">
            <v>5888.8109999999997</v>
          </cell>
          <cell r="BG59">
            <v>3116.1990000000001</v>
          </cell>
          <cell r="BH59">
            <v>2772.6120000000001</v>
          </cell>
          <cell r="BI59">
            <v>1135.4290000000001</v>
          </cell>
          <cell r="BJ59">
            <v>352.714</v>
          </cell>
          <cell r="BK59">
            <v>782.71500000000003</v>
          </cell>
          <cell r="BL59">
            <v>6058.7209999999995</v>
          </cell>
          <cell r="BM59">
            <v>2955.0189999999998</v>
          </cell>
          <cell r="BN59">
            <v>3103.701</v>
          </cell>
          <cell r="BO59">
            <v>4440.4650000000001</v>
          </cell>
          <cell r="BP59">
            <v>2311.7860000000001</v>
          </cell>
          <cell r="BQ59">
            <v>2128.6790000000001</v>
          </cell>
          <cell r="BR59">
            <v>498.53699999999998</v>
          </cell>
          <cell r="BS59">
            <v>246.81700000000001</v>
          </cell>
          <cell r="BT59">
            <v>251.72</v>
          </cell>
          <cell r="BU59">
            <v>284.80900000000003</v>
          </cell>
          <cell r="BV59">
            <v>111.672</v>
          </cell>
          <cell r="BW59">
            <v>173.137</v>
          </cell>
          <cell r="BX59">
            <v>453.53699999999998</v>
          </cell>
          <cell r="BY59">
            <v>199.54900000000001</v>
          </cell>
          <cell r="BZ59">
            <v>253.988</v>
          </cell>
          <cell r="CA59">
            <v>65.778999999999996</v>
          </cell>
          <cell r="CB59">
            <v>36.360999999999997</v>
          </cell>
          <cell r="CC59">
            <v>29.417000000000002</v>
          </cell>
          <cell r="CD59">
            <v>49.281999999999996</v>
          </cell>
          <cell r="CE59">
            <v>26.827000000000002</v>
          </cell>
          <cell r="CF59">
            <v>22.454000000000001</v>
          </cell>
          <cell r="CG59">
            <v>21.013000000000002</v>
          </cell>
          <cell r="CH59">
            <v>13.025</v>
          </cell>
          <cell r="CI59">
            <v>7.9880000000000004</v>
          </cell>
          <cell r="CJ59">
            <v>28.268000000000001</v>
          </cell>
          <cell r="CK59">
            <v>13.802</v>
          </cell>
          <cell r="CL59">
            <v>14.465999999999999</v>
          </cell>
          <cell r="CM59">
            <v>16.497</v>
          </cell>
          <cell r="CN59">
            <v>9.5340000000000007</v>
          </cell>
          <cell r="CO59">
            <v>6.9630000000000001</v>
          </cell>
          <cell r="CP59">
            <v>387.75799999999998</v>
          </cell>
          <cell r="CQ59">
            <v>163.18799999999999</v>
          </cell>
          <cell r="CR59">
            <v>224.571</v>
          </cell>
          <cell r="CS59">
            <v>154.667</v>
          </cell>
          <cell r="CT59">
            <v>78.147000000000006</v>
          </cell>
          <cell r="CU59">
            <v>76.52</v>
          </cell>
          <cell r="CV59">
            <v>142.721</v>
          </cell>
          <cell r="CW59">
            <v>73.570999999999998</v>
          </cell>
          <cell r="CX59">
            <v>69.150000000000006</v>
          </cell>
          <cell r="CY59">
            <v>11.946999999999999</v>
          </cell>
          <cell r="CZ59">
            <v>4.577</v>
          </cell>
          <cell r="DA59">
            <v>7.37</v>
          </cell>
          <cell r="DB59">
            <v>4.2990000000000004</v>
          </cell>
          <cell r="DC59">
            <v>3.016</v>
          </cell>
          <cell r="DD59">
            <v>1.284</v>
          </cell>
          <cell r="DE59">
            <v>182.07599999999999</v>
          </cell>
          <cell r="DF59">
            <v>64</v>
          </cell>
          <cell r="DG59">
            <v>118.077</v>
          </cell>
          <cell r="DH59">
            <v>27.047000000000001</v>
          </cell>
          <cell r="DI59">
            <v>9.3719999999999999</v>
          </cell>
          <cell r="DJ59">
            <v>17.675000000000001</v>
          </cell>
          <cell r="DK59">
            <v>155.029</v>
          </cell>
          <cell r="DL59">
            <v>54.628</v>
          </cell>
          <cell r="DM59">
            <v>100.402</v>
          </cell>
          <cell r="DN59">
            <v>46.715000000000003</v>
          </cell>
          <cell r="DO59">
            <v>18.024999999999999</v>
          </cell>
          <cell r="DP59">
            <v>28.690999999999999</v>
          </cell>
          <cell r="DQ59">
            <v>1164.7190000000001</v>
          </cell>
          <cell r="DR59">
            <v>443.68400000000003</v>
          </cell>
          <cell r="DS59">
            <v>721.03499999999997</v>
          </cell>
          <cell r="DT59">
            <v>878.12199999999996</v>
          </cell>
          <cell r="DU59">
            <v>303.48700000000002</v>
          </cell>
          <cell r="DV59">
            <v>574.63499999999999</v>
          </cell>
          <cell r="DW59">
            <v>286.59699999999998</v>
          </cell>
          <cell r="DX59">
            <v>140.19800000000001</v>
          </cell>
          <cell r="DY59">
            <v>146.399</v>
          </cell>
          <cell r="DZ59">
            <v>163.73400000000001</v>
          </cell>
          <cell r="EA59">
            <v>86.596000000000004</v>
          </cell>
          <cell r="EB59">
            <v>77.138999999999996</v>
          </cell>
          <cell r="EC59">
            <v>1454.5219999999999</v>
          </cell>
          <cell r="ED59">
            <v>556.63800000000003</v>
          </cell>
          <cell r="EE59">
            <v>897.88400000000001</v>
          </cell>
          <cell r="EF59">
            <v>4506.2439999999997</v>
          </cell>
          <cell r="EG59">
            <v>2348.1469999999999</v>
          </cell>
          <cell r="EH59">
            <v>2158.096</v>
          </cell>
          <cell r="EI59">
            <v>1552.4770000000001</v>
          </cell>
          <cell r="EJ59">
            <v>606.87199999999996</v>
          </cell>
          <cell r="EK59">
            <v>945.60500000000002</v>
          </cell>
          <cell r="EL59">
            <v>3804.5520000000001</v>
          </cell>
          <cell r="EM59">
            <v>1801.684</v>
          </cell>
          <cell r="EN59">
            <v>2002.8679999999999</v>
          </cell>
          <cell r="EO59">
            <v>567.54999999999995</v>
          </cell>
          <cell r="EP59">
            <v>349.45400000000001</v>
          </cell>
          <cell r="EQ59">
            <v>218.096</v>
          </cell>
          <cell r="ER59">
            <v>50.393999999999998</v>
          </cell>
          <cell r="ES59">
            <v>35.957999999999998</v>
          </cell>
          <cell r="ET59">
            <v>14.436</v>
          </cell>
          <cell r="EU59">
            <v>26.352</v>
          </cell>
          <cell r="EV59">
            <v>17.855</v>
          </cell>
          <cell r="EW59">
            <v>8.4969999999999999</v>
          </cell>
          <cell r="EX59">
            <v>142.63999999999999</v>
          </cell>
          <cell r="EY59">
            <v>80.534999999999997</v>
          </cell>
          <cell r="EZ59">
            <v>62.104999999999997</v>
          </cell>
          <cell r="FA59">
            <v>12.56</v>
          </cell>
          <cell r="FB59">
            <v>6.2160000000000002</v>
          </cell>
          <cell r="FC59">
            <v>6.3440000000000003</v>
          </cell>
          <cell r="FD59">
            <v>8.2720000000000002</v>
          </cell>
          <cell r="FE59">
            <v>3.7629999999999999</v>
          </cell>
          <cell r="FF59">
            <v>4.508</v>
          </cell>
          <cell r="FG59">
            <v>3.7669999999999999</v>
          </cell>
          <cell r="FH59">
            <v>1.4530000000000001</v>
          </cell>
          <cell r="FI59">
            <v>2.3140000000000001</v>
          </cell>
          <cell r="FJ59">
            <v>4.5049999999999999</v>
          </cell>
          <cell r="FK59">
            <v>2.3109999999999999</v>
          </cell>
          <cell r="FL59">
            <v>2.1949999999999998</v>
          </cell>
          <cell r="FM59">
            <v>4.2880000000000003</v>
          </cell>
          <cell r="FN59">
            <v>2.4529999999999998</v>
          </cell>
          <cell r="FO59">
            <v>1.835</v>
          </cell>
          <cell r="FP59">
            <v>130.08000000000001</v>
          </cell>
          <cell r="FQ59">
            <v>74.319000000000003</v>
          </cell>
          <cell r="FR59">
            <v>55.761000000000003</v>
          </cell>
          <cell r="FS59">
            <v>10.244999999999999</v>
          </cell>
          <cell r="FT59">
            <v>7.85</v>
          </cell>
          <cell r="FU59">
            <v>2.395</v>
          </cell>
          <cell r="FV59">
            <v>8.8710000000000004</v>
          </cell>
          <cell r="FW59">
            <v>7.3239999999999998</v>
          </cell>
          <cell r="FX59">
            <v>1.5469999999999999</v>
          </cell>
          <cell r="FY59">
            <v>1.3740000000000001</v>
          </cell>
          <cell r="FZ59">
            <v>0.52600000000000002</v>
          </cell>
          <cell r="GA59">
            <v>0.84699999999999998</v>
          </cell>
          <cell r="GB59">
            <v>0.47399999999999998</v>
          </cell>
          <cell r="GC59">
            <v>0</v>
          </cell>
          <cell r="GD59">
            <v>0.47399999999999998</v>
          </cell>
          <cell r="GE59">
            <v>100.968</v>
          </cell>
          <cell r="GF59">
            <v>58.932000000000002</v>
          </cell>
          <cell r="GG59">
            <v>42.036999999999999</v>
          </cell>
          <cell r="GH59">
            <v>28.802</v>
          </cell>
          <cell r="GI59">
            <v>16.497</v>
          </cell>
          <cell r="GJ59">
            <v>12.305</v>
          </cell>
          <cell r="GK59">
            <v>72.165999999999997</v>
          </cell>
          <cell r="GL59">
            <v>42.435000000000002</v>
          </cell>
          <cell r="GM59">
            <v>29.731999999999999</v>
          </cell>
          <cell r="GN59">
            <v>18.393000000000001</v>
          </cell>
          <cell r="GO59">
            <v>7.5359999999999996</v>
          </cell>
          <cell r="GP59">
            <v>10.856</v>
          </cell>
          <cell r="GQ59">
            <v>3094.3629999999998</v>
          </cell>
          <cell r="GR59">
            <v>1371.6949999999999</v>
          </cell>
          <cell r="GS59">
            <v>1722.6679999999999</v>
          </cell>
          <cell r="GT59">
            <v>2927.5749999999998</v>
          </cell>
          <cell r="GU59">
            <v>1284.3979999999999</v>
          </cell>
          <cell r="GV59">
            <v>1643.1769999999999</v>
          </cell>
          <cell r="GW59">
            <v>166.78700000000001</v>
          </cell>
          <cell r="GX59">
            <v>87.296999999999997</v>
          </cell>
          <cell r="GY59">
            <v>79.489999999999995</v>
          </cell>
          <cell r="GZ59">
            <v>12.638</v>
          </cell>
          <cell r="HA59">
            <v>8.7769999999999992</v>
          </cell>
          <cell r="HB59">
            <v>3.8610000000000002</v>
          </cell>
          <cell r="HC59">
            <v>3224.3649999999998</v>
          </cell>
          <cell r="HD59">
            <v>1443.453</v>
          </cell>
          <cell r="HE59">
            <v>1780.912</v>
          </cell>
          <cell r="HF59">
            <v>580.11</v>
          </cell>
          <cell r="HG59">
            <v>355.67</v>
          </cell>
          <cell r="HH59">
            <v>224.43899999999999</v>
          </cell>
          <cell r="HI59">
            <v>3224.4430000000002</v>
          </cell>
          <cell r="HJ59">
            <v>1446.0139999999999</v>
          </cell>
          <cell r="HK59">
            <v>1778.4290000000001</v>
          </cell>
          <cell r="HL59">
            <v>6474.16</v>
          </cell>
          <cell r="HM59">
            <v>3178.6120000000001</v>
          </cell>
          <cell r="HN59">
            <v>3295.5479999999998</v>
          </cell>
          <cell r="HO59">
            <v>4090.89</v>
          </cell>
          <cell r="HP59">
            <v>2166.2150000000001</v>
          </cell>
          <cell r="HQ59">
            <v>1924.675</v>
          </cell>
          <cell r="HR59">
            <v>530.99300000000005</v>
          </cell>
          <cell r="HS59">
            <v>282.71699999999998</v>
          </cell>
          <cell r="HT59">
            <v>248.27600000000001</v>
          </cell>
          <cell r="HU59">
            <v>325.71699999999998</v>
          </cell>
          <cell r="HV59">
            <v>138.149</v>
          </cell>
          <cell r="HW59">
            <v>187.56899999999999</v>
          </cell>
          <cell r="HX59">
            <v>607.03200000000004</v>
          </cell>
          <cell r="HY59">
            <v>267.30599999999998</v>
          </cell>
          <cell r="HZ59">
            <v>339.726</v>
          </cell>
          <cell r="IA59">
            <v>92.760999999999996</v>
          </cell>
          <cell r="IB59">
            <v>41.816000000000003</v>
          </cell>
          <cell r="IC59">
            <v>50.945</v>
          </cell>
          <cell r="ID59">
            <v>62.578000000000003</v>
          </cell>
          <cell r="IE59">
            <v>33.563000000000002</v>
          </cell>
          <cell r="IF59">
            <v>29.013999999999999</v>
          </cell>
          <cell r="IG59">
            <v>28.184000000000001</v>
          </cell>
          <cell r="IH59">
            <v>16.241</v>
          </cell>
          <cell r="II59">
            <v>11.944000000000001</v>
          </cell>
          <cell r="IJ59">
            <v>34.393000000000001</v>
          </cell>
          <cell r="IK59">
            <v>17.323</v>
          </cell>
          <cell r="IL59">
            <v>17.071000000000002</v>
          </cell>
          <cell r="IM59">
            <v>30.183</v>
          </cell>
          <cell r="IN59">
            <v>8.2530000000000001</v>
          </cell>
          <cell r="IO59">
            <v>21.931000000000001</v>
          </cell>
          <cell r="IP59">
            <v>514.27099999999996</v>
          </cell>
          <cell r="IQ59">
            <v>225.49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49.743000000000002</v>
          </cell>
          <cell r="C71">
            <v>99.849000000000004</v>
          </cell>
          <cell r="D71">
            <v>100.864</v>
          </cell>
          <cell r="E71">
            <v>44.856999999999999</v>
          </cell>
          <cell r="F71">
            <v>56.006</v>
          </cell>
          <cell r="G71">
            <v>41.822000000000003</v>
          </cell>
          <cell r="H71">
            <v>21.622</v>
          </cell>
          <cell r="I71">
            <v>20.199000000000002</v>
          </cell>
          <cell r="J71">
            <v>59.042000000000002</v>
          </cell>
          <cell r="K71">
            <v>23.234999999999999</v>
          </cell>
          <cell r="L71">
            <v>35.807000000000002</v>
          </cell>
          <cell r="M71">
            <v>48.728999999999999</v>
          </cell>
          <cell r="N71">
            <v>4.8860000000000001</v>
          </cell>
          <cell r="O71">
            <v>43.843000000000004</v>
          </cell>
          <cell r="P71">
            <v>629.69600000000003</v>
          </cell>
          <cell r="Q71">
            <v>205.863</v>
          </cell>
          <cell r="R71">
            <v>423.83300000000003</v>
          </cell>
          <cell r="S71">
            <v>223.501</v>
          </cell>
          <cell r="T71">
            <v>115.404</v>
          </cell>
          <cell r="U71">
            <v>108.09699999999999</v>
          </cell>
          <cell r="V71">
            <v>201.62100000000001</v>
          </cell>
          <cell r="W71">
            <v>105.49299999999999</v>
          </cell>
          <cell r="X71">
            <v>96.128</v>
          </cell>
          <cell r="Y71">
            <v>21.879000000000001</v>
          </cell>
          <cell r="Z71">
            <v>9.9109999999999996</v>
          </cell>
          <cell r="AA71">
            <v>11.968999999999999</v>
          </cell>
          <cell r="AB71">
            <v>7.1420000000000003</v>
          </cell>
          <cell r="AC71">
            <v>2.1720000000000002</v>
          </cell>
          <cell r="AD71">
            <v>4.97</v>
          </cell>
          <cell r="AE71">
            <v>313.12</v>
          </cell>
          <cell r="AF71">
            <v>67.046999999999997</v>
          </cell>
          <cell r="AG71">
            <v>246.07300000000001</v>
          </cell>
          <cell r="AH71">
            <v>21.245999999999999</v>
          </cell>
          <cell r="AI71">
            <v>5.726</v>
          </cell>
          <cell r="AJ71">
            <v>15.52</v>
          </cell>
          <cell r="AK71">
            <v>291.87400000000002</v>
          </cell>
          <cell r="AL71">
            <v>61.320999999999998</v>
          </cell>
          <cell r="AM71">
            <v>230.553</v>
          </cell>
          <cell r="AN71">
            <v>85.933000000000007</v>
          </cell>
          <cell r="AO71">
            <v>21.24</v>
          </cell>
          <cell r="AP71">
            <v>64.692999999999998</v>
          </cell>
          <cell r="AQ71">
            <v>492.57600000000002</v>
          </cell>
          <cell r="AR71">
            <v>160.946</v>
          </cell>
          <cell r="AS71">
            <v>331.63</v>
          </cell>
          <cell r="AT71">
            <v>393.37900000000002</v>
          </cell>
          <cell r="AU71">
            <v>106.863</v>
          </cell>
          <cell r="AV71">
            <v>286.51600000000002</v>
          </cell>
          <cell r="AW71">
            <v>99.195999999999998</v>
          </cell>
          <cell r="AX71">
            <v>54.082999999999998</v>
          </cell>
          <cell r="AY71">
            <v>45.113</v>
          </cell>
          <cell r="AZ71">
            <v>243.44300000000001</v>
          </cell>
          <cell r="BA71">
            <v>127.116</v>
          </cell>
          <cell r="BB71">
            <v>116.327</v>
          </cell>
          <cell r="BC71">
            <v>1028.421</v>
          </cell>
          <cell r="BD71">
            <v>289.43700000000001</v>
          </cell>
          <cell r="BE71">
            <v>738.98400000000004</v>
          </cell>
          <cell r="BF71">
            <v>6044.0439999999999</v>
          </cell>
          <cell r="BG71">
            <v>3176.7959999999998</v>
          </cell>
          <cell r="BH71">
            <v>2867.2469999999998</v>
          </cell>
          <cell r="BI71">
            <v>1122.271</v>
          </cell>
          <cell r="BJ71">
            <v>366.80900000000003</v>
          </cell>
          <cell r="BK71">
            <v>755.46299999999997</v>
          </cell>
          <cell r="BL71">
            <v>6169.2820000000002</v>
          </cell>
          <cell r="BM71">
            <v>3010.3969999999999</v>
          </cell>
          <cell r="BN71">
            <v>3158.8850000000002</v>
          </cell>
          <cell r="BO71">
            <v>4548.366</v>
          </cell>
          <cell r="BP71">
            <v>2376.8850000000002</v>
          </cell>
          <cell r="BQ71">
            <v>2171.4810000000002</v>
          </cell>
          <cell r="BR71">
            <v>563.13</v>
          </cell>
          <cell r="BS71">
            <v>280.62400000000002</v>
          </cell>
          <cell r="BT71">
            <v>282.50599999999997</v>
          </cell>
          <cell r="BU71">
            <v>338.41399999999999</v>
          </cell>
          <cell r="BV71">
            <v>125.358</v>
          </cell>
          <cell r="BW71">
            <v>213.05600000000001</v>
          </cell>
          <cell r="BX71">
            <v>484.13099999999997</v>
          </cell>
          <cell r="BY71">
            <v>206.09299999999999</v>
          </cell>
          <cell r="BZ71">
            <v>278.03800000000001</v>
          </cell>
          <cell r="CA71">
            <v>75.358000000000004</v>
          </cell>
          <cell r="CB71">
            <v>35.540999999999997</v>
          </cell>
          <cell r="CC71">
            <v>39.816000000000003</v>
          </cell>
          <cell r="CD71">
            <v>52.924999999999997</v>
          </cell>
          <cell r="CE71">
            <v>27.288</v>
          </cell>
          <cell r="CF71">
            <v>25.637</v>
          </cell>
          <cell r="CG71">
            <v>24.978999999999999</v>
          </cell>
          <cell r="CH71">
            <v>11.099</v>
          </cell>
          <cell r="CI71">
            <v>13.88</v>
          </cell>
          <cell r="CJ71">
            <v>27.946000000000002</v>
          </cell>
          <cell r="CK71">
            <v>16.189</v>
          </cell>
          <cell r="CL71">
            <v>11.757999999999999</v>
          </cell>
          <cell r="CM71">
            <v>22.433</v>
          </cell>
          <cell r="CN71">
            <v>8.2539999999999996</v>
          </cell>
          <cell r="CO71">
            <v>14.179</v>
          </cell>
          <cell r="CP71">
            <v>408.77300000000002</v>
          </cell>
          <cell r="CQ71">
            <v>170.55099999999999</v>
          </cell>
          <cell r="CR71">
            <v>238.22200000000001</v>
          </cell>
          <cell r="CS71">
            <v>159.405</v>
          </cell>
          <cell r="CT71">
            <v>82.447000000000003</v>
          </cell>
          <cell r="CU71">
            <v>76.956999999999994</v>
          </cell>
          <cell r="CV71">
            <v>146.767</v>
          </cell>
          <cell r="CW71">
            <v>77.697999999999993</v>
          </cell>
          <cell r="CX71">
            <v>69.069000000000003</v>
          </cell>
          <cell r="CY71">
            <v>12.638</v>
          </cell>
          <cell r="CZ71">
            <v>4.7489999999999997</v>
          </cell>
          <cell r="DA71">
            <v>7.8879999999999999</v>
          </cell>
          <cell r="DB71">
            <v>5.0919999999999996</v>
          </cell>
          <cell r="DC71">
            <v>2.7789999999999999</v>
          </cell>
          <cell r="DD71">
            <v>2.3130000000000002</v>
          </cell>
          <cell r="DE71">
            <v>185.45500000000001</v>
          </cell>
          <cell r="DF71">
            <v>66.251999999999995</v>
          </cell>
          <cell r="DG71">
            <v>119.20399999999999</v>
          </cell>
          <cell r="DH71">
            <v>27.744</v>
          </cell>
          <cell r="DI71">
            <v>9.7919999999999998</v>
          </cell>
          <cell r="DJ71">
            <v>17.952000000000002</v>
          </cell>
          <cell r="DK71">
            <v>157.71100000000001</v>
          </cell>
          <cell r="DL71">
            <v>56.46</v>
          </cell>
          <cell r="DM71">
            <v>101.251</v>
          </cell>
          <cell r="DN71">
            <v>58.822000000000003</v>
          </cell>
          <cell r="DO71">
            <v>19.074000000000002</v>
          </cell>
          <cell r="DP71">
            <v>39.747999999999998</v>
          </cell>
          <cell r="DQ71">
            <v>1136.7850000000001</v>
          </cell>
          <cell r="DR71">
            <v>427.41899999999998</v>
          </cell>
          <cell r="DS71">
            <v>709.36599999999999</v>
          </cell>
          <cell r="DT71">
            <v>824.97199999999998</v>
          </cell>
          <cell r="DU71">
            <v>272.923</v>
          </cell>
          <cell r="DV71">
            <v>552.04999999999995</v>
          </cell>
          <cell r="DW71">
            <v>311.81299999999999</v>
          </cell>
          <cell r="DX71">
            <v>154.49700000000001</v>
          </cell>
          <cell r="DY71">
            <v>157.316</v>
          </cell>
          <cell r="DZ71">
            <v>171.745</v>
          </cell>
          <cell r="EA71">
            <v>88.796999999999997</v>
          </cell>
          <cell r="EB71">
            <v>82.948999999999998</v>
          </cell>
          <cell r="EC71">
            <v>1449.171</v>
          </cell>
          <cell r="ED71">
            <v>544.71500000000003</v>
          </cell>
          <cell r="EE71">
            <v>904.45600000000002</v>
          </cell>
          <cell r="EF71">
            <v>4623.7240000000002</v>
          </cell>
          <cell r="EG71">
            <v>2412.4270000000001</v>
          </cell>
          <cell r="EH71">
            <v>2211.297</v>
          </cell>
          <cell r="EI71">
            <v>1545.558</v>
          </cell>
          <cell r="EJ71">
            <v>597.97</v>
          </cell>
          <cell r="EK71">
            <v>947.58799999999997</v>
          </cell>
          <cell r="EL71">
            <v>3983.8870000000002</v>
          </cell>
          <cell r="EM71">
            <v>1902.2470000000001</v>
          </cell>
          <cell r="EN71">
            <v>2081.64</v>
          </cell>
          <cell r="EO71">
            <v>594.62400000000002</v>
          </cell>
          <cell r="EP71">
            <v>351.81200000000001</v>
          </cell>
          <cell r="EQ71">
            <v>242.81200000000001</v>
          </cell>
          <cell r="ER71">
            <v>53.247999999999998</v>
          </cell>
          <cell r="ES71">
            <v>37.395000000000003</v>
          </cell>
          <cell r="ET71">
            <v>15.853</v>
          </cell>
          <cell r="EU71">
            <v>25.2</v>
          </cell>
          <cell r="EV71">
            <v>16.463000000000001</v>
          </cell>
          <cell r="EW71">
            <v>8.7379999999999995</v>
          </cell>
          <cell r="EX71">
            <v>157.21799999999999</v>
          </cell>
          <cell r="EY71">
            <v>82.611000000000004</v>
          </cell>
          <cell r="EZ71">
            <v>74.606999999999999</v>
          </cell>
          <cell r="FA71">
            <v>13.361000000000001</v>
          </cell>
          <cell r="FB71">
            <v>5.7859999999999996</v>
          </cell>
          <cell r="FC71">
            <v>7.5759999999999996</v>
          </cell>
          <cell r="FD71">
            <v>10.385</v>
          </cell>
          <cell r="FE71">
            <v>4.8659999999999997</v>
          </cell>
          <cell r="FF71">
            <v>5.5190000000000001</v>
          </cell>
          <cell r="FG71">
            <v>3.77</v>
          </cell>
          <cell r="FH71">
            <v>1.867</v>
          </cell>
          <cell r="FI71">
            <v>1.903</v>
          </cell>
          <cell r="FJ71">
            <v>6.6150000000000002</v>
          </cell>
          <cell r="FK71">
            <v>2.9990000000000001</v>
          </cell>
          <cell r="FL71">
            <v>3.6160000000000001</v>
          </cell>
          <cell r="FM71">
            <v>2.976</v>
          </cell>
          <cell r="FN71">
            <v>0.91900000000000004</v>
          </cell>
          <cell r="FO71">
            <v>2.0569999999999999</v>
          </cell>
          <cell r="FP71">
            <v>143.857</v>
          </cell>
          <cell r="FQ71">
            <v>76.825000000000003</v>
          </cell>
          <cell r="FR71">
            <v>67.031999999999996</v>
          </cell>
          <cell r="FS71">
            <v>8.5619999999999994</v>
          </cell>
          <cell r="FT71">
            <v>5.2539999999999996</v>
          </cell>
          <cell r="FU71">
            <v>3.3079999999999998</v>
          </cell>
          <cell r="FV71">
            <v>8.0399999999999991</v>
          </cell>
          <cell r="FW71">
            <v>5.2539999999999996</v>
          </cell>
          <cell r="FX71">
            <v>2.786</v>
          </cell>
          <cell r="FY71">
            <v>0.52200000000000002</v>
          </cell>
          <cell r="FZ71">
            <v>0</v>
          </cell>
          <cell r="GA71">
            <v>0.52200000000000002</v>
          </cell>
          <cell r="GB71">
            <v>0.53500000000000003</v>
          </cell>
          <cell r="GC71">
            <v>0</v>
          </cell>
          <cell r="GD71">
            <v>0.53500000000000003</v>
          </cell>
          <cell r="GE71">
            <v>120.267</v>
          </cell>
          <cell r="GF71">
            <v>63.640999999999998</v>
          </cell>
          <cell r="GG71">
            <v>56.627000000000002</v>
          </cell>
          <cell r="GH71">
            <v>34.973999999999997</v>
          </cell>
          <cell r="GI71">
            <v>20.617000000000001</v>
          </cell>
          <cell r="GJ71">
            <v>14.356999999999999</v>
          </cell>
          <cell r="GK71">
            <v>85.293999999999997</v>
          </cell>
          <cell r="GL71">
            <v>43.024000000000001</v>
          </cell>
          <cell r="GM71">
            <v>42.268999999999998</v>
          </cell>
          <cell r="GN71">
            <v>14.492000000000001</v>
          </cell>
          <cell r="GO71">
            <v>7.931</v>
          </cell>
          <cell r="GP71">
            <v>6.5609999999999999</v>
          </cell>
          <cell r="GQ71">
            <v>3232.0450000000001</v>
          </cell>
          <cell r="GR71">
            <v>1467.825</v>
          </cell>
          <cell r="GS71">
            <v>1764.22</v>
          </cell>
          <cell r="GT71">
            <v>3059.152</v>
          </cell>
          <cell r="GU71">
            <v>1385.067</v>
          </cell>
          <cell r="GV71">
            <v>1674.0840000000001</v>
          </cell>
          <cell r="GW71">
            <v>172.89400000000001</v>
          </cell>
          <cell r="GX71">
            <v>82.757999999999996</v>
          </cell>
          <cell r="GY71">
            <v>90.135999999999996</v>
          </cell>
          <cell r="GZ71">
            <v>11.81</v>
          </cell>
          <cell r="HA71">
            <v>7.1210000000000004</v>
          </cell>
          <cell r="HB71">
            <v>4.6890000000000001</v>
          </cell>
          <cell r="HC71">
            <v>3377.453</v>
          </cell>
          <cell r="HD71">
            <v>1543.3150000000001</v>
          </cell>
          <cell r="HE71">
            <v>1834.1379999999999</v>
          </cell>
          <cell r="HF71">
            <v>607.98500000000001</v>
          </cell>
          <cell r="HG71">
            <v>357.59699999999998</v>
          </cell>
          <cell r="HH71">
            <v>250.38800000000001</v>
          </cell>
          <cell r="HI71">
            <v>3375.902</v>
          </cell>
          <cell r="HJ71">
            <v>1544.65</v>
          </cell>
          <cell r="HK71">
            <v>1831.252</v>
          </cell>
          <cell r="HL71">
            <v>6559.48</v>
          </cell>
          <cell r="HM71">
            <v>3236.97</v>
          </cell>
          <cell r="HN71">
            <v>3322.51</v>
          </cell>
          <cell r="HO71">
            <v>4128.1440000000002</v>
          </cell>
          <cell r="HP71">
            <v>2190.2950000000001</v>
          </cell>
          <cell r="HQ71">
            <v>1937.85</v>
          </cell>
          <cell r="HR71">
            <v>630.44299999999998</v>
          </cell>
          <cell r="HS71">
            <v>337.97</v>
          </cell>
          <cell r="HT71">
            <v>292.47399999999999</v>
          </cell>
          <cell r="HU71">
            <v>371.33800000000002</v>
          </cell>
          <cell r="HV71">
            <v>152.58699999999999</v>
          </cell>
          <cell r="HW71">
            <v>218.751</v>
          </cell>
          <cell r="HX71">
            <v>633.60500000000002</v>
          </cell>
          <cell r="HY71">
            <v>265.82</v>
          </cell>
          <cell r="HZ71">
            <v>367.78500000000003</v>
          </cell>
          <cell r="IA71">
            <v>98.856999999999999</v>
          </cell>
          <cell r="IB71">
            <v>44.616999999999997</v>
          </cell>
          <cell r="IC71">
            <v>54.24</v>
          </cell>
          <cell r="ID71">
            <v>71.356999999999999</v>
          </cell>
          <cell r="IE71">
            <v>36.451000000000001</v>
          </cell>
          <cell r="IF71">
            <v>34.905999999999999</v>
          </cell>
          <cell r="IG71">
            <v>32.345999999999997</v>
          </cell>
          <cell r="IH71">
            <v>15.355</v>
          </cell>
          <cell r="II71">
            <v>16.989999999999998</v>
          </cell>
          <cell r="IJ71">
            <v>39.012</v>
          </cell>
          <cell r="IK71">
            <v>21.096</v>
          </cell>
          <cell r="IL71">
            <v>17.916</v>
          </cell>
          <cell r="IM71">
            <v>27.5</v>
          </cell>
          <cell r="IN71">
            <v>8.1660000000000004</v>
          </cell>
          <cell r="IO71">
            <v>19.334</v>
          </cell>
          <cell r="IP71">
            <v>534.74699999999996</v>
          </cell>
          <cell r="IQ71">
            <v>221.203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45.021999999999998</v>
          </cell>
          <cell r="C83">
            <v>103.58</v>
          </cell>
          <cell r="D83">
            <v>98.412999999999997</v>
          </cell>
          <cell r="E83">
            <v>37.521999999999998</v>
          </cell>
          <cell r="F83">
            <v>60.892000000000003</v>
          </cell>
          <cell r="G83">
            <v>40.762</v>
          </cell>
          <cell r="H83">
            <v>19.879000000000001</v>
          </cell>
          <cell r="I83">
            <v>20.882999999999999</v>
          </cell>
          <cell r="J83">
            <v>57.652000000000001</v>
          </cell>
          <cell r="K83">
            <v>17.643000000000001</v>
          </cell>
          <cell r="L83">
            <v>40.009</v>
          </cell>
          <cell r="M83">
            <v>50.189</v>
          </cell>
          <cell r="N83">
            <v>7.5010000000000003</v>
          </cell>
          <cell r="O83">
            <v>42.689</v>
          </cell>
          <cell r="P83">
            <v>657.01700000000005</v>
          </cell>
          <cell r="Q83">
            <v>226.535</v>
          </cell>
          <cell r="R83">
            <v>430.48099999999999</v>
          </cell>
          <cell r="S83">
            <v>278.661</v>
          </cell>
          <cell r="T83">
            <v>146.44800000000001</v>
          </cell>
          <cell r="U83">
            <v>132.21299999999999</v>
          </cell>
          <cell r="V83">
            <v>254.05699999999999</v>
          </cell>
          <cell r="W83">
            <v>138.11099999999999</v>
          </cell>
          <cell r="X83">
            <v>115.94499999999999</v>
          </cell>
          <cell r="Y83">
            <v>24.603999999999999</v>
          </cell>
          <cell r="Z83">
            <v>8.3369999999999997</v>
          </cell>
          <cell r="AA83">
            <v>16.266999999999999</v>
          </cell>
          <cell r="AB83">
            <v>10.016999999999999</v>
          </cell>
          <cell r="AC83">
            <v>3.4889999999999999</v>
          </cell>
          <cell r="AD83">
            <v>6.5279999999999996</v>
          </cell>
          <cell r="AE83">
            <v>277.62299999999999</v>
          </cell>
          <cell r="AF83">
            <v>59.3</v>
          </cell>
          <cell r="AG83">
            <v>218.32400000000001</v>
          </cell>
          <cell r="AH83">
            <v>18.632999999999999</v>
          </cell>
          <cell r="AI83">
            <v>4.3460000000000001</v>
          </cell>
          <cell r="AJ83">
            <v>14.287000000000001</v>
          </cell>
          <cell r="AK83">
            <v>258.99</v>
          </cell>
          <cell r="AL83">
            <v>54.954000000000001</v>
          </cell>
          <cell r="AM83">
            <v>204.036</v>
          </cell>
          <cell r="AN83">
            <v>90.715999999999994</v>
          </cell>
          <cell r="AO83">
            <v>17.297999999999998</v>
          </cell>
          <cell r="AP83">
            <v>73.417000000000002</v>
          </cell>
          <cell r="AQ83">
            <v>469.59399999999999</v>
          </cell>
          <cell r="AR83">
            <v>152.15299999999999</v>
          </cell>
          <cell r="AS83">
            <v>317.44099999999997</v>
          </cell>
          <cell r="AT83">
            <v>378.79500000000002</v>
          </cell>
          <cell r="AU83">
            <v>103.652</v>
          </cell>
          <cell r="AV83">
            <v>275.14299999999997</v>
          </cell>
          <cell r="AW83">
            <v>90.799000000000007</v>
          </cell>
          <cell r="AX83">
            <v>48.500999999999998</v>
          </cell>
          <cell r="AY83">
            <v>42.298000000000002</v>
          </cell>
          <cell r="AZ83">
            <v>294.81900000000002</v>
          </cell>
          <cell r="BA83">
            <v>157.99</v>
          </cell>
          <cell r="BB83">
            <v>136.82900000000001</v>
          </cell>
          <cell r="BC83">
            <v>980.39499999999998</v>
          </cell>
          <cell r="BD83">
            <v>265.72000000000003</v>
          </cell>
          <cell r="BE83">
            <v>714.67399999999998</v>
          </cell>
          <cell r="BF83">
            <v>6033.2920000000004</v>
          </cell>
          <cell r="BG83">
            <v>3157.643</v>
          </cell>
          <cell r="BH83">
            <v>2875.6480000000001</v>
          </cell>
          <cell r="BI83">
            <v>1126.6099999999999</v>
          </cell>
          <cell r="BJ83">
            <v>378.68799999999999</v>
          </cell>
          <cell r="BK83">
            <v>747.923</v>
          </cell>
          <cell r="BL83">
            <v>6184.6289999999999</v>
          </cell>
          <cell r="BM83">
            <v>3015.84</v>
          </cell>
          <cell r="BN83">
            <v>3168.7890000000002</v>
          </cell>
          <cell r="BO83">
            <v>4545.1970000000001</v>
          </cell>
          <cell r="BP83">
            <v>2356.83</v>
          </cell>
          <cell r="BQ83">
            <v>2188.3670000000002</v>
          </cell>
          <cell r="BR83">
            <v>558.37400000000002</v>
          </cell>
          <cell r="BS83">
            <v>297.99799999999999</v>
          </cell>
          <cell r="BT83">
            <v>260.37599999999998</v>
          </cell>
          <cell r="BU83">
            <v>332.23099999999999</v>
          </cell>
          <cell r="BV83">
            <v>150.93</v>
          </cell>
          <cell r="BW83">
            <v>181.30099999999999</v>
          </cell>
          <cell r="BX83">
            <v>569.51400000000001</v>
          </cell>
          <cell r="BY83">
            <v>243.72399999999999</v>
          </cell>
          <cell r="BZ83">
            <v>325.79000000000002</v>
          </cell>
          <cell r="CA83">
            <v>84.076999999999998</v>
          </cell>
          <cell r="CB83">
            <v>39.643999999999998</v>
          </cell>
          <cell r="CC83">
            <v>44.433</v>
          </cell>
          <cell r="CD83">
            <v>64.003</v>
          </cell>
          <cell r="CE83">
            <v>29.279</v>
          </cell>
          <cell r="CF83">
            <v>34.723999999999997</v>
          </cell>
          <cell r="CG83">
            <v>28.942</v>
          </cell>
          <cell r="CH83">
            <v>13.731999999999999</v>
          </cell>
          <cell r="CI83">
            <v>15.21</v>
          </cell>
          <cell r="CJ83">
            <v>35.061999999999998</v>
          </cell>
          <cell r="CK83">
            <v>15.547000000000001</v>
          </cell>
          <cell r="CL83">
            <v>19.515000000000001</v>
          </cell>
          <cell r="CM83">
            <v>20.074000000000002</v>
          </cell>
          <cell r="CN83">
            <v>10.365</v>
          </cell>
          <cell r="CO83">
            <v>9.7089999999999996</v>
          </cell>
          <cell r="CP83">
            <v>485.43700000000001</v>
          </cell>
          <cell r="CQ83">
            <v>204.08</v>
          </cell>
          <cell r="CR83">
            <v>281.35700000000003</v>
          </cell>
          <cell r="CS83">
            <v>201.35400000000001</v>
          </cell>
          <cell r="CT83">
            <v>103.777</v>
          </cell>
          <cell r="CU83">
            <v>97.576999999999998</v>
          </cell>
          <cell r="CV83">
            <v>188.62</v>
          </cell>
          <cell r="CW83">
            <v>102.696</v>
          </cell>
          <cell r="CX83">
            <v>85.924000000000007</v>
          </cell>
          <cell r="CY83">
            <v>12.733000000000001</v>
          </cell>
          <cell r="CZ83">
            <v>1.081</v>
          </cell>
          <cell r="DA83">
            <v>11.653</v>
          </cell>
          <cell r="DB83">
            <v>4.3140000000000001</v>
          </cell>
          <cell r="DC83">
            <v>2.1850000000000001</v>
          </cell>
          <cell r="DD83">
            <v>2.129</v>
          </cell>
          <cell r="DE83">
            <v>219.435</v>
          </cell>
          <cell r="DF83">
            <v>78.274000000000001</v>
          </cell>
          <cell r="DG83">
            <v>141.161</v>
          </cell>
          <cell r="DH83">
            <v>43.363</v>
          </cell>
          <cell r="DI83">
            <v>18.335999999999999</v>
          </cell>
          <cell r="DJ83">
            <v>25.027000000000001</v>
          </cell>
          <cell r="DK83">
            <v>176.072</v>
          </cell>
          <cell r="DL83">
            <v>59.938000000000002</v>
          </cell>
          <cell r="DM83">
            <v>116.134</v>
          </cell>
          <cell r="DN83">
            <v>60.334000000000003</v>
          </cell>
          <cell r="DO83">
            <v>19.844000000000001</v>
          </cell>
          <cell r="DP83">
            <v>40.491</v>
          </cell>
          <cell r="DQ83">
            <v>1069.9179999999999</v>
          </cell>
          <cell r="DR83">
            <v>415.286</v>
          </cell>
          <cell r="DS83">
            <v>654.63199999999995</v>
          </cell>
          <cell r="DT83">
            <v>748.68600000000004</v>
          </cell>
          <cell r="DU83">
            <v>260.61099999999999</v>
          </cell>
          <cell r="DV83">
            <v>488.07499999999999</v>
          </cell>
          <cell r="DW83">
            <v>321.23200000000003</v>
          </cell>
          <cell r="DX83">
            <v>154.67500000000001</v>
          </cell>
          <cell r="DY83">
            <v>166.55699999999999</v>
          </cell>
          <cell r="DZ83">
            <v>217.56200000000001</v>
          </cell>
          <cell r="EA83">
            <v>116.428</v>
          </cell>
          <cell r="EB83">
            <v>101.134</v>
          </cell>
          <cell r="EC83">
            <v>1421.87</v>
          </cell>
          <cell r="ED83">
            <v>542.58199999999999</v>
          </cell>
          <cell r="EE83">
            <v>879.28800000000001</v>
          </cell>
          <cell r="EF83">
            <v>4629.2740000000003</v>
          </cell>
          <cell r="EG83">
            <v>2396.4740000000002</v>
          </cell>
          <cell r="EH83">
            <v>2232.8000000000002</v>
          </cell>
          <cell r="EI83">
            <v>1555.355</v>
          </cell>
          <cell r="EJ83">
            <v>619.36599999999999</v>
          </cell>
          <cell r="EK83">
            <v>935.98900000000003</v>
          </cell>
          <cell r="EL83">
            <v>4215.0940000000001</v>
          </cell>
          <cell r="EM83">
            <v>1992.127</v>
          </cell>
          <cell r="EN83">
            <v>2222.9659999999999</v>
          </cell>
          <cell r="EO83">
            <v>650.09100000000001</v>
          </cell>
          <cell r="EP83">
            <v>395.30200000000002</v>
          </cell>
          <cell r="EQ83">
            <v>254.79</v>
          </cell>
          <cell r="ER83">
            <v>82.870999999999995</v>
          </cell>
          <cell r="ES83">
            <v>44.604999999999997</v>
          </cell>
          <cell r="ET83">
            <v>38.265999999999998</v>
          </cell>
          <cell r="EU83">
            <v>43.597000000000001</v>
          </cell>
          <cell r="EV83">
            <v>24.745000000000001</v>
          </cell>
          <cell r="EW83">
            <v>18.852</v>
          </cell>
          <cell r="EX83">
            <v>143.578</v>
          </cell>
          <cell r="EY83">
            <v>79.183999999999997</v>
          </cell>
          <cell r="EZ83">
            <v>64.394000000000005</v>
          </cell>
          <cell r="FA83">
            <v>21.472000000000001</v>
          </cell>
          <cell r="FB83">
            <v>10.923999999999999</v>
          </cell>
          <cell r="FC83">
            <v>10.548</v>
          </cell>
          <cell r="FD83">
            <v>16.361000000000001</v>
          </cell>
          <cell r="FE83">
            <v>8.6059999999999999</v>
          </cell>
          <cell r="FF83">
            <v>7.7549999999999999</v>
          </cell>
          <cell r="FG83">
            <v>4.4089999999999998</v>
          </cell>
          <cell r="FH83">
            <v>1.6080000000000001</v>
          </cell>
          <cell r="FI83">
            <v>2.8010000000000002</v>
          </cell>
          <cell r="FJ83">
            <v>11.952</v>
          </cell>
          <cell r="FK83">
            <v>6.9980000000000002</v>
          </cell>
          <cell r="FL83">
            <v>4.9539999999999997</v>
          </cell>
          <cell r="FM83">
            <v>5.1109999999999998</v>
          </cell>
          <cell r="FN83">
            <v>2.3180000000000001</v>
          </cell>
          <cell r="FO83">
            <v>2.7930000000000001</v>
          </cell>
          <cell r="FP83">
            <v>122.10599999999999</v>
          </cell>
          <cell r="FQ83">
            <v>68.260000000000005</v>
          </cell>
          <cell r="FR83">
            <v>53.845999999999997</v>
          </cell>
          <cell r="FS83">
            <v>10.254</v>
          </cell>
          <cell r="FT83">
            <v>6.2270000000000003</v>
          </cell>
          <cell r="FU83">
            <v>4.0270000000000001</v>
          </cell>
          <cell r="FV83">
            <v>9.7249999999999996</v>
          </cell>
          <cell r="FW83">
            <v>6.2270000000000003</v>
          </cell>
          <cell r="FX83">
            <v>3.4980000000000002</v>
          </cell>
          <cell r="FY83">
            <v>0.52900000000000003</v>
          </cell>
          <cell r="FZ83">
            <v>0</v>
          </cell>
          <cell r="GA83">
            <v>0.52900000000000003</v>
          </cell>
          <cell r="GB83">
            <v>0.71199999999999997</v>
          </cell>
          <cell r="GC83">
            <v>0</v>
          </cell>
          <cell r="GD83">
            <v>0.71199999999999997</v>
          </cell>
          <cell r="GE83">
            <v>95.593000000000004</v>
          </cell>
          <cell r="GF83">
            <v>53.280999999999999</v>
          </cell>
          <cell r="GG83">
            <v>42.313000000000002</v>
          </cell>
          <cell r="GH83">
            <v>31.178000000000001</v>
          </cell>
          <cell r="GI83">
            <v>16.350000000000001</v>
          </cell>
          <cell r="GJ83">
            <v>14.827999999999999</v>
          </cell>
          <cell r="GK83">
            <v>64.415000000000006</v>
          </cell>
          <cell r="GL83">
            <v>36.93</v>
          </cell>
          <cell r="GM83">
            <v>27.484999999999999</v>
          </cell>
          <cell r="GN83">
            <v>15.547000000000001</v>
          </cell>
          <cell r="GO83">
            <v>8.7520000000000007</v>
          </cell>
          <cell r="GP83">
            <v>6.7949999999999999</v>
          </cell>
          <cell r="GQ83">
            <v>3421.424</v>
          </cell>
          <cell r="GR83">
            <v>1517.6420000000001</v>
          </cell>
          <cell r="GS83">
            <v>1903.7819999999999</v>
          </cell>
          <cell r="GT83">
            <v>3184.2510000000002</v>
          </cell>
          <cell r="GU83">
            <v>1415.537</v>
          </cell>
          <cell r="GV83">
            <v>1768.7139999999999</v>
          </cell>
          <cell r="GW83">
            <v>237.17400000000001</v>
          </cell>
          <cell r="GX83">
            <v>102.105</v>
          </cell>
          <cell r="GY83">
            <v>135.06899999999999</v>
          </cell>
          <cell r="GZ83">
            <v>14.134</v>
          </cell>
          <cell r="HA83">
            <v>7.835</v>
          </cell>
          <cell r="HB83">
            <v>6.2990000000000004</v>
          </cell>
          <cell r="HC83">
            <v>3550.8679999999999</v>
          </cell>
          <cell r="HD83">
            <v>1588.991</v>
          </cell>
          <cell r="HE83">
            <v>1961.877</v>
          </cell>
          <cell r="HF83">
            <v>671.56299999999999</v>
          </cell>
          <cell r="HG83">
            <v>406.22500000000002</v>
          </cell>
          <cell r="HH83">
            <v>265.33800000000002</v>
          </cell>
          <cell r="HI83">
            <v>3543.53</v>
          </cell>
          <cell r="HJ83">
            <v>1585.902</v>
          </cell>
          <cell r="HK83">
            <v>1957.6279999999999</v>
          </cell>
          <cell r="HL83">
            <v>6570.549</v>
          </cell>
          <cell r="HM83">
            <v>3224.895</v>
          </cell>
          <cell r="HN83">
            <v>3345.654</v>
          </cell>
          <cell r="HO83">
            <v>4116.92</v>
          </cell>
          <cell r="HP83">
            <v>2164.788</v>
          </cell>
          <cell r="HQ83">
            <v>1952.133</v>
          </cell>
          <cell r="HR83">
            <v>591.95399999999995</v>
          </cell>
          <cell r="HS83">
            <v>335.03800000000001</v>
          </cell>
          <cell r="HT83">
            <v>256.916</v>
          </cell>
          <cell r="HU83">
            <v>358.18599999999998</v>
          </cell>
          <cell r="HV83">
            <v>172.65299999999999</v>
          </cell>
          <cell r="HW83">
            <v>185.53299999999999</v>
          </cell>
          <cell r="HX83">
            <v>685.88099999999997</v>
          </cell>
          <cell r="HY83">
            <v>308.61399999999998</v>
          </cell>
          <cell r="HZ83">
            <v>377.267</v>
          </cell>
          <cell r="IA83">
            <v>109.47199999999999</v>
          </cell>
          <cell r="IB83">
            <v>43.86</v>
          </cell>
          <cell r="IC83">
            <v>65.611999999999995</v>
          </cell>
          <cell r="ID83">
            <v>82.24</v>
          </cell>
          <cell r="IE83">
            <v>34.890999999999998</v>
          </cell>
          <cell r="IF83">
            <v>47.348999999999997</v>
          </cell>
          <cell r="IG83">
            <v>34.186</v>
          </cell>
          <cell r="IH83">
            <v>16.794</v>
          </cell>
          <cell r="II83">
            <v>17.391999999999999</v>
          </cell>
          <cell r="IJ83">
            <v>48.054000000000002</v>
          </cell>
          <cell r="IK83">
            <v>18.097000000000001</v>
          </cell>
          <cell r="IL83">
            <v>29.957000000000001</v>
          </cell>
          <cell r="IM83">
            <v>27.231999999999999</v>
          </cell>
          <cell r="IN83">
            <v>8.9689999999999994</v>
          </cell>
          <cell r="IO83">
            <v>18.263000000000002</v>
          </cell>
          <cell r="IP83">
            <v>576.40899999999999</v>
          </cell>
          <cell r="IQ83">
            <v>264.75299999999999</v>
          </cell>
        </row>
      </sheetData>
      <sheetData sheetId="6">
        <row r="1">
          <cell r="B1" t="str">
            <v>New South Wales ;  &gt; Potential workers without job attachment ;  &gt; Females ;</v>
          </cell>
          <cell r="C1" t="str">
            <v>New South Wales ;  &gt;&gt; Wanted to work, actively looking and available within 4 weeks ;  Persons ;</v>
          </cell>
          <cell r="D1" t="str">
            <v>New South Wales ;  &gt;&gt; Wanted to work, actively looking and available within 4 weeks ;  &gt; Males ;</v>
          </cell>
          <cell r="E1" t="str">
            <v>New South Wales ;  &gt;&gt; Wanted to work, actively looking and available within 4 weeks ;  &gt; Females ;</v>
          </cell>
          <cell r="F1" t="str">
            <v>New South Wales ;  &gt;&gt;&gt; Wanted to work, actively looking and available last week (unemployed) ;  Persons ;</v>
          </cell>
          <cell r="G1" t="str">
            <v>New South Wales ;  &gt;&gt;&gt; Wanted to work, actively looking and available last week (unemployed) ;  &gt; Males ;</v>
          </cell>
          <cell r="H1" t="str">
            <v>New South Wales ;  &gt;&gt;&gt; Wanted to work, actively looking and available last week (unemployed) ;  &gt; Females ;</v>
          </cell>
          <cell r="I1" t="str">
            <v>New South Wales ;  &gt;&gt;&gt; Wanted to work, actively looking and available within 4 weeks (but not last week) ;  Persons ;</v>
          </cell>
          <cell r="J1" t="str">
            <v>New South Wales ;  &gt;&gt;&gt; Wanted to work, actively looking and available within 4 weeks (but not last week) ;  &gt; Males ;</v>
          </cell>
          <cell r="K1" t="str">
            <v>New South Wales ;  &gt;&gt;&gt; Wanted to work, actively looking and available within 4 weeks (but not last week) ;  &gt; Females ;</v>
          </cell>
          <cell r="L1" t="str">
            <v>New South Wales ;  &gt;&gt; Wanted to work, actively looking and not available within 4 weeks ;  Persons ;</v>
          </cell>
          <cell r="M1" t="str">
            <v>New South Wales ;  &gt;&gt; Wanted to work, actively looking and not available within 4 weeks ;  &gt; Males ;</v>
          </cell>
          <cell r="N1" t="str">
            <v>New South Wales ;  &gt;&gt; Wanted to work, actively looking and not available within 4 weeks ;  &gt; Females ;</v>
          </cell>
          <cell r="O1" t="str">
            <v>New South Wales ;  &gt;&gt; Wanted to work, available within 4 weeks but not actively looking ;  Persons ;</v>
          </cell>
          <cell r="P1" t="str">
            <v>New South Wales ;  &gt;&gt; Wanted to work, available within 4 weeks but not actively looking ;  &gt; Males ;</v>
          </cell>
          <cell r="Q1" t="str">
            <v>New South Wales ;  &gt;&gt; Wanted to work, available within 4 weeks but not actively looking ;  &gt; Females ;</v>
          </cell>
          <cell r="R1" t="str">
            <v>New South Wales ;  &gt;&gt;&gt; Discouraged job seekers - available but discouraged from actively looking ;  Persons ;</v>
          </cell>
          <cell r="S1" t="str">
            <v>New South Wales ;  &gt;&gt;&gt; Discouraged job seekers - available but discouraged from actively looking ;  &gt; Males ;</v>
          </cell>
          <cell r="T1" t="str">
            <v>New South Wales ;  &gt;&gt;&gt; Discouraged job seekers - available but discouraged from actively looking ;  &gt; Females ;</v>
          </cell>
          <cell r="U1" t="str">
            <v>New South Wales ;  &gt;&gt;&gt; Other job seekers - available but not actively looking for other reasons ;  Persons ;</v>
          </cell>
          <cell r="V1" t="str">
            <v>New South Wales ;  &gt;&gt;&gt; Other job seekers - available but not actively looking for other reasons ;  &gt; Males ;</v>
          </cell>
          <cell r="W1" t="str">
            <v>New South Wales ;  &gt;&gt;&gt; Other job seekers - available but not actively looking for other reasons ;  &gt; Females ;</v>
          </cell>
          <cell r="X1" t="str">
            <v>New South Wales ;  &gt;&gt; Wanted to work, not available within 4 weeks and not actively looking ;  Persons ;</v>
          </cell>
          <cell r="Y1" t="str">
            <v>New South Wales ;  &gt;&gt; Wanted to work, not available within 4 weeks and not actively looking ;  &gt; Males ;</v>
          </cell>
          <cell r="Z1" t="str">
            <v>New South Wales ;  &gt;&gt; Wanted to work, not available within 4 weeks and not actively looking ;  &gt; Females ;</v>
          </cell>
          <cell r="AA1" t="str">
            <v>New South Wales ;  Not potential workers ;  Persons ;</v>
          </cell>
          <cell r="AB1" t="str">
            <v>New South Wales ;  Not potential workers ;  &gt; Males ;</v>
          </cell>
          <cell r="AC1" t="str">
            <v>New South Wales ;  Not potential workers ;  &gt; Females ;</v>
          </cell>
          <cell r="AD1" t="str">
            <v>New South Wales ;  &gt; Did not want to work ;  Persons ;</v>
          </cell>
          <cell r="AE1" t="str">
            <v>New South Wales ;  &gt; Did not want to work ;  &gt; Males ;</v>
          </cell>
          <cell r="AF1" t="str">
            <v>New South Wales ;  &gt; Did not want to work ;  &gt; Females ;</v>
          </cell>
          <cell r="AG1" t="str">
            <v>New South Wales ;  &gt; Permanently unable to work ;  Persons ;</v>
          </cell>
          <cell r="AH1" t="str">
            <v>New South Wales ;  &gt; Permanently unable to work ;  &gt; Males ;</v>
          </cell>
          <cell r="AI1" t="str">
            <v>New South Wales ;  &gt; Permanently unable to work ;  &gt; Females ;</v>
          </cell>
          <cell r="AJ1" t="str">
            <v>New South Wales ;  Unemployed ;  Persons ;</v>
          </cell>
          <cell r="AK1" t="str">
            <v>New South Wales ;  Unemployed ;  &gt; Males ;</v>
          </cell>
          <cell r="AL1" t="str">
            <v>New South Wales ;  Unemployed ;  &gt; Females ;</v>
          </cell>
          <cell r="AM1" t="str">
            <v>New South Wales ;  Not in the labour force ;  Persons ;</v>
          </cell>
          <cell r="AN1" t="str">
            <v>New South Wales ;  Not in the labour force ;  &gt; Males ;</v>
          </cell>
          <cell r="AO1" t="str">
            <v>New South Wales ;  Not in the labour force ;  &gt; Females ;</v>
          </cell>
          <cell r="AP1" t="str">
            <v>New South Wales ;  With job attachment ;  Persons ;</v>
          </cell>
          <cell r="AQ1" t="str">
            <v>New South Wales ;  With job attachment ;  &gt; Males ;</v>
          </cell>
          <cell r="AR1" t="str">
            <v>New South Wales ;  With job attachment ;  &gt; Females ;</v>
          </cell>
          <cell r="AS1" t="str">
            <v>New South Wales ;  Without job attachment ;  Persons ;</v>
          </cell>
          <cell r="AT1" t="str">
            <v>New South Wales ;  Without job attachment ;  &gt; Males ;</v>
          </cell>
          <cell r="AU1" t="str">
            <v>New South Wales ;  Without job attachment ;  &gt; Females ;</v>
          </cell>
          <cell r="AV1" t="str">
            <v>Victoria ;  Civilian population ;  Persons ;</v>
          </cell>
          <cell r="AW1" t="str">
            <v>Victoria ;  Civilian population ;  &gt; Males ;</v>
          </cell>
          <cell r="AX1" t="str">
            <v>Victoria ;  Civilian population ;  &gt; Females ;</v>
          </cell>
          <cell r="AY1" t="str">
            <v>Victoria ;  Employed ;  Persons ;</v>
          </cell>
          <cell r="AZ1" t="str">
            <v>Victoria ;  Employed ;  &gt; Males ;</v>
          </cell>
          <cell r="BA1" t="str">
            <v>Victoria ;  Employed ;  &gt; Females ;</v>
          </cell>
          <cell r="BB1" t="str">
            <v>Victoria ;  &gt; Underemployed (expanded definition) ;  Persons ;</v>
          </cell>
          <cell r="BC1" t="str">
            <v>Victoria ;  &gt; Underemployed (expanded definition) ;  &gt; Males ;</v>
          </cell>
          <cell r="BD1" t="str">
            <v>Victoria ;  &gt; Underemployed (expanded definition) ;  &gt; Females ;</v>
          </cell>
          <cell r="BE1" t="str">
            <v>Victoria ;  &gt;&gt; Underemployed (headline definition) ;  Persons ;</v>
          </cell>
          <cell r="BF1" t="str">
            <v>Victoria ;  &gt;&gt; Underemployed (headline definition) ;  &gt; Males ;</v>
          </cell>
          <cell r="BG1" t="str">
            <v>Victoria ;  &gt;&gt; Underemployed (headline definition) ;  &gt; Females ;</v>
          </cell>
          <cell r="BH1" t="str">
            <v>Victoria ;  Potential workers ;  Persons ;</v>
          </cell>
          <cell r="BI1" t="str">
            <v>Victoria ;  Potential workers ;  &gt; Males ;</v>
          </cell>
          <cell r="BJ1" t="str">
            <v>Victoria ;  Potential workers ;  &gt; Females ;</v>
          </cell>
          <cell r="BK1" t="str">
            <v>Victoria ;  &gt; Potential workers with job attachment ;  Persons ;</v>
          </cell>
          <cell r="BL1" t="str">
            <v>Victoria ;  &gt; Potential workers with job attachment ;  &gt; Males ;</v>
          </cell>
          <cell r="BM1" t="str">
            <v>Victoria ;  &gt; Potential workers with job attachment ;  &gt; Females ;</v>
          </cell>
          <cell r="BN1" t="str">
            <v>Victoria ;  &gt;&gt; Had a job to go to and available within 4 weeks ;  Persons ;</v>
          </cell>
          <cell r="BO1" t="str">
            <v>Victoria ;  &gt;&gt; Had a job to go to and available within 4 weeks ;  &gt; Males ;</v>
          </cell>
          <cell r="BP1" t="str">
            <v>Victoria ;  &gt;&gt; Had a job to go to and available within 4 weeks ;  &gt; Females ;</v>
          </cell>
          <cell r="BQ1" t="str">
            <v>Victoria ;  &gt;&gt;&gt; Had a job to go to and available last week (unemployed) ;  Persons ;</v>
          </cell>
          <cell r="BR1" t="str">
            <v>Victoria ;  &gt;&gt;&gt; Had a job to go to and available last week (unemployed) ;  &gt; Males ;</v>
          </cell>
          <cell r="BS1" t="str">
            <v>Victoria ;  &gt;&gt;&gt; Had a job to go to and available last week (unemployed) ;  &gt; Females ;</v>
          </cell>
          <cell r="BT1" t="str">
            <v>Victoria ;  &gt;&gt;&gt; Had a job to go to and available within 4 weeks (but not last week) ;  Persons ;</v>
          </cell>
          <cell r="BU1" t="str">
            <v>Victoria ;  &gt;&gt;&gt; Had a job to go to and available within 4 weeks (but not last week) ;  &gt; Males ;</v>
          </cell>
          <cell r="BV1" t="str">
            <v>Victoria ;  &gt;&gt;&gt; Had a job to go to and available within 4 weeks (but not last week) ;  &gt; Females ;</v>
          </cell>
          <cell r="BW1" t="str">
            <v>Victoria ;  &gt;&gt; Had a job to go to and not available within 4 weeks ;  Persons ;</v>
          </cell>
          <cell r="BX1" t="str">
            <v>Victoria ;  &gt;&gt; Had a job to go to and not available within 4 weeks ;  &gt; Males ;</v>
          </cell>
          <cell r="BY1" t="str">
            <v>Victoria ;  &gt;&gt; Had a job to go to and not available within 4 weeks ;  &gt; Females ;</v>
          </cell>
          <cell r="BZ1" t="str">
            <v>Victoria ;  &gt; Potential workers without job attachment ;  Persons ;</v>
          </cell>
          <cell r="CA1" t="str">
            <v>Victoria ;  &gt; Potential workers without job attachment ;  &gt; Males ;</v>
          </cell>
          <cell r="CB1" t="str">
            <v>Victoria ;  &gt; Potential workers without job attachment ;  &gt; Females ;</v>
          </cell>
          <cell r="CC1" t="str">
            <v>Victoria ;  &gt;&gt; Wanted to work, actively looking and available within 4 weeks ;  Persons ;</v>
          </cell>
          <cell r="CD1" t="str">
            <v>Victoria ;  &gt;&gt; Wanted to work, actively looking and available within 4 weeks ;  &gt; Males ;</v>
          </cell>
          <cell r="CE1" t="str">
            <v>Victoria ;  &gt;&gt; Wanted to work, actively looking and available within 4 weeks ;  &gt; Females ;</v>
          </cell>
          <cell r="CF1" t="str">
            <v>Victoria ;  &gt;&gt;&gt; Wanted to work, actively looking and available last week (unemployed) ;  Persons ;</v>
          </cell>
          <cell r="CG1" t="str">
            <v>Victoria ;  &gt;&gt;&gt; Wanted to work, actively looking and available last week (unemployed) ;  &gt; Males ;</v>
          </cell>
          <cell r="CH1" t="str">
            <v>Victoria ;  &gt;&gt;&gt; Wanted to work, actively looking and available last week (unemployed) ;  &gt; Females ;</v>
          </cell>
          <cell r="CI1" t="str">
            <v>Victoria ;  &gt;&gt;&gt; Wanted to work, actively looking and available within 4 weeks (but not last week) ;  Persons ;</v>
          </cell>
          <cell r="CJ1" t="str">
            <v>Victoria ;  &gt;&gt;&gt; Wanted to work, actively looking and available within 4 weeks (but not last week) ;  &gt; Males ;</v>
          </cell>
          <cell r="CK1" t="str">
            <v>Victoria ;  &gt;&gt;&gt; Wanted to work, actively looking and available within 4 weeks (but not last week) ;  &gt; Females ;</v>
          </cell>
          <cell r="CL1" t="str">
            <v>Victoria ;  &gt;&gt; Wanted to work, actively looking and not available within 4 weeks ;  Persons ;</v>
          </cell>
          <cell r="CM1" t="str">
            <v>Victoria ;  &gt;&gt; Wanted to work, actively looking and not available within 4 weeks ;  &gt; Males ;</v>
          </cell>
          <cell r="CN1" t="str">
            <v>Victoria ;  &gt;&gt; Wanted to work, actively looking and not available within 4 weeks ;  &gt; Females ;</v>
          </cell>
          <cell r="CO1" t="str">
            <v>Victoria ;  &gt;&gt; Wanted to work, available within 4 weeks but not actively looking ;  Persons ;</v>
          </cell>
          <cell r="CP1" t="str">
            <v>Victoria ;  &gt;&gt; Wanted to work, available within 4 weeks but not actively looking ;  &gt; Males ;</v>
          </cell>
          <cell r="CQ1" t="str">
            <v>Victoria ;  &gt;&gt; Wanted to work, available within 4 weeks but not actively looking ;  &gt; Females ;</v>
          </cell>
          <cell r="CR1" t="str">
            <v>Victoria ;  &gt;&gt;&gt; Discouraged job seekers - available but discouraged from actively looking ;  Persons ;</v>
          </cell>
          <cell r="CS1" t="str">
            <v>Victoria ;  &gt;&gt;&gt; Discouraged job seekers - available but discouraged from actively looking ;  &gt; Males ;</v>
          </cell>
          <cell r="CT1" t="str">
            <v>Victoria ;  &gt;&gt;&gt; Discouraged job seekers - available but discouraged from actively looking ;  &gt; Females ;</v>
          </cell>
          <cell r="CU1" t="str">
            <v>Victoria ;  &gt;&gt;&gt; Other job seekers - available but not actively looking for other reasons ;  Persons ;</v>
          </cell>
          <cell r="CV1" t="str">
            <v>Victoria ;  &gt;&gt;&gt; Other job seekers - available but not actively looking for other reasons ;  &gt; Males ;</v>
          </cell>
          <cell r="CW1" t="str">
            <v>Victoria ;  &gt;&gt;&gt; Other job seekers - available but not actively looking for other reasons ;  &gt; Females ;</v>
          </cell>
          <cell r="CX1" t="str">
            <v>Victoria ;  &gt;&gt; Wanted to work, not available within 4 weeks and not actively looking ;  Persons ;</v>
          </cell>
          <cell r="CY1" t="str">
            <v>Victoria ;  &gt;&gt; Wanted to work, not available within 4 weeks and not actively looking ;  &gt; Males ;</v>
          </cell>
          <cell r="CZ1" t="str">
            <v>Victoria ;  &gt;&gt; Wanted to work, not available within 4 weeks and not actively looking ;  &gt; Females ;</v>
          </cell>
          <cell r="DA1" t="str">
            <v>Victoria ;  Not potential workers ;  Persons ;</v>
          </cell>
          <cell r="DB1" t="str">
            <v>Victoria ;  Not potential workers ;  &gt; Males ;</v>
          </cell>
          <cell r="DC1" t="str">
            <v>Victoria ;  Not potential workers ;  &gt; Females ;</v>
          </cell>
          <cell r="DD1" t="str">
            <v>Victoria ;  &gt; Did not want to work ;  Persons ;</v>
          </cell>
          <cell r="DE1" t="str">
            <v>Victoria ;  &gt; Did not want to work ;  &gt; Males ;</v>
          </cell>
          <cell r="DF1" t="str">
            <v>Victoria ;  &gt; Did not want to work ;  &gt; Females ;</v>
          </cell>
          <cell r="DG1" t="str">
            <v>Victoria ;  &gt; Permanently unable to work ;  Persons ;</v>
          </cell>
          <cell r="DH1" t="str">
            <v>Victoria ;  &gt; Permanently unable to work ;  &gt; Males ;</v>
          </cell>
          <cell r="DI1" t="str">
            <v>Victoria ;  &gt; Permanently unable to work ;  &gt; Females ;</v>
          </cell>
          <cell r="DJ1" t="str">
            <v>Victoria ;  Unemployed ;  Persons ;</v>
          </cell>
          <cell r="DK1" t="str">
            <v>Victoria ;  Unemployed ;  &gt; Males ;</v>
          </cell>
          <cell r="DL1" t="str">
            <v>Victoria ;  Unemployed ;  &gt; Females ;</v>
          </cell>
          <cell r="DM1" t="str">
            <v>Victoria ;  Not in the labour force ;  Persons ;</v>
          </cell>
          <cell r="DN1" t="str">
            <v>Victoria ;  Not in the labour force ;  &gt; Males ;</v>
          </cell>
          <cell r="DO1" t="str">
            <v>Victoria ;  Not in the labour force ;  &gt; Females ;</v>
          </cell>
          <cell r="DP1" t="str">
            <v>Victoria ;  With job attachment ;  Persons ;</v>
          </cell>
          <cell r="DQ1" t="str">
            <v>Victoria ;  With job attachment ;  &gt; Males ;</v>
          </cell>
          <cell r="DR1" t="str">
            <v>Victoria ;  With job attachment ;  &gt; Females ;</v>
          </cell>
          <cell r="DS1" t="str">
            <v>Victoria ;  Without job attachment ;  Persons ;</v>
          </cell>
          <cell r="DT1" t="str">
            <v>Victoria ;  Without job attachment ;  &gt; Males ;</v>
          </cell>
          <cell r="DU1" t="str">
            <v>Victoria ;  Without job attachment ;  &gt; Females ;</v>
          </cell>
          <cell r="DV1" t="str">
            <v>Queensland ;  Civilian population ;  Persons ;</v>
          </cell>
          <cell r="DW1" t="str">
            <v>Queensland ;  Civilian population ;  &gt; Males ;</v>
          </cell>
          <cell r="DX1" t="str">
            <v>Queensland ;  Civilian population ;  &gt; Females ;</v>
          </cell>
          <cell r="DY1" t="str">
            <v>Queensland ;  Employed ;  Persons ;</v>
          </cell>
          <cell r="DZ1" t="str">
            <v>Queensland ;  Employed ;  &gt; Males ;</v>
          </cell>
          <cell r="EA1" t="str">
            <v>Queensland ;  Employed ;  &gt; Females ;</v>
          </cell>
          <cell r="EB1" t="str">
            <v>Queensland ;  &gt; Underemployed (expanded definition) ;  Persons ;</v>
          </cell>
          <cell r="EC1" t="str">
            <v>Queensland ;  &gt; Underemployed (expanded definition) ;  &gt; Males ;</v>
          </cell>
          <cell r="ED1" t="str">
            <v>Queensland ;  &gt; Underemployed (expanded definition) ;  &gt; Females ;</v>
          </cell>
          <cell r="EE1" t="str">
            <v>Queensland ;  &gt;&gt; Underemployed (headline definition) ;  Persons ;</v>
          </cell>
          <cell r="EF1" t="str">
            <v>Queensland ;  &gt;&gt; Underemployed (headline definition) ;  &gt; Males ;</v>
          </cell>
          <cell r="EG1" t="str">
            <v>Queensland ;  &gt;&gt; Underemployed (headline definition) ;  &gt; Females ;</v>
          </cell>
          <cell r="EH1" t="str">
            <v>Queensland ;  Potential workers ;  Persons ;</v>
          </cell>
          <cell r="EI1" t="str">
            <v>Queensland ;  Potential workers ;  &gt; Males ;</v>
          </cell>
          <cell r="EJ1" t="str">
            <v>Queensland ;  Potential workers ;  &gt; Females ;</v>
          </cell>
          <cell r="EK1" t="str">
            <v>Queensland ;  &gt; Potential workers with job attachment ;  Persons ;</v>
          </cell>
          <cell r="EL1" t="str">
            <v>Queensland ;  &gt; Potential workers with job attachment ;  &gt; Males ;</v>
          </cell>
          <cell r="EM1" t="str">
            <v>Queensland ;  &gt; Potential workers with job attachment ;  &gt; Females ;</v>
          </cell>
          <cell r="EN1" t="str">
            <v>Queensland ;  &gt;&gt; Had a job to go to and available within 4 weeks ;  Persons ;</v>
          </cell>
          <cell r="EO1" t="str">
            <v>Queensland ;  &gt;&gt; Had a job to go to and available within 4 weeks ;  &gt; Males ;</v>
          </cell>
          <cell r="EP1" t="str">
            <v>Queensland ;  &gt;&gt; Had a job to go to and available within 4 weeks ;  &gt; Females ;</v>
          </cell>
          <cell r="EQ1" t="str">
            <v>Queensland ;  &gt;&gt;&gt; Had a job to go to and available last week (unemployed) ;  Persons ;</v>
          </cell>
          <cell r="ER1" t="str">
            <v>Queensland ;  &gt;&gt;&gt; Had a job to go to and available last week (unemployed) ;  &gt; Males ;</v>
          </cell>
          <cell r="ES1" t="str">
            <v>Queensland ;  &gt;&gt;&gt; Had a job to go to and available last week (unemployed) ;  &gt; Females ;</v>
          </cell>
          <cell r="ET1" t="str">
            <v>Queensland ;  &gt;&gt;&gt; Had a job to go to and available within 4 weeks (but not last week) ;  Persons ;</v>
          </cell>
          <cell r="EU1" t="str">
            <v>Queensland ;  &gt;&gt;&gt; Had a job to go to and available within 4 weeks (but not last week) ;  &gt; Males ;</v>
          </cell>
          <cell r="EV1" t="str">
            <v>Queensland ;  &gt;&gt;&gt; Had a job to go to and available within 4 weeks (but not last week) ;  &gt; Females ;</v>
          </cell>
          <cell r="EW1" t="str">
            <v>Queensland ;  &gt;&gt; Had a job to go to and not available within 4 weeks ;  Persons ;</v>
          </cell>
          <cell r="EX1" t="str">
            <v>Queensland ;  &gt;&gt; Had a job to go to and not available within 4 weeks ;  &gt; Males ;</v>
          </cell>
          <cell r="EY1" t="str">
            <v>Queensland ;  &gt;&gt; Had a job to go to and not available within 4 weeks ;  &gt; Females ;</v>
          </cell>
          <cell r="EZ1" t="str">
            <v>Queensland ;  &gt; Potential workers without job attachment ;  Persons ;</v>
          </cell>
          <cell r="FA1" t="str">
            <v>Queensland ;  &gt; Potential workers without job attachment ;  &gt; Males ;</v>
          </cell>
          <cell r="FB1" t="str">
            <v>Queensland ;  &gt; Potential workers without job attachment ;  &gt; Females ;</v>
          </cell>
          <cell r="FC1" t="str">
            <v>Queensland ;  &gt;&gt; Wanted to work, actively looking and available within 4 weeks ;  Persons ;</v>
          </cell>
          <cell r="FD1" t="str">
            <v>Queensland ;  &gt;&gt; Wanted to work, actively looking and available within 4 weeks ;  &gt; Males ;</v>
          </cell>
          <cell r="FE1" t="str">
            <v>Queensland ;  &gt;&gt; Wanted to work, actively looking and available within 4 weeks ;  &gt; Females ;</v>
          </cell>
          <cell r="FF1" t="str">
            <v>Queensland ;  &gt;&gt;&gt; Wanted to work, actively looking and available last week (unemployed) ;  Persons ;</v>
          </cell>
          <cell r="FG1" t="str">
            <v>Queensland ;  &gt;&gt;&gt; Wanted to work, actively looking and available last week (unemployed) ;  &gt; Males ;</v>
          </cell>
          <cell r="FH1" t="str">
            <v>Queensland ;  &gt;&gt;&gt; Wanted to work, actively looking and available last week (unemployed) ;  &gt; Females ;</v>
          </cell>
          <cell r="FI1" t="str">
            <v>Queensland ;  &gt;&gt;&gt; Wanted to work, actively looking and available within 4 weeks (but not last week) ;  Persons ;</v>
          </cell>
          <cell r="FJ1" t="str">
            <v>Queensland ;  &gt;&gt;&gt; Wanted to work, actively looking and available within 4 weeks (but not last week) ;  &gt; Males ;</v>
          </cell>
          <cell r="FK1" t="str">
            <v>Queensland ;  &gt;&gt;&gt; Wanted to work, actively looking and available within 4 weeks (but not last week) ;  &gt; Females ;</v>
          </cell>
          <cell r="FL1" t="str">
            <v>Queensland ;  &gt;&gt; Wanted to work, actively looking and not available within 4 weeks ;  Persons ;</v>
          </cell>
          <cell r="FM1" t="str">
            <v>Queensland ;  &gt;&gt; Wanted to work, actively looking and not available within 4 weeks ;  &gt; Males ;</v>
          </cell>
          <cell r="FN1" t="str">
            <v>Queensland ;  &gt;&gt; Wanted to work, actively looking and not available within 4 weeks ;  &gt; Females ;</v>
          </cell>
          <cell r="FO1" t="str">
            <v>Queensland ;  &gt;&gt; Wanted to work, available within 4 weeks but not actively looking ;  Persons ;</v>
          </cell>
          <cell r="FP1" t="str">
            <v>Queensland ;  &gt;&gt; Wanted to work, available within 4 weeks but not actively looking ;  &gt; Males ;</v>
          </cell>
          <cell r="FQ1" t="str">
            <v>Queensland ;  &gt;&gt; Wanted to work, available within 4 weeks but not actively looking ;  &gt; Females ;</v>
          </cell>
          <cell r="FR1" t="str">
            <v>Queensland ;  &gt;&gt;&gt; Discouraged job seekers - available but discouraged from actively looking ;  Persons ;</v>
          </cell>
          <cell r="FS1" t="str">
            <v>Queensland ;  &gt;&gt;&gt; Discouraged job seekers - available but discouraged from actively looking ;  &gt; Males ;</v>
          </cell>
          <cell r="FT1" t="str">
            <v>Queensland ;  &gt;&gt;&gt; Discouraged job seekers - available but discouraged from actively looking ;  &gt; Females ;</v>
          </cell>
          <cell r="FU1" t="str">
            <v>Queensland ;  &gt;&gt;&gt; Other job seekers - available but not actively looking for other reasons ;  Persons ;</v>
          </cell>
          <cell r="FV1" t="str">
            <v>Queensland ;  &gt;&gt;&gt; Other job seekers - available but not actively looking for other reasons ;  &gt; Males ;</v>
          </cell>
          <cell r="FW1" t="str">
            <v>Queensland ;  &gt;&gt;&gt; Other job seekers - available but not actively looking for other reasons ;  &gt; Females ;</v>
          </cell>
          <cell r="FX1" t="str">
            <v>Queensland ;  &gt;&gt; Wanted to work, not available within 4 weeks and not actively looking ;  Persons ;</v>
          </cell>
          <cell r="FY1" t="str">
            <v>Queensland ;  &gt;&gt; Wanted to work, not available within 4 weeks and not actively looking ;  &gt; Males ;</v>
          </cell>
          <cell r="FZ1" t="str">
            <v>Queensland ;  &gt;&gt; Wanted to work, not available within 4 weeks and not actively looking ;  &gt; Females ;</v>
          </cell>
          <cell r="GA1" t="str">
            <v>Queensland ;  Not potential workers ;  Persons ;</v>
          </cell>
          <cell r="GB1" t="str">
            <v>Queensland ;  Not potential workers ;  &gt; Males ;</v>
          </cell>
          <cell r="GC1" t="str">
            <v>Queensland ;  Not potential workers ;  &gt; Females ;</v>
          </cell>
          <cell r="GD1" t="str">
            <v>Queensland ;  &gt; Did not want to work ;  Persons ;</v>
          </cell>
          <cell r="GE1" t="str">
            <v>Queensland ;  &gt; Did not want to work ;  &gt; Males ;</v>
          </cell>
          <cell r="GF1" t="str">
            <v>Queensland ;  &gt; Did not want to work ;  &gt; Females ;</v>
          </cell>
          <cell r="GG1" t="str">
            <v>Queensland ;  &gt; Permanently unable to work ;  Persons ;</v>
          </cell>
          <cell r="GH1" t="str">
            <v>Queensland ;  &gt; Permanently unable to work ;  &gt; Males ;</v>
          </cell>
          <cell r="GI1" t="str">
            <v>Queensland ;  &gt; Permanently unable to work ;  &gt; Females ;</v>
          </cell>
          <cell r="GJ1" t="str">
            <v>Queensland ;  Unemployed ;  Persons ;</v>
          </cell>
          <cell r="GK1" t="str">
            <v>Queensland ;  Unemployed ;  &gt; Males ;</v>
          </cell>
          <cell r="GL1" t="str">
            <v>Queensland ;  Unemployed ;  &gt; Females ;</v>
          </cell>
          <cell r="GM1" t="str">
            <v>Queensland ;  Not in the labour force ;  Persons ;</v>
          </cell>
          <cell r="GN1" t="str">
            <v>Queensland ;  Not in the labour force ;  &gt; Males ;</v>
          </cell>
          <cell r="GO1" t="str">
            <v>Queensland ;  Not in the labour force ;  &gt; Females ;</v>
          </cell>
          <cell r="GP1" t="str">
            <v>Queensland ;  With job attachment ;  Persons ;</v>
          </cell>
          <cell r="GQ1" t="str">
            <v>Queensland ;  With job attachment ;  &gt; Males ;</v>
          </cell>
          <cell r="GR1" t="str">
            <v>Queensland ;  With job attachment ;  &gt; Females ;</v>
          </cell>
          <cell r="GS1" t="str">
            <v>Queensland ;  Without job attachment ;  Persons ;</v>
          </cell>
          <cell r="GT1" t="str">
            <v>Queensland ;  Without job attachment ;  &gt; Males ;</v>
          </cell>
          <cell r="GU1" t="str">
            <v>Queensland ;  Without job attachment ;  &gt; Females ;</v>
          </cell>
          <cell r="GV1" t="str">
            <v>South Australia ;  Civilian population ;  Persons ;</v>
          </cell>
          <cell r="GW1" t="str">
            <v>South Australia ;  Civilian population ;  &gt; Males ;</v>
          </cell>
          <cell r="GX1" t="str">
            <v>South Australia ;  Civilian population ;  &gt; Females ;</v>
          </cell>
          <cell r="GY1" t="str">
            <v>South Australia ;  Employed ;  Persons ;</v>
          </cell>
          <cell r="GZ1" t="str">
            <v>South Australia ;  Employed ;  &gt; Males ;</v>
          </cell>
          <cell r="HA1" t="str">
            <v>South Australia ;  Employed ;  &gt; Females ;</v>
          </cell>
          <cell r="HB1" t="str">
            <v>South Australia ;  &gt; Underemployed (expanded definition) ;  Persons ;</v>
          </cell>
          <cell r="HC1" t="str">
            <v>South Australia ;  &gt; Underemployed (expanded definition) ;  &gt; Males ;</v>
          </cell>
          <cell r="HD1" t="str">
            <v>South Australia ;  &gt; Underemployed (expanded definition) ;  &gt; Females ;</v>
          </cell>
          <cell r="HE1" t="str">
            <v>South Australia ;  &gt;&gt; Underemployed (headline definition) ;  Persons ;</v>
          </cell>
          <cell r="HF1" t="str">
            <v>South Australia ;  &gt;&gt; Underemployed (headline definition) ;  &gt; Males ;</v>
          </cell>
          <cell r="HG1" t="str">
            <v>South Australia ;  &gt;&gt; Underemployed (headline definition) ;  &gt; Females ;</v>
          </cell>
          <cell r="HH1" t="str">
            <v>South Australia ;  Potential workers ;  Persons ;</v>
          </cell>
          <cell r="HI1" t="str">
            <v>South Australia ;  Potential workers ;  &gt; Males ;</v>
          </cell>
          <cell r="HJ1" t="str">
            <v>South Australia ;  Potential workers ;  &gt; Females ;</v>
          </cell>
          <cell r="HK1" t="str">
            <v>South Australia ;  &gt; Potential workers with job attachment ;  Persons ;</v>
          </cell>
          <cell r="HL1" t="str">
            <v>South Australia ;  &gt; Potential workers with job attachment ;  &gt; Males ;</v>
          </cell>
          <cell r="HM1" t="str">
            <v>South Australia ;  &gt; Potential workers with job attachment ;  &gt; Females ;</v>
          </cell>
          <cell r="HN1" t="str">
            <v>South Australia ;  &gt;&gt; Had a job to go to and available within 4 weeks ;  Persons ;</v>
          </cell>
          <cell r="HO1" t="str">
            <v>South Australia ;  &gt;&gt; Had a job to go to and available within 4 weeks ;  &gt; Males ;</v>
          </cell>
          <cell r="HP1" t="str">
            <v>South Australia ;  &gt;&gt; Had a job to go to and available within 4 weeks ;  &gt; Females ;</v>
          </cell>
          <cell r="HQ1" t="str">
            <v>South Australia ;  &gt;&gt;&gt; Had a job to go to and available last week (unemployed) ;  Persons ;</v>
          </cell>
          <cell r="HR1" t="str">
            <v>South Australia ;  &gt;&gt;&gt; Had a job to go to and available last week (unemployed) ;  &gt; Males ;</v>
          </cell>
          <cell r="HS1" t="str">
            <v>South Australia ;  &gt;&gt;&gt; Had a job to go to and available last week (unemployed) ;  &gt; Females ;</v>
          </cell>
          <cell r="HT1" t="str">
            <v>South Australia ;  &gt;&gt;&gt; Had a job to go to and available within 4 weeks (but not last week) ;  Persons ;</v>
          </cell>
          <cell r="HU1" t="str">
            <v>South Australia ;  &gt;&gt;&gt; Had a job to go to and available within 4 weeks (but not last week) ;  &gt; Males ;</v>
          </cell>
          <cell r="HV1" t="str">
            <v>South Australia ;  &gt;&gt;&gt; Had a job to go to and available within 4 weeks (but not last week) ;  &gt; Females ;</v>
          </cell>
          <cell r="HW1" t="str">
            <v>South Australia ;  &gt;&gt; Had a job to go to and not available within 4 weeks ;  Persons ;</v>
          </cell>
          <cell r="HX1" t="str">
            <v>South Australia ;  &gt;&gt; Had a job to go to and not available within 4 weeks ;  &gt; Males ;</v>
          </cell>
          <cell r="HY1" t="str">
            <v>South Australia ;  &gt;&gt; Had a job to go to and not available within 4 weeks ;  &gt; Females ;</v>
          </cell>
          <cell r="HZ1" t="str">
            <v>South Australia ;  &gt; Potential workers without job attachment ;  Persons ;</v>
          </cell>
          <cell r="IA1" t="str">
            <v>South Australia ;  &gt; Potential workers without job attachment ;  &gt; Males ;</v>
          </cell>
          <cell r="IB1" t="str">
            <v>South Australia ;  &gt; Potential workers without job attachment ;  &gt; Females ;</v>
          </cell>
          <cell r="IC1" t="str">
            <v>South Australia ;  &gt;&gt; Wanted to work, actively looking and available within 4 weeks ;  Persons ;</v>
          </cell>
          <cell r="ID1" t="str">
            <v>South Australia ;  &gt;&gt; Wanted to work, actively looking and available within 4 weeks ;  &gt; Males ;</v>
          </cell>
          <cell r="IE1" t="str">
            <v>South Australia ;  &gt;&gt; Wanted to work, actively looking and available within 4 weeks ;  &gt; Females ;</v>
          </cell>
          <cell r="IF1" t="str">
            <v>South Australia ;  &gt;&gt;&gt; Wanted to work, actively looking and available last week (unemployed) ;  Persons ;</v>
          </cell>
          <cell r="IG1" t="str">
            <v>South Australia ;  &gt;&gt;&gt; Wanted to work, actively looking and available last week (unemployed) ;  &gt; Males ;</v>
          </cell>
          <cell r="IH1" t="str">
            <v>South Australia ;  &gt;&gt;&gt; Wanted to work, actively looking and available last week (unemployed) ;  &gt; Females ;</v>
          </cell>
          <cell r="II1" t="str">
            <v>South Australia ;  &gt;&gt;&gt; Wanted to work, actively looking and available within 4 weeks (but not last week) ;  Persons ;</v>
          </cell>
          <cell r="IJ1" t="str">
            <v>South Australia ;  &gt;&gt;&gt; Wanted to work, actively looking and available within 4 weeks (but not last week) ;  &gt; Males ;</v>
          </cell>
          <cell r="IK1" t="str">
            <v>South Australia ;  &gt;&gt;&gt; Wanted to work, actively looking and available within 4 weeks (but not last week) ;  &gt; Females ;</v>
          </cell>
          <cell r="IL1" t="str">
            <v>South Australia ;  &gt;&gt; Wanted to work, actively looking and not available within 4 weeks ;  Persons ;</v>
          </cell>
          <cell r="IM1" t="str">
            <v>South Australia ;  &gt;&gt; Wanted to work, actively looking and not available within 4 weeks ;  &gt; Males ;</v>
          </cell>
          <cell r="IN1" t="str">
            <v>South Australia ;  &gt;&gt; Wanted to work, actively looking and not available within 4 weeks ;  &gt; Females ;</v>
          </cell>
          <cell r="IO1" t="str">
            <v>South Australia ;  &gt;&gt; Wanted to work, available within 4 weeks but not actively looking ;  Persons ;</v>
          </cell>
          <cell r="IP1" t="str">
            <v>South Australia ;  &gt;&gt; Wanted to work, available within 4 weeks but not actively looking ;  &gt; Males ;</v>
          </cell>
          <cell r="IQ1" t="str">
            <v>South Australia ;  &gt;&gt; Wanted to work, available within 4 weeks but not actively looking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A125179490K</v>
          </cell>
          <cell r="C10" t="str">
            <v>A125173806K</v>
          </cell>
          <cell r="D10" t="str">
            <v>A125185038C</v>
          </cell>
          <cell r="E10" t="str">
            <v>A125179422J</v>
          </cell>
          <cell r="F10" t="str">
            <v>A125173782C</v>
          </cell>
          <cell r="G10" t="str">
            <v>A125185014K</v>
          </cell>
          <cell r="H10" t="str">
            <v>A125179398V</v>
          </cell>
          <cell r="I10" t="str">
            <v>A125173794L</v>
          </cell>
          <cell r="J10" t="str">
            <v>A125185026V</v>
          </cell>
          <cell r="K10" t="str">
            <v>A125179410X</v>
          </cell>
          <cell r="L10" t="str">
            <v>A125173826V</v>
          </cell>
          <cell r="M10" t="str">
            <v>A125185058L</v>
          </cell>
          <cell r="N10" t="str">
            <v>A125179442T</v>
          </cell>
          <cell r="O10" t="str">
            <v>A125173798W</v>
          </cell>
          <cell r="P10" t="str">
            <v>A125185030K</v>
          </cell>
          <cell r="Q10" t="str">
            <v>A125179414J</v>
          </cell>
          <cell r="R10" t="str">
            <v>A125173830K</v>
          </cell>
          <cell r="S10" t="str">
            <v>A125185062C</v>
          </cell>
          <cell r="T10" t="str">
            <v>A125179446A</v>
          </cell>
          <cell r="U10" t="str">
            <v>A125173834V</v>
          </cell>
          <cell r="V10" t="str">
            <v>A125185066L</v>
          </cell>
          <cell r="W10" t="str">
            <v>A125179450T</v>
          </cell>
          <cell r="X10" t="str">
            <v>A125173878W</v>
          </cell>
          <cell r="Y10" t="str">
            <v>A125185110K</v>
          </cell>
          <cell r="Z10" t="str">
            <v>A125179494V</v>
          </cell>
          <cell r="AA10" t="str">
            <v>A125173786L</v>
          </cell>
          <cell r="AB10" t="str">
            <v>A125185018V</v>
          </cell>
          <cell r="AC10" t="str">
            <v>A125179402X</v>
          </cell>
          <cell r="AD10" t="str">
            <v>A125173866L</v>
          </cell>
          <cell r="AE10" t="str">
            <v>A125185098F</v>
          </cell>
          <cell r="AF10" t="str">
            <v>A125179482K</v>
          </cell>
          <cell r="AG10" t="str">
            <v>A125173870C</v>
          </cell>
          <cell r="AH10" t="str">
            <v>A125185102K</v>
          </cell>
          <cell r="AI10" t="str">
            <v>A125179486V</v>
          </cell>
          <cell r="AJ10" t="str">
            <v>A125173790C</v>
          </cell>
          <cell r="AK10" t="str">
            <v>A125185022K</v>
          </cell>
          <cell r="AL10" t="str">
            <v>A125179406J</v>
          </cell>
          <cell r="AM10" t="str">
            <v>A125173810A</v>
          </cell>
          <cell r="AN10" t="str">
            <v>A125185042V</v>
          </cell>
          <cell r="AO10" t="str">
            <v>A125179426T</v>
          </cell>
          <cell r="AP10" t="str">
            <v>A125173838C</v>
          </cell>
          <cell r="AQ10" t="str">
            <v>A125185070C</v>
          </cell>
          <cell r="AR10" t="str">
            <v>A125179454A</v>
          </cell>
          <cell r="AS10" t="str">
            <v>A125173882L</v>
          </cell>
          <cell r="AT10" t="str">
            <v>A125185114V</v>
          </cell>
          <cell r="AU10" t="str">
            <v>A125179498C</v>
          </cell>
          <cell r="AV10" t="str">
            <v>A125173434J</v>
          </cell>
          <cell r="AW10" t="str">
            <v>A125184666X</v>
          </cell>
          <cell r="AX10" t="str">
            <v>A125179050F</v>
          </cell>
          <cell r="AY10" t="str">
            <v>A125173398K</v>
          </cell>
          <cell r="AZ10" t="str">
            <v>A125184630W</v>
          </cell>
          <cell r="BA10" t="str">
            <v>A125179014W</v>
          </cell>
          <cell r="BB10" t="str">
            <v>A125173438T</v>
          </cell>
          <cell r="BC10" t="str">
            <v>A125184670R</v>
          </cell>
          <cell r="BD10" t="str">
            <v>A125179054R</v>
          </cell>
          <cell r="BE10" t="str">
            <v>A125173442J</v>
          </cell>
          <cell r="BF10" t="str">
            <v>A125184674X</v>
          </cell>
          <cell r="BG10" t="str">
            <v>A125179058X</v>
          </cell>
          <cell r="BH10" t="str">
            <v>A125173402R</v>
          </cell>
          <cell r="BI10" t="str">
            <v>A125184634F</v>
          </cell>
          <cell r="BJ10" t="str">
            <v>A125179018F</v>
          </cell>
          <cell r="BK10" t="str">
            <v>A125173406X</v>
          </cell>
          <cell r="BL10" t="str">
            <v>A125184638R</v>
          </cell>
          <cell r="BM10" t="str">
            <v>A125179022W</v>
          </cell>
          <cell r="BN10" t="str">
            <v>A125173426J</v>
          </cell>
          <cell r="BO10" t="str">
            <v>A125184658X</v>
          </cell>
          <cell r="BP10" t="str">
            <v>A125179042F</v>
          </cell>
          <cell r="BQ10" t="str">
            <v>A125173386A</v>
          </cell>
          <cell r="BR10" t="str">
            <v>A125184618F</v>
          </cell>
          <cell r="BS10" t="str">
            <v>A125179002L</v>
          </cell>
          <cell r="BT10" t="str">
            <v>A125173446T</v>
          </cell>
          <cell r="BU10" t="str">
            <v>A125184678J</v>
          </cell>
          <cell r="BV10" t="str">
            <v>A125179062R</v>
          </cell>
          <cell r="BW10" t="str">
            <v>A125173430X</v>
          </cell>
          <cell r="BX10" t="str">
            <v>A125184662R</v>
          </cell>
          <cell r="BY10" t="str">
            <v>A125179046R</v>
          </cell>
          <cell r="BZ10" t="str">
            <v>A125173458A</v>
          </cell>
          <cell r="CA10" t="str">
            <v>A125184690X</v>
          </cell>
          <cell r="CB10" t="str">
            <v>A125179074X</v>
          </cell>
          <cell r="CC10" t="str">
            <v>A125173390T</v>
          </cell>
          <cell r="CD10" t="str">
            <v>A125184622W</v>
          </cell>
          <cell r="CE10" t="str">
            <v>A125179006W</v>
          </cell>
          <cell r="CF10" t="str">
            <v>A125173366T</v>
          </cell>
          <cell r="CG10" t="str">
            <v>A125184598J</v>
          </cell>
          <cell r="CH10" t="str">
            <v>A125178982L</v>
          </cell>
          <cell r="CI10" t="str">
            <v>A125173378A</v>
          </cell>
          <cell r="CJ10" t="str">
            <v>A125184610L</v>
          </cell>
          <cell r="CK10" t="str">
            <v>A125178994W</v>
          </cell>
          <cell r="CL10" t="str">
            <v>A125173410R</v>
          </cell>
          <cell r="CM10" t="str">
            <v>A125184642F</v>
          </cell>
          <cell r="CN10" t="str">
            <v>A125179026F</v>
          </cell>
          <cell r="CO10" t="str">
            <v>A125173382T</v>
          </cell>
          <cell r="CP10" t="str">
            <v>A125184614W</v>
          </cell>
          <cell r="CQ10" t="str">
            <v>A125178998F</v>
          </cell>
          <cell r="CR10" t="str">
            <v>A125173414X</v>
          </cell>
          <cell r="CS10" t="str">
            <v>A125184646R</v>
          </cell>
          <cell r="CT10" t="str">
            <v>A125179030W</v>
          </cell>
          <cell r="CU10" t="str">
            <v>A125173418J</v>
          </cell>
          <cell r="CV10" t="str">
            <v>A125184650F</v>
          </cell>
          <cell r="CW10" t="str">
            <v>A125179034F</v>
          </cell>
          <cell r="CX10" t="str">
            <v>A125173462T</v>
          </cell>
          <cell r="CY10" t="str">
            <v>A125184694J</v>
          </cell>
          <cell r="CZ10" t="str">
            <v>A125179078J</v>
          </cell>
          <cell r="DA10" t="str">
            <v>A125173370J</v>
          </cell>
          <cell r="DB10" t="str">
            <v>A125184602L</v>
          </cell>
          <cell r="DC10" t="str">
            <v>A125178986W</v>
          </cell>
          <cell r="DD10" t="str">
            <v>A125173450J</v>
          </cell>
          <cell r="DE10" t="str">
            <v>A125184682X</v>
          </cell>
          <cell r="DF10" t="str">
            <v>A125179066X</v>
          </cell>
          <cell r="DG10" t="str">
            <v>A125173454T</v>
          </cell>
          <cell r="DH10" t="str">
            <v>A125184686J</v>
          </cell>
          <cell r="DI10" t="str">
            <v>A125179070R</v>
          </cell>
          <cell r="DJ10" t="str">
            <v>A125173374T</v>
          </cell>
          <cell r="DK10" t="str">
            <v>A125184606W</v>
          </cell>
          <cell r="DL10" t="str">
            <v>A125178990L</v>
          </cell>
          <cell r="DM10" t="str">
            <v>A125173394A</v>
          </cell>
          <cell r="DN10" t="str">
            <v>A125184626F</v>
          </cell>
          <cell r="DO10" t="str">
            <v>A125179010L</v>
          </cell>
          <cell r="DP10" t="str">
            <v>A125173422X</v>
          </cell>
          <cell r="DQ10" t="str">
            <v>A125184654R</v>
          </cell>
          <cell r="DR10" t="str">
            <v>A125179038R</v>
          </cell>
          <cell r="DS10" t="str">
            <v>A125173466A</v>
          </cell>
          <cell r="DT10" t="str">
            <v>A125184698T</v>
          </cell>
          <cell r="DU10" t="str">
            <v>A125179082X</v>
          </cell>
          <cell r="DV10" t="str">
            <v>A125173954L</v>
          </cell>
          <cell r="DW10" t="str">
            <v>A125185186F</v>
          </cell>
          <cell r="DX10" t="str">
            <v>A125179570K</v>
          </cell>
          <cell r="DY10" t="str">
            <v>A125173918C</v>
          </cell>
          <cell r="DZ10" t="str">
            <v>A125185150C</v>
          </cell>
          <cell r="EA10" t="str">
            <v>A125179534A</v>
          </cell>
          <cell r="EB10" t="str">
            <v>A125173958W</v>
          </cell>
          <cell r="EC10" t="str">
            <v>A125185190W</v>
          </cell>
          <cell r="ED10" t="str">
            <v>A125179574V</v>
          </cell>
          <cell r="EE10" t="str">
            <v>A125173962L</v>
          </cell>
          <cell r="EF10" t="str">
            <v>A125185194F</v>
          </cell>
          <cell r="EG10" t="str">
            <v>A125179578C</v>
          </cell>
          <cell r="EH10" t="str">
            <v>A125173922V</v>
          </cell>
          <cell r="EI10" t="str">
            <v>A125185154L</v>
          </cell>
          <cell r="EJ10" t="str">
            <v>A125179538K</v>
          </cell>
          <cell r="EK10" t="str">
            <v>A125173926C</v>
          </cell>
          <cell r="EL10" t="str">
            <v>A125185158W</v>
          </cell>
          <cell r="EM10" t="str">
            <v>A125179542A</v>
          </cell>
          <cell r="EN10" t="str">
            <v>A125173946L</v>
          </cell>
          <cell r="EO10" t="str">
            <v>A125185178F</v>
          </cell>
          <cell r="EP10" t="str">
            <v>A125179562K</v>
          </cell>
          <cell r="EQ10" t="str">
            <v>A125173906V</v>
          </cell>
          <cell r="ER10" t="str">
            <v>A125185138L</v>
          </cell>
          <cell r="ES10" t="str">
            <v>A125179522T</v>
          </cell>
          <cell r="ET10" t="str">
            <v>A125173966W</v>
          </cell>
          <cell r="EU10" t="str">
            <v>A125185198R</v>
          </cell>
          <cell r="EV10" t="str">
            <v>A125179582V</v>
          </cell>
          <cell r="EW10" t="str">
            <v>A125173950C</v>
          </cell>
          <cell r="EX10" t="str">
            <v>A125185182W</v>
          </cell>
          <cell r="EY10" t="str">
            <v>A125179566V</v>
          </cell>
          <cell r="EZ10" t="str">
            <v>A125173978F</v>
          </cell>
          <cell r="FA10" t="str">
            <v>A125185210V</v>
          </cell>
          <cell r="FB10" t="str">
            <v>A125179594C</v>
          </cell>
          <cell r="FC10" t="str">
            <v>A125173910K</v>
          </cell>
          <cell r="FD10" t="str">
            <v>A125185142C</v>
          </cell>
          <cell r="FE10" t="str">
            <v>A125179526A</v>
          </cell>
          <cell r="FF10" t="str">
            <v>A125173886W</v>
          </cell>
          <cell r="FG10" t="str">
            <v>A125185118C</v>
          </cell>
          <cell r="FH10" t="str">
            <v>A125179502J</v>
          </cell>
          <cell r="FI10" t="str">
            <v>A125173898F</v>
          </cell>
          <cell r="FJ10" t="str">
            <v>A125185130V</v>
          </cell>
          <cell r="FK10" t="str">
            <v>A125179514T</v>
          </cell>
          <cell r="FL10" t="str">
            <v>A125173930V</v>
          </cell>
          <cell r="FM10" t="str">
            <v>A125185162L</v>
          </cell>
          <cell r="FN10" t="str">
            <v>A125179546K</v>
          </cell>
          <cell r="FO10" t="str">
            <v>A125173902K</v>
          </cell>
          <cell r="FP10" t="str">
            <v>A125185134C</v>
          </cell>
          <cell r="FQ10" t="str">
            <v>A125179518A</v>
          </cell>
          <cell r="FR10" t="str">
            <v>A125173934C</v>
          </cell>
          <cell r="FS10" t="str">
            <v>A125185166W</v>
          </cell>
          <cell r="FT10" t="str">
            <v>A125179550A</v>
          </cell>
          <cell r="FU10" t="str">
            <v>A125173938L</v>
          </cell>
          <cell r="FV10" t="str">
            <v>A125185170L</v>
          </cell>
          <cell r="FW10" t="str">
            <v>A125179554K</v>
          </cell>
          <cell r="FX10" t="str">
            <v>A125173982W</v>
          </cell>
          <cell r="FY10" t="str">
            <v>A125185214C</v>
          </cell>
          <cell r="FZ10" t="str">
            <v>A125179598L</v>
          </cell>
          <cell r="GA10" t="str">
            <v>A125173890L</v>
          </cell>
          <cell r="GB10" t="str">
            <v>A125185122V</v>
          </cell>
          <cell r="GC10" t="str">
            <v>A125179506T</v>
          </cell>
          <cell r="GD10" t="str">
            <v>A125173970L</v>
          </cell>
          <cell r="GE10" t="str">
            <v>A125185202V</v>
          </cell>
          <cell r="GF10" t="str">
            <v>A125179586C</v>
          </cell>
          <cell r="GG10" t="str">
            <v>A125173974W</v>
          </cell>
          <cell r="GH10" t="str">
            <v>A125185206C</v>
          </cell>
          <cell r="GI10" t="str">
            <v>A125179590V</v>
          </cell>
          <cell r="GJ10" t="str">
            <v>A125173894W</v>
          </cell>
          <cell r="GK10" t="str">
            <v>A125185126C</v>
          </cell>
          <cell r="GL10" t="str">
            <v>A125179510J</v>
          </cell>
          <cell r="GM10" t="str">
            <v>A125173914V</v>
          </cell>
          <cell r="GN10" t="str">
            <v>A125185146L</v>
          </cell>
          <cell r="GO10" t="str">
            <v>A125179530T</v>
          </cell>
          <cell r="GP10" t="str">
            <v>A125173942C</v>
          </cell>
          <cell r="GQ10" t="str">
            <v>A125185174W</v>
          </cell>
          <cell r="GR10" t="str">
            <v>A125179558V</v>
          </cell>
          <cell r="GS10" t="str">
            <v>A125173986F</v>
          </cell>
          <cell r="GT10" t="str">
            <v>A125185218L</v>
          </cell>
          <cell r="GU10" t="str">
            <v>A125179602T</v>
          </cell>
          <cell r="GV10" t="str">
            <v>A125174058J</v>
          </cell>
          <cell r="GW10" t="str">
            <v>A125185290F</v>
          </cell>
          <cell r="GX10" t="str">
            <v>A125179674C</v>
          </cell>
          <cell r="GY10" t="str">
            <v>A125174022F</v>
          </cell>
          <cell r="GZ10" t="str">
            <v>A125185254W</v>
          </cell>
          <cell r="HA10" t="str">
            <v>A125179638V</v>
          </cell>
          <cell r="HB10" t="str">
            <v>A125174062X</v>
          </cell>
          <cell r="HC10" t="str">
            <v>A125185294R</v>
          </cell>
          <cell r="HD10" t="str">
            <v>A125179678L</v>
          </cell>
          <cell r="HE10" t="str">
            <v>A125174066J</v>
          </cell>
          <cell r="HF10" t="str">
            <v>A125185298X</v>
          </cell>
          <cell r="HG10" t="str">
            <v>A125179682C</v>
          </cell>
          <cell r="HH10" t="str">
            <v>A125174026R</v>
          </cell>
          <cell r="HI10" t="str">
            <v>A125185258F</v>
          </cell>
          <cell r="HJ10" t="str">
            <v>A125179642K</v>
          </cell>
          <cell r="HK10" t="str">
            <v>A125174030F</v>
          </cell>
          <cell r="HL10" t="str">
            <v>A125185262W</v>
          </cell>
          <cell r="HM10" t="str">
            <v>A125179646V</v>
          </cell>
          <cell r="HN10" t="str">
            <v>A125174050R</v>
          </cell>
          <cell r="HO10" t="str">
            <v>A125185282F</v>
          </cell>
          <cell r="HP10" t="str">
            <v>A125179666C</v>
          </cell>
          <cell r="HQ10" t="str">
            <v>A125174010W</v>
          </cell>
          <cell r="HR10" t="str">
            <v>A125185242L</v>
          </cell>
          <cell r="HS10" t="str">
            <v>A125179626K</v>
          </cell>
          <cell r="HT10" t="str">
            <v>A125174070X</v>
          </cell>
          <cell r="HU10" t="str">
            <v>A125185302C</v>
          </cell>
          <cell r="HV10" t="str">
            <v>A125179686L</v>
          </cell>
          <cell r="HW10" t="str">
            <v>A125174054X</v>
          </cell>
          <cell r="HX10" t="str">
            <v>A125185286R</v>
          </cell>
          <cell r="HY10" t="str">
            <v>A125179670V</v>
          </cell>
          <cell r="HZ10" t="str">
            <v>A125174082J</v>
          </cell>
          <cell r="IA10" t="str">
            <v>A125185314L</v>
          </cell>
          <cell r="IB10" t="str">
            <v>A125179698W</v>
          </cell>
          <cell r="IC10" t="str">
            <v>A125174014F</v>
          </cell>
          <cell r="ID10" t="str">
            <v>A125185246W</v>
          </cell>
          <cell r="IE10" t="str">
            <v>A125179630A</v>
          </cell>
          <cell r="IF10" t="str">
            <v>A125173990W</v>
          </cell>
          <cell r="IG10" t="str">
            <v>A125185222C</v>
          </cell>
          <cell r="IH10" t="str">
            <v>A125179606A</v>
          </cell>
          <cell r="II10" t="str">
            <v>A125174002W</v>
          </cell>
          <cell r="IJ10" t="str">
            <v>A125185234L</v>
          </cell>
          <cell r="IK10" t="str">
            <v>A125179618K</v>
          </cell>
          <cell r="IL10" t="str">
            <v>A125174034R</v>
          </cell>
          <cell r="IM10" t="str">
            <v>A125185266F</v>
          </cell>
          <cell r="IN10" t="str">
            <v>A125179650K</v>
          </cell>
          <cell r="IO10" t="str">
            <v>A125174006F</v>
          </cell>
          <cell r="IP10" t="str">
            <v>A125185238W</v>
          </cell>
          <cell r="IQ10" t="str">
            <v>A125179622A</v>
          </cell>
        </row>
        <row r="11">
          <cell r="B11">
            <v>346.46</v>
          </cell>
          <cell r="C11">
            <v>227.309</v>
          </cell>
          <cell r="D11">
            <v>121.32899999999999</v>
          </cell>
          <cell r="E11">
            <v>105.98</v>
          </cell>
          <cell r="F11">
            <v>215.68100000000001</v>
          </cell>
          <cell r="G11">
            <v>115.56399999999999</v>
          </cell>
          <cell r="H11">
            <v>100.117</v>
          </cell>
          <cell r="I11">
            <v>11.627000000000001</v>
          </cell>
          <cell r="J11">
            <v>5.7640000000000002</v>
          </cell>
          <cell r="K11">
            <v>5.8630000000000004</v>
          </cell>
          <cell r="L11">
            <v>5.7539999999999996</v>
          </cell>
          <cell r="M11">
            <v>2.0369999999999999</v>
          </cell>
          <cell r="N11">
            <v>3.7160000000000002</v>
          </cell>
          <cell r="O11">
            <v>297.84100000000001</v>
          </cell>
          <cell r="P11">
            <v>109.142</v>
          </cell>
          <cell r="Q11">
            <v>188.69900000000001</v>
          </cell>
          <cell r="R11">
            <v>40.140999999999998</v>
          </cell>
          <cell r="S11">
            <v>19.172999999999998</v>
          </cell>
          <cell r="T11">
            <v>20.968</v>
          </cell>
          <cell r="U11">
            <v>257.7</v>
          </cell>
          <cell r="V11">
            <v>89.968000000000004</v>
          </cell>
          <cell r="W11">
            <v>167.73099999999999</v>
          </cell>
          <cell r="X11">
            <v>71.043000000000006</v>
          </cell>
          <cell r="Y11">
            <v>22.978999999999999</v>
          </cell>
          <cell r="Z11">
            <v>48.064</v>
          </cell>
          <cell r="AA11">
            <v>1692.0840000000001</v>
          </cell>
          <cell r="AB11">
            <v>713.91600000000005</v>
          </cell>
          <cell r="AC11">
            <v>978.16899999999998</v>
          </cell>
          <cell r="AD11">
            <v>1449.4829999999999</v>
          </cell>
          <cell r="AE11">
            <v>595.32100000000003</v>
          </cell>
          <cell r="AF11">
            <v>854.16200000000003</v>
          </cell>
          <cell r="AG11">
            <v>242.601</v>
          </cell>
          <cell r="AH11">
            <v>118.595</v>
          </cell>
          <cell r="AI11">
            <v>124.00700000000001</v>
          </cell>
          <cell r="AJ11">
            <v>240.73</v>
          </cell>
          <cell r="AK11">
            <v>126.729</v>
          </cell>
          <cell r="AL11">
            <v>114.001</v>
          </cell>
          <cell r="AM11">
            <v>2127.623</v>
          </cell>
          <cell r="AN11">
            <v>872.904</v>
          </cell>
          <cell r="AO11">
            <v>1254.7190000000001</v>
          </cell>
          <cell r="AP11">
            <v>3719.5369999999998</v>
          </cell>
          <cell r="AQ11">
            <v>2001.3610000000001</v>
          </cell>
          <cell r="AR11">
            <v>1718.1759999999999</v>
          </cell>
          <cell r="AS11">
            <v>2294.0309999999999</v>
          </cell>
          <cell r="AT11">
            <v>969.40300000000002</v>
          </cell>
          <cell r="AU11">
            <v>1324.6279999999999</v>
          </cell>
          <cell r="AV11">
            <v>4783.8900000000003</v>
          </cell>
          <cell r="AW11">
            <v>2362.6080000000002</v>
          </cell>
          <cell r="AX11">
            <v>2421.2820000000002</v>
          </cell>
          <cell r="AY11">
            <v>2981.3409999999999</v>
          </cell>
          <cell r="AZ11">
            <v>1609.9639999999999</v>
          </cell>
          <cell r="BA11">
            <v>1371.377</v>
          </cell>
          <cell r="BB11">
            <v>477.1</v>
          </cell>
          <cell r="BC11">
            <v>253.42400000000001</v>
          </cell>
          <cell r="BD11">
            <v>223.67500000000001</v>
          </cell>
          <cell r="BE11">
            <v>286.32</v>
          </cell>
          <cell r="BF11">
            <v>115.529</v>
          </cell>
          <cell r="BG11">
            <v>170.79</v>
          </cell>
          <cell r="BH11">
            <v>548.78099999999995</v>
          </cell>
          <cell r="BI11">
            <v>231.44</v>
          </cell>
          <cell r="BJ11">
            <v>317.33999999999997</v>
          </cell>
          <cell r="BK11">
            <v>70.665000000000006</v>
          </cell>
          <cell r="BL11">
            <v>30.672000000000001</v>
          </cell>
          <cell r="BM11">
            <v>39.993000000000002</v>
          </cell>
          <cell r="BN11">
            <v>50.212000000000003</v>
          </cell>
          <cell r="BO11">
            <v>26.46</v>
          </cell>
          <cell r="BP11">
            <v>23.751999999999999</v>
          </cell>
          <cell r="BQ11">
            <v>25.463999999999999</v>
          </cell>
          <cell r="BR11">
            <v>13.42</v>
          </cell>
          <cell r="BS11">
            <v>12.044</v>
          </cell>
          <cell r="BT11">
            <v>24.748000000000001</v>
          </cell>
          <cell r="BU11">
            <v>13.04</v>
          </cell>
          <cell r="BV11">
            <v>11.709</v>
          </cell>
          <cell r="BW11">
            <v>20.452000000000002</v>
          </cell>
          <cell r="BX11">
            <v>4.2119999999999997</v>
          </cell>
          <cell r="BY11">
            <v>16.239999999999998</v>
          </cell>
          <cell r="BZ11">
            <v>478.11599999999999</v>
          </cell>
          <cell r="CA11">
            <v>200.768</v>
          </cell>
          <cell r="CB11">
            <v>277.34800000000001</v>
          </cell>
          <cell r="CC11">
            <v>174.917</v>
          </cell>
          <cell r="CD11">
            <v>92.474000000000004</v>
          </cell>
          <cell r="CE11">
            <v>82.442999999999998</v>
          </cell>
          <cell r="CF11">
            <v>162.34</v>
          </cell>
          <cell r="CG11">
            <v>85.713999999999999</v>
          </cell>
          <cell r="CH11">
            <v>76.626000000000005</v>
          </cell>
          <cell r="CI11">
            <v>12.577</v>
          </cell>
          <cell r="CJ11">
            <v>6.76</v>
          </cell>
          <cell r="CK11">
            <v>5.8170000000000002</v>
          </cell>
          <cell r="CL11">
            <v>2.0870000000000002</v>
          </cell>
          <cell r="CM11">
            <v>0</v>
          </cell>
          <cell r="CN11">
            <v>2.0870000000000002</v>
          </cell>
          <cell r="CO11">
            <v>239.197</v>
          </cell>
          <cell r="CP11">
            <v>81.078999999999994</v>
          </cell>
          <cell r="CQ11">
            <v>158.11799999999999</v>
          </cell>
          <cell r="CR11">
            <v>26.434999999999999</v>
          </cell>
          <cell r="CS11">
            <v>10.958</v>
          </cell>
          <cell r="CT11">
            <v>15.477</v>
          </cell>
          <cell r="CU11">
            <v>212.762</v>
          </cell>
          <cell r="CV11">
            <v>70.120999999999995</v>
          </cell>
          <cell r="CW11">
            <v>142.64099999999999</v>
          </cell>
          <cell r="CX11">
            <v>61.914999999999999</v>
          </cell>
          <cell r="CY11">
            <v>27.215</v>
          </cell>
          <cell r="CZ11">
            <v>34.700000000000003</v>
          </cell>
          <cell r="DA11">
            <v>1253.768</v>
          </cell>
          <cell r="DB11">
            <v>521.20299999999997</v>
          </cell>
          <cell r="DC11">
            <v>732.56500000000005</v>
          </cell>
          <cell r="DD11">
            <v>1124.972</v>
          </cell>
          <cell r="DE11">
            <v>453.62200000000001</v>
          </cell>
          <cell r="DF11">
            <v>671.34900000000005</v>
          </cell>
          <cell r="DG11">
            <v>128.797</v>
          </cell>
          <cell r="DH11">
            <v>67.581000000000003</v>
          </cell>
          <cell r="DI11">
            <v>61.216000000000001</v>
          </cell>
          <cell r="DJ11">
            <v>187.804</v>
          </cell>
          <cell r="DK11">
            <v>99.135000000000005</v>
          </cell>
          <cell r="DL11">
            <v>88.668999999999997</v>
          </cell>
          <cell r="DM11">
            <v>1614.7449999999999</v>
          </cell>
          <cell r="DN11">
            <v>653.50900000000001</v>
          </cell>
          <cell r="DO11">
            <v>961.23599999999999</v>
          </cell>
          <cell r="DP11">
            <v>3052.0059999999999</v>
          </cell>
          <cell r="DQ11">
            <v>1640.636</v>
          </cell>
          <cell r="DR11">
            <v>1411.3689999999999</v>
          </cell>
          <cell r="DS11">
            <v>1731.884</v>
          </cell>
          <cell r="DT11">
            <v>721.971</v>
          </cell>
          <cell r="DU11">
            <v>1009.913</v>
          </cell>
          <cell r="DV11">
            <v>3755.1840000000002</v>
          </cell>
          <cell r="DW11">
            <v>1854.5609999999999</v>
          </cell>
          <cell r="DX11">
            <v>1900.623</v>
          </cell>
          <cell r="DY11">
            <v>2328.873</v>
          </cell>
          <cell r="DZ11">
            <v>1237.1110000000001</v>
          </cell>
          <cell r="EA11">
            <v>1091.7619999999999</v>
          </cell>
          <cell r="EB11">
            <v>384.495</v>
          </cell>
          <cell r="EC11">
            <v>202.928</v>
          </cell>
          <cell r="ED11">
            <v>181.56800000000001</v>
          </cell>
          <cell r="EE11">
            <v>224.36699999999999</v>
          </cell>
          <cell r="EF11">
            <v>97.366</v>
          </cell>
          <cell r="EG11">
            <v>127.001</v>
          </cell>
          <cell r="EH11">
            <v>420.053</v>
          </cell>
          <cell r="EI11">
            <v>181.39500000000001</v>
          </cell>
          <cell r="EJ11">
            <v>238.65799999999999</v>
          </cell>
          <cell r="EK11">
            <v>54.22</v>
          </cell>
          <cell r="EL11">
            <v>23.216999999999999</v>
          </cell>
          <cell r="EM11">
            <v>31.003</v>
          </cell>
          <cell r="EN11">
            <v>41.886000000000003</v>
          </cell>
          <cell r="EO11">
            <v>21.648</v>
          </cell>
          <cell r="EP11">
            <v>20.238</v>
          </cell>
          <cell r="EQ11">
            <v>20.995000000000001</v>
          </cell>
          <cell r="ER11">
            <v>12.907999999999999</v>
          </cell>
          <cell r="ES11">
            <v>8.0869999999999997</v>
          </cell>
          <cell r="ET11">
            <v>20.890999999999998</v>
          </cell>
          <cell r="EU11">
            <v>8.7390000000000008</v>
          </cell>
          <cell r="EV11">
            <v>12.151</v>
          </cell>
          <cell r="EW11">
            <v>12.335000000000001</v>
          </cell>
          <cell r="EX11">
            <v>1.57</v>
          </cell>
          <cell r="EY11">
            <v>10.765000000000001</v>
          </cell>
          <cell r="EZ11">
            <v>365.83300000000003</v>
          </cell>
          <cell r="FA11">
            <v>158.178</v>
          </cell>
          <cell r="FB11">
            <v>207.655</v>
          </cell>
          <cell r="FC11">
            <v>150.24700000000001</v>
          </cell>
          <cell r="FD11">
            <v>83.716999999999999</v>
          </cell>
          <cell r="FE11">
            <v>66.53</v>
          </cell>
          <cell r="FF11">
            <v>142.1</v>
          </cell>
          <cell r="FG11">
            <v>80.298000000000002</v>
          </cell>
          <cell r="FH11">
            <v>61.802999999999997</v>
          </cell>
          <cell r="FI11">
            <v>8.1460000000000008</v>
          </cell>
          <cell r="FJ11">
            <v>3.42</v>
          </cell>
          <cell r="FK11">
            <v>4.7270000000000003</v>
          </cell>
          <cell r="FL11">
            <v>0.45500000000000002</v>
          </cell>
          <cell r="FM11">
            <v>0</v>
          </cell>
          <cell r="FN11">
            <v>0.45500000000000002</v>
          </cell>
          <cell r="FO11">
            <v>182.559</v>
          </cell>
          <cell r="FP11">
            <v>63.576999999999998</v>
          </cell>
          <cell r="FQ11">
            <v>118.982</v>
          </cell>
          <cell r="FR11">
            <v>19.712</v>
          </cell>
          <cell r="FS11">
            <v>9.984</v>
          </cell>
          <cell r="FT11">
            <v>9.7279999999999998</v>
          </cell>
          <cell r="FU11">
            <v>162.84700000000001</v>
          </cell>
          <cell r="FV11">
            <v>53.593000000000004</v>
          </cell>
          <cell r="FW11">
            <v>109.254</v>
          </cell>
          <cell r="FX11">
            <v>32.572000000000003</v>
          </cell>
          <cell r="FY11">
            <v>10.884</v>
          </cell>
          <cell r="FZ11">
            <v>21.687999999999999</v>
          </cell>
          <cell r="GA11">
            <v>1006.258</v>
          </cell>
          <cell r="GB11">
            <v>436.05500000000001</v>
          </cell>
          <cell r="GC11">
            <v>570.20299999999997</v>
          </cell>
          <cell r="GD11">
            <v>872.97400000000005</v>
          </cell>
          <cell r="GE11">
            <v>360.88</v>
          </cell>
          <cell r="GF11">
            <v>512.09500000000003</v>
          </cell>
          <cell r="GG11">
            <v>133.28399999999999</v>
          </cell>
          <cell r="GH11">
            <v>75.174999999999997</v>
          </cell>
          <cell r="GI11">
            <v>58.109000000000002</v>
          </cell>
          <cell r="GJ11">
            <v>163.095</v>
          </cell>
          <cell r="GK11">
            <v>93.206000000000003</v>
          </cell>
          <cell r="GL11">
            <v>69.89</v>
          </cell>
          <cell r="GM11">
            <v>1263.2159999999999</v>
          </cell>
          <cell r="GN11">
            <v>524.24400000000003</v>
          </cell>
          <cell r="GO11">
            <v>738.97199999999998</v>
          </cell>
          <cell r="GP11">
            <v>2383.0929999999998</v>
          </cell>
          <cell r="GQ11">
            <v>1260.329</v>
          </cell>
          <cell r="GR11">
            <v>1122.7650000000001</v>
          </cell>
          <cell r="GS11">
            <v>1372.0909999999999</v>
          </cell>
          <cell r="GT11">
            <v>594.23299999999995</v>
          </cell>
          <cell r="GU11">
            <v>777.85799999999995</v>
          </cell>
          <cell r="GV11">
            <v>1373.826</v>
          </cell>
          <cell r="GW11">
            <v>675.76700000000005</v>
          </cell>
          <cell r="GX11">
            <v>698.05899999999997</v>
          </cell>
          <cell r="GY11">
            <v>797.64</v>
          </cell>
          <cell r="GZ11">
            <v>428.983</v>
          </cell>
          <cell r="HA11">
            <v>368.65699999999998</v>
          </cell>
          <cell r="HB11">
            <v>121.843</v>
          </cell>
          <cell r="HC11">
            <v>58.174999999999997</v>
          </cell>
          <cell r="HD11">
            <v>63.667999999999999</v>
          </cell>
          <cell r="HE11">
            <v>78.497</v>
          </cell>
          <cell r="HF11">
            <v>28.645</v>
          </cell>
          <cell r="HG11">
            <v>49.850999999999999</v>
          </cell>
          <cell r="HH11">
            <v>153.82599999999999</v>
          </cell>
          <cell r="HI11">
            <v>64.941999999999993</v>
          </cell>
          <cell r="HJ11">
            <v>88.884</v>
          </cell>
          <cell r="HK11">
            <v>21.765999999999998</v>
          </cell>
          <cell r="HL11">
            <v>7.7190000000000003</v>
          </cell>
          <cell r="HM11">
            <v>14.047000000000001</v>
          </cell>
          <cell r="HN11">
            <v>14.129</v>
          </cell>
          <cell r="HO11">
            <v>6.9130000000000003</v>
          </cell>
          <cell r="HP11">
            <v>7.2160000000000002</v>
          </cell>
          <cell r="HQ11">
            <v>8.4130000000000003</v>
          </cell>
          <cell r="HR11">
            <v>4.7880000000000003</v>
          </cell>
          <cell r="HS11">
            <v>3.625</v>
          </cell>
          <cell r="HT11">
            <v>5.7160000000000002</v>
          </cell>
          <cell r="HU11">
            <v>2.125</v>
          </cell>
          <cell r="HV11">
            <v>3.5910000000000002</v>
          </cell>
          <cell r="HW11">
            <v>7.6369999999999996</v>
          </cell>
          <cell r="HX11">
            <v>0.80500000000000005</v>
          </cell>
          <cell r="HY11">
            <v>6.8310000000000004</v>
          </cell>
          <cell r="HZ11">
            <v>132.06</v>
          </cell>
          <cell r="IA11">
            <v>57.222999999999999</v>
          </cell>
          <cell r="IB11">
            <v>74.837000000000003</v>
          </cell>
          <cell r="IC11">
            <v>50.484000000000002</v>
          </cell>
          <cell r="ID11">
            <v>26.347999999999999</v>
          </cell>
          <cell r="IE11">
            <v>24.135999999999999</v>
          </cell>
          <cell r="IF11">
            <v>49.012999999999998</v>
          </cell>
          <cell r="IG11">
            <v>25.463000000000001</v>
          </cell>
          <cell r="IH11">
            <v>23.55</v>
          </cell>
          <cell r="II11">
            <v>1.4710000000000001</v>
          </cell>
          <cell r="IJ11">
            <v>0.88500000000000001</v>
          </cell>
          <cell r="IK11">
            <v>0.58599999999999997</v>
          </cell>
          <cell r="IL11">
            <v>0.58099999999999996</v>
          </cell>
          <cell r="IM11">
            <v>0.28899999999999998</v>
          </cell>
          <cell r="IN11">
            <v>0.29199999999999998</v>
          </cell>
          <cell r="IO11">
            <v>65.363</v>
          </cell>
          <cell r="IP11">
            <v>24.25</v>
          </cell>
          <cell r="IQ11">
            <v>41.113999999999997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322.25299999999999</v>
          </cell>
          <cell r="C23">
            <v>192.72900000000001</v>
          </cell>
          <cell r="D23">
            <v>101.563</v>
          </cell>
          <cell r="E23">
            <v>91.165999999999997</v>
          </cell>
          <cell r="F23">
            <v>177.97300000000001</v>
          </cell>
          <cell r="G23">
            <v>94.950999999999993</v>
          </cell>
          <cell r="H23">
            <v>83.022000000000006</v>
          </cell>
          <cell r="I23">
            <v>14.756</v>
          </cell>
          <cell r="J23">
            <v>6.6109999999999998</v>
          </cell>
          <cell r="K23">
            <v>8.1440000000000001</v>
          </cell>
          <cell r="L23">
            <v>3.0720000000000001</v>
          </cell>
          <cell r="M23">
            <v>1.7110000000000001</v>
          </cell>
          <cell r="N23">
            <v>1.361</v>
          </cell>
          <cell r="O23">
            <v>283.11900000000003</v>
          </cell>
          <cell r="P23">
            <v>100.38800000000001</v>
          </cell>
          <cell r="Q23">
            <v>182.73099999999999</v>
          </cell>
          <cell r="R23">
            <v>38.633000000000003</v>
          </cell>
          <cell r="S23">
            <v>15.534000000000001</v>
          </cell>
          <cell r="T23">
            <v>23.099</v>
          </cell>
          <cell r="U23">
            <v>244.48599999999999</v>
          </cell>
          <cell r="V23">
            <v>84.853999999999999</v>
          </cell>
          <cell r="W23">
            <v>159.63200000000001</v>
          </cell>
          <cell r="X23">
            <v>84.001999999999995</v>
          </cell>
          <cell r="Y23">
            <v>37.008000000000003</v>
          </cell>
          <cell r="Z23">
            <v>46.994</v>
          </cell>
          <cell r="AA23">
            <v>1706.068</v>
          </cell>
          <cell r="AB23">
            <v>736.93299999999999</v>
          </cell>
          <cell r="AC23">
            <v>969.13599999999997</v>
          </cell>
          <cell r="AD23">
            <v>1525.547</v>
          </cell>
          <cell r="AE23">
            <v>647.48</v>
          </cell>
          <cell r="AF23">
            <v>878.06700000000001</v>
          </cell>
          <cell r="AG23">
            <v>180.52099999999999</v>
          </cell>
          <cell r="AH23">
            <v>89.453000000000003</v>
          </cell>
          <cell r="AI23">
            <v>91.067999999999998</v>
          </cell>
          <cell r="AJ23">
            <v>209.49100000000001</v>
          </cell>
          <cell r="AK23">
            <v>106.92400000000001</v>
          </cell>
          <cell r="AL23">
            <v>102.56699999999999</v>
          </cell>
          <cell r="AM23">
            <v>2140.6660000000002</v>
          </cell>
          <cell r="AN23">
            <v>903.90599999999995</v>
          </cell>
          <cell r="AO23">
            <v>1236.76</v>
          </cell>
          <cell r="AP23">
            <v>3870.855</v>
          </cell>
          <cell r="AQ23">
            <v>2048.1819999999998</v>
          </cell>
          <cell r="AR23">
            <v>1822.673</v>
          </cell>
          <cell r="AS23">
            <v>2268.991</v>
          </cell>
          <cell r="AT23">
            <v>977.60199999999998</v>
          </cell>
          <cell r="AU23">
            <v>1291.3879999999999</v>
          </cell>
          <cell r="AV23">
            <v>4906.326</v>
          </cell>
          <cell r="AW23">
            <v>2412.788</v>
          </cell>
          <cell r="AX23">
            <v>2493.538</v>
          </cell>
          <cell r="AY23">
            <v>3052.6120000000001</v>
          </cell>
          <cell r="AZ23">
            <v>1657.0340000000001</v>
          </cell>
          <cell r="BA23">
            <v>1395.579</v>
          </cell>
          <cell r="BB23">
            <v>469.58</v>
          </cell>
          <cell r="BC23">
            <v>254.374</v>
          </cell>
          <cell r="BD23">
            <v>215.20599999999999</v>
          </cell>
          <cell r="BE23">
            <v>288.60300000000001</v>
          </cell>
          <cell r="BF23">
            <v>126.53700000000001</v>
          </cell>
          <cell r="BG23">
            <v>162.066</v>
          </cell>
          <cell r="BH23">
            <v>556.74599999999998</v>
          </cell>
          <cell r="BI23">
            <v>233.411</v>
          </cell>
          <cell r="BJ23">
            <v>323.33499999999998</v>
          </cell>
          <cell r="BK23">
            <v>76.558999999999997</v>
          </cell>
          <cell r="BL23">
            <v>34.323</v>
          </cell>
          <cell r="BM23">
            <v>42.234999999999999</v>
          </cell>
          <cell r="BN23">
            <v>52.164999999999999</v>
          </cell>
          <cell r="BO23">
            <v>27.998000000000001</v>
          </cell>
          <cell r="BP23">
            <v>24.166</v>
          </cell>
          <cell r="BQ23">
            <v>29.83</v>
          </cell>
          <cell r="BR23">
            <v>20.13</v>
          </cell>
          <cell r="BS23">
            <v>9.6999999999999993</v>
          </cell>
          <cell r="BT23">
            <v>22.335000000000001</v>
          </cell>
          <cell r="BU23">
            <v>7.8689999999999998</v>
          </cell>
          <cell r="BV23">
            <v>14.467000000000001</v>
          </cell>
          <cell r="BW23">
            <v>24.393999999999998</v>
          </cell>
          <cell r="BX23">
            <v>6.3250000000000002</v>
          </cell>
          <cell r="BY23">
            <v>18.068999999999999</v>
          </cell>
          <cell r="BZ23">
            <v>480.18700000000001</v>
          </cell>
          <cell r="CA23">
            <v>199.08799999999999</v>
          </cell>
          <cell r="CB23">
            <v>281.09899999999999</v>
          </cell>
          <cell r="CC23">
            <v>174.33199999999999</v>
          </cell>
          <cell r="CD23">
            <v>85.266999999999996</v>
          </cell>
          <cell r="CE23">
            <v>89.064999999999998</v>
          </cell>
          <cell r="CF23">
            <v>159.18299999999999</v>
          </cell>
          <cell r="CG23">
            <v>81.146000000000001</v>
          </cell>
          <cell r="CH23">
            <v>78.037000000000006</v>
          </cell>
          <cell r="CI23">
            <v>15.148999999999999</v>
          </cell>
          <cell r="CJ23">
            <v>4.1210000000000004</v>
          </cell>
          <cell r="CK23">
            <v>11.029</v>
          </cell>
          <cell r="CL23">
            <v>1.131</v>
          </cell>
          <cell r="CM23">
            <v>0</v>
          </cell>
          <cell r="CN23">
            <v>1.131</v>
          </cell>
          <cell r="CO23">
            <v>243.542</v>
          </cell>
          <cell r="CP23">
            <v>94.052999999999997</v>
          </cell>
          <cell r="CQ23">
            <v>149.489</v>
          </cell>
          <cell r="CR23">
            <v>26.015999999999998</v>
          </cell>
          <cell r="CS23">
            <v>11.286</v>
          </cell>
          <cell r="CT23">
            <v>14.731</v>
          </cell>
          <cell r="CU23">
            <v>217.52600000000001</v>
          </cell>
          <cell r="CV23">
            <v>82.766999999999996</v>
          </cell>
          <cell r="CW23">
            <v>134.75899999999999</v>
          </cell>
          <cell r="CX23">
            <v>61.182000000000002</v>
          </cell>
          <cell r="CY23">
            <v>19.768000000000001</v>
          </cell>
          <cell r="CZ23">
            <v>41.412999999999997</v>
          </cell>
          <cell r="DA23">
            <v>1296.9680000000001</v>
          </cell>
          <cell r="DB23">
            <v>522.34299999999996</v>
          </cell>
          <cell r="DC23">
            <v>774.625</v>
          </cell>
          <cell r="DD23">
            <v>1189.991</v>
          </cell>
          <cell r="DE23">
            <v>462.84800000000001</v>
          </cell>
          <cell r="DF23">
            <v>727.14300000000003</v>
          </cell>
          <cell r="DG23">
            <v>106.977</v>
          </cell>
          <cell r="DH23">
            <v>59.494999999999997</v>
          </cell>
          <cell r="DI23">
            <v>47.481999999999999</v>
          </cell>
          <cell r="DJ23">
            <v>189.012</v>
          </cell>
          <cell r="DK23">
            <v>101.276</v>
          </cell>
          <cell r="DL23">
            <v>87.736000000000004</v>
          </cell>
          <cell r="DM23">
            <v>1664.702</v>
          </cell>
          <cell r="DN23">
            <v>654.47799999999995</v>
          </cell>
          <cell r="DO23">
            <v>1010.223</v>
          </cell>
          <cell r="DP23">
            <v>3129.1709999999998</v>
          </cell>
          <cell r="DQ23">
            <v>1691.357</v>
          </cell>
          <cell r="DR23">
            <v>1437.8140000000001</v>
          </cell>
          <cell r="DS23">
            <v>1777.155</v>
          </cell>
          <cell r="DT23">
            <v>721.43100000000004</v>
          </cell>
          <cell r="DU23">
            <v>1055.7239999999999</v>
          </cell>
          <cell r="DV23">
            <v>3774.9580000000001</v>
          </cell>
          <cell r="DW23">
            <v>1857.877</v>
          </cell>
          <cell r="DX23">
            <v>1917.0809999999999</v>
          </cell>
          <cell r="DY23">
            <v>2378.3389999999999</v>
          </cell>
          <cell r="DZ23">
            <v>1262.009</v>
          </cell>
          <cell r="EA23">
            <v>1116.33</v>
          </cell>
          <cell r="EB23">
            <v>350.13099999999997</v>
          </cell>
          <cell r="EC23">
            <v>185.56100000000001</v>
          </cell>
          <cell r="ED23">
            <v>164.57</v>
          </cell>
          <cell r="EE23">
            <v>208.42699999999999</v>
          </cell>
          <cell r="EF23">
            <v>90.465000000000003</v>
          </cell>
          <cell r="EG23">
            <v>117.962</v>
          </cell>
          <cell r="EH23">
            <v>380.07299999999998</v>
          </cell>
          <cell r="EI23">
            <v>160.977</v>
          </cell>
          <cell r="EJ23">
            <v>219.095</v>
          </cell>
          <cell r="EK23">
            <v>46.231999999999999</v>
          </cell>
          <cell r="EL23">
            <v>17.669</v>
          </cell>
          <cell r="EM23">
            <v>28.562000000000001</v>
          </cell>
          <cell r="EN23">
            <v>37.933999999999997</v>
          </cell>
          <cell r="EO23">
            <v>16.629000000000001</v>
          </cell>
          <cell r="EP23">
            <v>21.305</v>
          </cell>
          <cell r="EQ23">
            <v>16.843</v>
          </cell>
          <cell r="ER23">
            <v>6.609</v>
          </cell>
          <cell r="ES23">
            <v>10.234</v>
          </cell>
          <cell r="ET23">
            <v>21.091000000000001</v>
          </cell>
          <cell r="EU23">
            <v>10.02</v>
          </cell>
          <cell r="EV23">
            <v>11.071</v>
          </cell>
          <cell r="EW23">
            <v>8.2970000000000006</v>
          </cell>
          <cell r="EX23">
            <v>1.04</v>
          </cell>
          <cell r="EY23">
            <v>7.258</v>
          </cell>
          <cell r="EZ23">
            <v>333.84100000000001</v>
          </cell>
          <cell r="FA23">
            <v>143.30799999999999</v>
          </cell>
          <cell r="FB23">
            <v>190.53299999999999</v>
          </cell>
          <cell r="FC23">
            <v>133.77099999999999</v>
          </cell>
          <cell r="FD23">
            <v>65.209000000000003</v>
          </cell>
          <cell r="FE23">
            <v>68.561999999999998</v>
          </cell>
          <cell r="FF23">
            <v>121.36499999999999</v>
          </cell>
          <cell r="FG23">
            <v>61.947000000000003</v>
          </cell>
          <cell r="FH23">
            <v>59.417999999999999</v>
          </cell>
          <cell r="FI23">
            <v>12.406000000000001</v>
          </cell>
          <cell r="FJ23">
            <v>3.262</v>
          </cell>
          <cell r="FK23">
            <v>9.1449999999999996</v>
          </cell>
          <cell r="FL23">
            <v>1.407</v>
          </cell>
          <cell r="FM23">
            <v>0</v>
          </cell>
          <cell r="FN23">
            <v>1.407</v>
          </cell>
          <cell r="FO23">
            <v>162.78399999999999</v>
          </cell>
          <cell r="FP23">
            <v>65.382000000000005</v>
          </cell>
          <cell r="FQ23">
            <v>97.402000000000001</v>
          </cell>
          <cell r="FR23">
            <v>18.710999999999999</v>
          </cell>
          <cell r="FS23">
            <v>9.1280000000000001</v>
          </cell>
          <cell r="FT23">
            <v>9.5820000000000007</v>
          </cell>
          <cell r="FU23">
            <v>144.07300000000001</v>
          </cell>
          <cell r="FV23">
            <v>56.253999999999998</v>
          </cell>
          <cell r="FW23">
            <v>87.82</v>
          </cell>
          <cell r="FX23">
            <v>35.878999999999998</v>
          </cell>
          <cell r="FY23">
            <v>12.718</v>
          </cell>
          <cell r="FZ23">
            <v>23.161999999999999</v>
          </cell>
          <cell r="GA23">
            <v>1016.547</v>
          </cell>
          <cell r="GB23">
            <v>434.89100000000002</v>
          </cell>
          <cell r="GC23">
            <v>581.65599999999995</v>
          </cell>
          <cell r="GD23">
            <v>880.20799999999997</v>
          </cell>
          <cell r="GE23">
            <v>368.029</v>
          </cell>
          <cell r="GF23">
            <v>512.17999999999995</v>
          </cell>
          <cell r="GG23">
            <v>136.33799999999999</v>
          </cell>
          <cell r="GH23">
            <v>66.861999999999995</v>
          </cell>
          <cell r="GI23">
            <v>69.475999999999999</v>
          </cell>
          <cell r="GJ23">
            <v>138.208</v>
          </cell>
          <cell r="GK23">
            <v>68.557000000000002</v>
          </cell>
          <cell r="GL23">
            <v>69.650999999999996</v>
          </cell>
          <cell r="GM23">
            <v>1258.4110000000001</v>
          </cell>
          <cell r="GN23">
            <v>527.31200000000001</v>
          </cell>
          <cell r="GO23">
            <v>731.1</v>
          </cell>
          <cell r="GP23">
            <v>2424.5709999999999</v>
          </cell>
          <cell r="GQ23">
            <v>1279.6780000000001</v>
          </cell>
          <cell r="GR23">
            <v>1144.8920000000001</v>
          </cell>
          <cell r="GS23">
            <v>1350.3879999999999</v>
          </cell>
          <cell r="GT23">
            <v>578.19899999999996</v>
          </cell>
          <cell r="GU23">
            <v>772.18899999999996</v>
          </cell>
          <cell r="GV23">
            <v>1371.539</v>
          </cell>
          <cell r="GW23">
            <v>676.03399999999999</v>
          </cell>
          <cell r="GX23">
            <v>695.505</v>
          </cell>
          <cell r="GY23">
            <v>804.77200000000005</v>
          </cell>
          <cell r="GZ23">
            <v>425.02699999999999</v>
          </cell>
          <cell r="HA23">
            <v>379.74400000000003</v>
          </cell>
          <cell r="HB23">
            <v>129.94999999999999</v>
          </cell>
          <cell r="HC23">
            <v>63.762</v>
          </cell>
          <cell r="HD23">
            <v>66.188000000000002</v>
          </cell>
          <cell r="HE23">
            <v>82.215999999999994</v>
          </cell>
          <cell r="HF23">
            <v>32.884999999999998</v>
          </cell>
          <cell r="HG23">
            <v>49.331000000000003</v>
          </cell>
          <cell r="HH23">
            <v>158.376</v>
          </cell>
          <cell r="HI23">
            <v>71.989999999999995</v>
          </cell>
          <cell r="HJ23">
            <v>86.385999999999996</v>
          </cell>
          <cell r="HK23">
            <v>17.797999999999998</v>
          </cell>
          <cell r="HL23">
            <v>6.883</v>
          </cell>
          <cell r="HM23">
            <v>10.914</v>
          </cell>
          <cell r="HN23">
            <v>12.135</v>
          </cell>
          <cell r="HO23">
            <v>4.9589999999999996</v>
          </cell>
          <cell r="HP23">
            <v>7.1760000000000002</v>
          </cell>
          <cell r="HQ23">
            <v>6.2480000000000002</v>
          </cell>
          <cell r="HR23">
            <v>3.2589999999999999</v>
          </cell>
          <cell r="HS23">
            <v>2.9889999999999999</v>
          </cell>
          <cell r="HT23">
            <v>5.8869999999999996</v>
          </cell>
          <cell r="HU23">
            <v>1.7</v>
          </cell>
          <cell r="HV23">
            <v>4.1870000000000003</v>
          </cell>
          <cell r="HW23">
            <v>5.6630000000000003</v>
          </cell>
          <cell r="HX23">
            <v>1.9239999999999999</v>
          </cell>
          <cell r="HY23">
            <v>3.7389999999999999</v>
          </cell>
          <cell r="HZ23">
            <v>140.57900000000001</v>
          </cell>
          <cell r="IA23">
            <v>65.106999999999999</v>
          </cell>
          <cell r="IB23">
            <v>75.471999999999994</v>
          </cell>
          <cell r="IC23">
            <v>60.21</v>
          </cell>
          <cell r="ID23">
            <v>32.628999999999998</v>
          </cell>
          <cell r="IE23">
            <v>27.581</v>
          </cell>
          <cell r="IF23">
            <v>57.866</v>
          </cell>
          <cell r="IG23">
            <v>31.027999999999999</v>
          </cell>
          <cell r="IH23">
            <v>26.838000000000001</v>
          </cell>
          <cell r="II23">
            <v>2.3439999999999999</v>
          </cell>
          <cell r="IJ23">
            <v>1.601</v>
          </cell>
          <cell r="IK23">
            <v>0.74299999999999999</v>
          </cell>
          <cell r="IL23">
            <v>0.35399999999999998</v>
          </cell>
          <cell r="IM23">
            <v>0.35399999999999998</v>
          </cell>
          <cell r="IN23">
            <v>0</v>
          </cell>
          <cell r="IO23">
            <v>61.234000000000002</v>
          </cell>
          <cell r="IP23">
            <v>25.398</v>
          </cell>
          <cell r="IQ23">
            <v>35.835999999999999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331.94600000000003</v>
          </cell>
          <cell r="C35">
            <v>198.05500000000001</v>
          </cell>
          <cell r="D35">
            <v>108.37</v>
          </cell>
          <cell r="E35">
            <v>89.683999999999997</v>
          </cell>
          <cell r="F35">
            <v>182.74199999999999</v>
          </cell>
          <cell r="G35">
            <v>103.364</v>
          </cell>
          <cell r="H35">
            <v>79.378</v>
          </cell>
          <cell r="I35">
            <v>15.313000000000001</v>
          </cell>
          <cell r="J35">
            <v>5.0069999999999997</v>
          </cell>
          <cell r="K35">
            <v>10.305999999999999</v>
          </cell>
          <cell r="L35">
            <v>2.6259999999999999</v>
          </cell>
          <cell r="M35">
            <v>0</v>
          </cell>
          <cell r="N35">
            <v>2.6259999999999999</v>
          </cell>
          <cell r="O35">
            <v>291.21600000000001</v>
          </cell>
          <cell r="P35">
            <v>102.202</v>
          </cell>
          <cell r="Q35">
            <v>189.01400000000001</v>
          </cell>
          <cell r="R35">
            <v>31.085000000000001</v>
          </cell>
          <cell r="S35">
            <v>11.287000000000001</v>
          </cell>
          <cell r="T35">
            <v>19.797999999999998</v>
          </cell>
          <cell r="U35">
            <v>260.13200000000001</v>
          </cell>
          <cell r="V35">
            <v>90.915999999999997</v>
          </cell>
          <cell r="W35">
            <v>169.21600000000001</v>
          </cell>
          <cell r="X35">
            <v>75.353999999999999</v>
          </cell>
          <cell r="Y35">
            <v>24.731999999999999</v>
          </cell>
          <cell r="Z35">
            <v>50.622</v>
          </cell>
          <cell r="AA35">
            <v>1798.7550000000001</v>
          </cell>
          <cell r="AB35">
            <v>772.77300000000002</v>
          </cell>
          <cell r="AC35">
            <v>1025.982</v>
          </cell>
          <cell r="AD35">
            <v>1575.615</v>
          </cell>
          <cell r="AE35">
            <v>662.09299999999996</v>
          </cell>
          <cell r="AF35">
            <v>913.52200000000005</v>
          </cell>
          <cell r="AG35">
            <v>223.13900000000001</v>
          </cell>
          <cell r="AH35">
            <v>110.68</v>
          </cell>
          <cell r="AI35">
            <v>112.46</v>
          </cell>
          <cell r="AJ35">
            <v>210.17400000000001</v>
          </cell>
          <cell r="AK35">
            <v>114.83</v>
          </cell>
          <cell r="AL35">
            <v>95.343999999999994</v>
          </cell>
          <cell r="AM35">
            <v>2251.2049999999999</v>
          </cell>
          <cell r="AN35">
            <v>926.96199999999999</v>
          </cell>
          <cell r="AO35">
            <v>1324.2429999999999</v>
          </cell>
          <cell r="AP35">
            <v>3897.7840000000001</v>
          </cell>
          <cell r="AQ35">
            <v>2076.549</v>
          </cell>
          <cell r="AR35">
            <v>1821.2349999999999</v>
          </cell>
          <cell r="AS35">
            <v>2366.0050000000001</v>
          </cell>
          <cell r="AT35">
            <v>1008.077</v>
          </cell>
          <cell r="AU35">
            <v>1357.9280000000001</v>
          </cell>
          <cell r="AV35">
            <v>5055.3040000000001</v>
          </cell>
          <cell r="AW35">
            <v>2475.3009999999999</v>
          </cell>
          <cell r="AX35">
            <v>2580.0030000000002</v>
          </cell>
          <cell r="AY35">
            <v>3165.6849999999999</v>
          </cell>
          <cell r="AZ35">
            <v>1699.623</v>
          </cell>
          <cell r="BA35">
            <v>1466.0619999999999</v>
          </cell>
          <cell r="BB35">
            <v>500.86399999999998</v>
          </cell>
          <cell r="BC35">
            <v>262.45299999999997</v>
          </cell>
          <cell r="BD35">
            <v>238.41</v>
          </cell>
          <cell r="BE35">
            <v>303.99400000000003</v>
          </cell>
          <cell r="BF35">
            <v>126.203</v>
          </cell>
          <cell r="BG35">
            <v>177.791</v>
          </cell>
          <cell r="BH35">
            <v>544.13199999999995</v>
          </cell>
          <cell r="BI35">
            <v>225.84700000000001</v>
          </cell>
          <cell r="BJ35">
            <v>318.28399999999999</v>
          </cell>
          <cell r="BK35">
            <v>74.209999999999994</v>
          </cell>
          <cell r="BL35">
            <v>26.199000000000002</v>
          </cell>
          <cell r="BM35">
            <v>48.011000000000003</v>
          </cell>
          <cell r="BN35">
            <v>59.332999999999998</v>
          </cell>
          <cell r="BO35">
            <v>24.536999999999999</v>
          </cell>
          <cell r="BP35">
            <v>34.795999999999999</v>
          </cell>
          <cell r="BQ35">
            <v>26.602</v>
          </cell>
          <cell r="BR35">
            <v>11.318</v>
          </cell>
          <cell r="BS35">
            <v>15.284000000000001</v>
          </cell>
          <cell r="BT35">
            <v>32.731000000000002</v>
          </cell>
          <cell r="BU35">
            <v>13.218999999999999</v>
          </cell>
          <cell r="BV35">
            <v>19.512</v>
          </cell>
          <cell r="BW35">
            <v>14.877000000000001</v>
          </cell>
          <cell r="BX35">
            <v>1.6619999999999999</v>
          </cell>
          <cell r="BY35">
            <v>13.215</v>
          </cell>
          <cell r="BZ35">
            <v>469.92200000000003</v>
          </cell>
          <cell r="CA35">
            <v>199.648</v>
          </cell>
          <cell r="CB35">
            <v>270.274</v>
          </cell>
          <cell r="CC35">
            <v>183.28899999999999</v>
          </cell>
          <cell r="CD35">
            <v>91.625</v>
          </cell>
          <cell r="CE35">
            <v>91.664000000000001</v>
          </cell>
          <cell r="CF35">
            <v>174.41800000000001</v>
          </cell>
          <cell r="CG35">
            <v>88.245999999999995</v>
          </cell>
          <cell r="CH35">
            <v>86.171999999999997</v>
          </cell>
          <cell r="CI35">
            <v>8.8710000000000004</v>
          </cell>
          <cell r="CJ35">
            <v>3.379</v>
          </cell>
          <cell r="CK35">
            <v>5.492</v>
          </cell>
          <cell r="CL35">
            <v>1.931</v>
          </cell>
          <cell r="CM35">
            <v>0</v>
          </cell>
          <cell r="CN35">
            <v>1.931</v>
          </cell>
          <cell r="CO35">
            <v>230.429</v>
          </cell>
          <cell r="CP35">
            <v>92.585999999999999</v>
          </cell>
          <cell r="CQ35">
            <v>137.84299999999999</v>
          </cell>
          <cell r="CR35">
            <v>24.082000000000001</v>
          </cell>
          <cell r="CS35">
            <v>11.619</v>
          </cell>
          <cell r="CT35">
            <v>12.462999999999999</v>
          </cell>
          <cell r="CU35">
            <v>206.346</v>
          </cell>
          <cell r="CV35">
            <v>80.966999999999999</v>
          </cell>
          <cell r="CW35">
            <v>125.38</v>
          </cell>
          <cell r="CX35">
            <v>54.273000000000003</v>
          </cell>
          <cell r="CY35">
            <v>15.436999999999999</v>
          </cell>
          <cell r="CZ35">
            <v>38.835000000000001</v>
          </cell>
          <cell r="DA35">
            <v>1345.4870000000001</v>
          </cell>
          <cell r="DB35">
            <v>549.83100000000002</v>
          </cell>
          <cell r="DC35">
            <v>795.65700000000004</v>
          </cell>
          <cell r="DD35">
            <v>1203.8030000000001</v>
          </cell>
          <cell r="DE35">
            <v>485.245</v>
          </cell>
          <cell r="DF35">
            <v>718.55799999999999</v>
          </cell>
          <cell r="DG35">
            <v>141.684</v>
          </cell>
          <cell r="DH35">
            <v>64.584999999999994</v>
          </cell>
          <cell r="DI35">
            <v>77.099000000000004</v>
          </cell>
          <cell r="DJ35">
            <v>201.01900000000001</v>
          </cell>
          <cell r="DK35">
            <v>99.563999999999993</v>
          </cell>
          <cell r="DL35">
            <v>101.456</v>
          </cell>
          <cell r="DM35">
            <v>1688.6</v>
          </cell>
          <cell r="DN35">
            <v>676.11400000000003</v>
          </cell>
          <cell r="DO35">
            <v>1012.485</v>
          </cell>
          <cell r="DP35">
            <v>3239.895</v>
          </cell>
          <cell r="DQ35">
            <v>1725.8230000000001</v>
          </cell>
          <cell r="DR35">
            <v>1514.0719999999999</v>
          </cell>
          <cell r="DS35">
            <v>1815.4090000000001</v>
          </cell>
          <cell r="DT35">
            <v>749.47900000000004</v>
          </cell>
          <cell r="DU35">
            <v>1065.93</v>
          </cell>
          <cell r="DV35">
            <v>3840.123</v>
          </cell>
          <cell r="DW35">
            <v>1882.673</v>
          </cell>
          <cell r="DX35">
            <v>1957.45</v>
          </cell>
          <cell r="DY35">
            <v>2344.3069999999998</v>
          </cell>
          <cell r="DZ35">
            <v>1234.2249999999999</v>
          </cell>
          <cell r="EA35">
            <v>1110.0820000000001</v>
          </cell>
          <cell r="EB35">
            <v>371.74900000000002</v>
          </cell>
          <cell r="EC35">
            <v>197.489</v>
          </cell>
          <cell r="ED35">
            <v>174.26</v>
          </cell>
          <cell r="EE35">
            <v>235.68299999999999</v>
          </cell>
          <cell r="EF35">
            <v>103.697</v>
          </cell>
          <cell r="EG35">
            <v>131.98599999999999</v>
          </cell>
          <cell r="EH35">
            <v>424.65800000000002</v>
          </cell>
          <cell r="EI35">
            <v>176.09</v>
          </cell>
          <cell r="EJ35">
            <v>248.56899999999999</v>
          </cell>
          <cell r="EK35">
            <v>54.465000000000003</v>
          </cell>
          <cell r="EL35">
            <v>22.806999999999999</v>
          </cell>
          <cell r="EM35">
            <v>31.658000000000001</v>
          </cell>
          <cell r="EN35">
            <v>41.468000000000004</v>
          </cell>
          <cell r="EO35">
            <v>19.574999999999999</v>
          </cell>
          <cell r="EP35">
            <v>21.893000000000001</v>
          </cell>
          <cell r="EQ35">
            <v>22.544</v>
          </cell>
          <cell r="ER35">
            <v>13.122</v>
          </cell>
          <cell r="ES35">
            <v>9.4220000000000006</v>
          </cell>
          <cell r="ET35">
            <v>18.923999999999999</v>
          </cell>
          <cell r="EU35">
            <v>6.4530000000000003</v>
          </cell>
          <cell r="EV35">
            <v>12.471</v>
          </cell>
          <cell r="EW35">
            <v>12.997999999999999</v>
          </cell>
          <cell r="EX35">
            <v>3.2320000000000002</v>
          </cell>
          <cell r="EY35">
            <v>9.766</v>
          </cell>
          <cell r="EZ35">
            <v>370.19299999999998</v>
          </cell>
          <cell r="FA35">
            <v>153.28299999999999</v>
          </cell>
          <cell r="FB35">
            <v>216.91</v>
          </cell>
          <cell r="FC35">
            <v>157.28299999999999</v>
          </cell>
          <cell r="FD35">
            <v>82.403000000000006</v>
          </cell>
          <cell r="FE35">
            <v>74.88</v>
          </cell>
          <cell r="FF35">
            <v>146.61199999999999</v>
          </cell>
          <cell r="FG35">
            <v>78.790999999999997</v>
          </cell>
          <cell r="FH35">
            <v>67.819999999999993</v>
          </cell>
          <cell r="FI35">
            <v>10.670999999999999</v>
          </cell>
          <cell r="FJ35">
            <v>3.6110000000000002</v>
          </cell>
          <cell r="FK35">
            <v>7.06</v>
          </cell>
          <cell r="FL35">
            <v>0.57999999999999996</v>
          </cell>
          <cell r="FM35">
            <v>0.57999999999999996</v>
          </cell>
          <cell r="FN35">
            <v>0</v>
          </cell>
          <cell r="FO35">
            <v>177.29400000000001</v>
          </cell>
          <cell r="FP35">
            <v>57.542999999999999</v>
          </cell>
          <cell r="FQ35">
            <v>119.751</v>
          </cell>
          <cell r="FR35">
            <v>21.241</v>
          </cell>
          <cell r="FS35">
            <v>7.5129999999999999</v>
          </cell>
          <cell r="FT35">
            <v>13.728</v>
          </cell>
          <cell r="FU35">
            <v>156.053</v>
          </cell>
          <cell r="FV35">
            <v>50.03</v>
          </cell>
          <cell r="FW35">
            <v>106.023</v>
          </cell>
          <cell r="FX35">
            <v>35.036000000000001</v>
          </cell>
          <cell r="FY35">
            <v>12.757</v>
          </cell>
          <cell r="FZ35">
            <v>22.279</v>
          </cell>
          <cell r="GA35">
            <v>1071.1579999999999</v>
          </cell>
          <cell r="GB35">
            <v>472.358</v>
          </cell>
          <cell r="GC35">
            <v>598.79899999999998</v>
          </cell>
          <cell r="GD35">
            <v>932.09299999999996</v>
          </cell>
          <cell r="GE35">
            <v>395.48500000000001</v>
          </cell>
          <cell r="GF35">
            <v>536.60799999999995</v>
          </cell>
          <cell r="GG35">
            <v>139.065</v>
          </cell>
          <cell r="GH35">
            <v>76.873000000000005</v>
          </cell>
          <cell r="GI35">
            <v>62.191000000000003</v>
          </cell>
          <cell r="GJ35">
            <v>169.155</v>
          </cell>
          <cell r="GK35">
            <v>91.912999999999997</v>
          </cell>
          <cell r="GL35">
            <v>77.242000000000004</v>
          </cell>
          <cell r="GM35">
            <v>1326.6610000000001</v>
          </cell>
          <cell r="GN35">
            <v>556.53499999999997</v>
          </cell>
          <cell r="GO35">
            <v>770.12599999999998</v>
          </cell>
          <cell r="GP35">
            <v>2398.7730000000001</v>
          </cell>
          <cell r="GQ35">
            <v>1257.0319999999999</v>
          </cell>
          <cell r="GR35">
            <v>1141.74</v>
          </cell>
          <cell r="GS35">
            <v>1441.3510000000001</v>
          </cell>
          <cell r="GT35">
            <v>625.64099999999996</v>
          </cell>
          <cell r="GU35">
            <v>815.71</v>
          </cell>
          <cell r="GV35">
            <v>1387.1179999999999</v>
          </cell>
          <cell r="GW35">
            <v>681.26800000000003</v>
          </cell>
          <cell r="GX35">
            <v>705.85</v>
          </cell>
          <cell r="GY35">
            <v>821.43299999999999</v>
          </cell>
          <cell r="GZ35">
            <v>429.93</v>
          </cell>
          <cell r="HA35">
            <v>391.50299999999999</v>
          </cell>
          <cell r="HB35">
            <v>141.095</v>
          </cell>
          <cell r="HC35">
            <v>69.119</v>
          </cell>
          <cell r="HD35">
            <v>71.975999999999999</v>
          </cell>
          <cell r="HE35">
            <v>93.944000000000003</v>
          </cell>
          <cell r="HF35">
            <v>38.128999999999998</v>
          </cell>
          <cell r="HG35">
            <v>55.814999999999998</v>
          </cell>
          <cell r="HH35">
            <v>142.01599999999999</v>
          </cell>
          <cell r="HI35">
            <v>63.234999999999999</v>
          </cell>
          <cell r="HJ35">
            <v>78.781000000000006</v>
          </cell>
          <cell r="HK35">
            <v>16.725000000000001</v>
          </cell>
          <cell r="HL35">
            <v>6.29</v>
          </cell>
          <cell r="HM35">
            <v>10.435</v>
          </cell>
          <cell r="HN35">
            <v>11.534000000000001</v>
          </cell>
          <cell r="HO35">
            <v>5.9260000000000002</v>
          </cell>
          <cell r="HP35">
            <v>5.609</v>
          </cell>
          <cell r="HQ35">
            <v>5.7080000000000002</v>
          </cell>
          <cell r="HR35">
            <v>2.9359999999999999</v>
          </cell>
          <cell r="HS35">
            <v>2.7709999999999999</v>
          </cell>
          <cell r="HT35">
            <v>5.827</v>
          </cell>
          <cell r="HU35">
            <v>2.9889999999999999</v>
          </cell>
          <cell r="HV35">
            <v>2.8370000000000002</v>
          </cell>
          <cell r="HW35">
            <v>5.1909999999999998</v>
          </cell>
          <cell r="HX35">
            <v>0.36399999999999999</v>
          </cell>
          <cell r="HY35">
            <v>4.827</v>
          </cell>
          <cell r="HZ35">
            <v>125.291</v>
          </cell>
          <cell r="IA35">
            <v>56.945</v>
          </cell>
          <cell r="IB35">
            <v>68.346000000000004</v>
          </cell>
          <cell r="IC35">
            <v>55.46</v>
          </cell>
          <cell r="ID35">
            <v>28.827999999999999</v>
          </cell>
          <cell r="IE35">
            <v>26.632000000000001</v>
          </cell>
          <cell r="IF35">
            <v>51.313000000000002</v>
          </cell>
          <cell r="IG35">
            <v>27.596</v>
          </cell>
          <cell r="IH35">
            <v>23.716999999999999</v>
          </cell>
          <cell r="II35">
            <v>4.1470000000000002</v>
          </cell>
          <cell r="IJ35">
            <v>1.232</v>
          </cell>
          <cell r="IK35">
            <v>2.915</v>
          </cell>
          <cell r="IL35">
            <v>1.3859999999999999</v>
          </cell>
          <cell r="IM35">
            <v>0.751</v>
          </cell>
          <cell r="IN35">
            <v>0.63500000000000001</v>
          </cell>
          <cell r="IO35">
            <v>56.156999999999996</v>
          </cell>
          <cell r="IP35">
            <v>22.957999999999998</v>
          </cell>
          <cell r="IQ35">
            <v>33.200000000000003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305.37799999999999</v>
          </cell>
          <cell r="C47">
            <v>186.75800000000001</v>
          </cell>
          <cell r="D47">
            <v>100.127</v>
          </cell>
          <cell r="E47">
            <v>86.631</v>
          </cell>
          <cell r="F47">
            <v>170.97499999999999</v>
          </cell>
          <cell r="G47">
            <v>95.111999999999995</v>
          </cell>
          <cell r="H47">
            <v>75.863</v>
          </cell>
          <cell r="I47">
            <v>15.782999999999999</v>
          </cell>
          <cell r="J47">
            <v>5.0149999999999997</v>
          </cell>
          <cell r="K47">
            <v>10.768000000000001</v>
          </cell>
          <cell r="L47">
            <v>5.2460000000000004</v>
          </cell>
          <cell r="M47">
            <v>1.885</v>
          </cell>
          <cell r="N47">
            <v>3.3620000000000001</v>
          </cell>
          <cell r="O47">
            <v>275.62299999999999</v>
          </cell>
          <cell r="P47">
            <v>113.58499999999999</v>
          </cell>
          <cell r="Q47">
            <v>162.03800000000001</v>
          </cell>
          <cell r="R47">
            <v>30.638999999999999</v>
          </cell>
          <cell r="S47">
            <v>12.654</v>
          </cell>
          <cell r="T47">
            <v>17.984999999999999</v>
          </cell>
          <cell r="U47">
            <v>244.98500000000001</v>
          </cell>
          <cell r="V47">
            <v>100.932</v>
          </cell>
          <cell r="W47">
            <v>144.053</v>
          </cell>
          <cell r="X47">
            <v>83.828000000000003</v>
          </cell>
          <cell r="Y47">
            <v>30.481000000000002</v>
          </cell>
          <cell r="Z47">
            <v>53.347000000000001</v>
          </cell>
          <cell r="AA47">
            <v>1776.8820000000001</v>
          </cell>
          <cell r="AB47">
            <v>747.27700000000004</v>
          </cell>
          <cell r="AC47">
            <v>1029.605</v>
          </cell>
          <cell r="AD47">
            <v>1599.0840000000001</v>
          </cell>
          <cell r="AE47">
            <v>657.95699999999999</v>
          </cell>
          <cell r="AF47">
            <v>941.12699999999995</v>
          </cell>
          <cell r="AG47">
            <v>177.798</v>
          </cell>
          <cell r="AH47">
            <v>89.32</v>
          </cell>
          <cell r="AI47">
            <v>88.477999999999994</v>
          </cell>
          <cell r="AJ47">
            <v>203.50299999999999</v>
          </cell>
          <cell r="AK47">
            <v>110.721</v>
          </cell>
          <cell r="AL47">
            <v>92.781999999999996</v>
          </cell>
          <cell r="AM47">
            <v>2210.076</v>
          </cell>
          <cell r="AN47">
            <v>916.74800000000005</v>
          </cell>
          <cell r="AO47">
            <v>1293.328</v>
          </cell>
          <cell r="AP47">
            <v>4052.8020000000001</v>
          </cell>
          <cell r="AQ47">
            <v>2147.1370000000002</v>
          </cell>
          <cell r="AR47">
            <v>1905.6659999999999</v>
          </cell>
          <cell r="AS47">
            <v>2328.3389999999999</v>
          </cell>
          <cell r="AT47">
            <v>993.35500000000002</v>
          </cell>
          <cell r="AU47">
            <v>1334.9839999999999</v>
          </cell>
          <cell r="AV47">
            <v>5169.2659999999996</v>
          </cell>
          <cell r="AW47">
            <v>2532.4639999999999</v>
          </cell>
          <cell r="AX47">
            <v>2636.8020000000001</v>
          </cell>
          <cell r="AY47">
            <v>3233.6619999999998</v>
          </cell>
          <cell r="AZ47">
            <v>1729.184</v>
          </cell>
          <cell r="BA47">
            <v>1504.479</v>
          </cell>
          <cell r="BB47">
            <v>474.54899999999998</v>
          </cell>
          <cell r="BC47">
            <v>255.654</v>
          </cell>
          <cell r="BD47">
            <v>218.89599999999999</v>
          </cell>
          <cell r="BE47">
            <v>279.96899999999999</v>
          </cell>
          <cell r="BF47">
            <v>118.82599999999999</v>
          </cell>
          <cell r="BG47">
            <v>161.143</v>
          </cell>
          <cell r="BH47">
            <v>559.91099999999994</v>
          </cell>
          <cell r="BI47">
            <v>222.33500000000001</v>
          </cell>
          <cell r="BJ47">
            <v>337.57600000000002</v>
          </cell>
          <cell r="BK47">
            <v>83.629000000000005</v>
          </cell>
          <cell r="BL47">
            <v>29.954999999999998</v>
          </cell>
          <cell r="BM47">
            <v>53.673999999999999</v>
          </cell>
          <cell r="BN47">
            <v>57.555999999999997</v>
          </cell>
          <cell r="BO47">
            <v>25.574999999999999</v>
          </cell>
          <cell r="BP47">
            <v>31.981000000000002</v>
          </cell>
          <cell r="BQ47">
            <v>24.007999999999999</v>
          </cell>
          <cell r="BR47">
            <v>9.7530000000000001</v>
          </cell>
          <cell r="BS47">
            <v>14.255000000000001</v>
          </cell>
          <cell r="BT47">
            <v>33.548000000000002</v>
          </cell>
          <cell r="BU47">
            <v>15.821999999999999</v>
          </cell>
          <cell r="BV47">
            <v>17.725999999999999</v>
          </cell>
          <cell r="BW47">
            <v>26.073</v>
          </cell>
          <cell r="BX47">
            <v>4.38</v>
          </cell>
          <cell r="BY47">
            <v>21.693000000000001</v>
          </cell>
          <cell r="BZ47">
            <v>476.28300000000002</v>
          </cell>
          <cell r="CA47">
            <v>192.38</v>
          </cell>
          <cell r="CB47">
            <v>283.90199999999999</v>
          </cell>
          <cell r="CC47">
            <v>178.26</v>
          </cell>
          <cell r="CD47">
            <v>89.534000000000006</v>
          </cell>
          <cell r="CE47">
            <v>88.724999999999994</v>
          </cell>
          <cell r="CF47">
            <v>169.86099999999999</v>
          </cell>
          <cell r="CG47">
            <v>87.34</v>
          </cell>
          <cell r="CH47">
            <v>82.521000000000001</v>
          </cell>
          <cell r="CI47">
            <v>8.3979999999999997</v>
          </cell>
          <cell r="CJ47">
            <v>2.194</v>
          </cell>
          <cell r="CK47">
            <v>6.2039999999999997</v>
          </cell>
          <cell r="CL47">
            <v>3.665</v>
          </cell>
          <cell r="CM47">
            <v>2.5790000000000002</v>
          </cell>
          <cell r="CN47">
            <v>1.0860000000000001</v>
          </cell>
          <cell r="CO47">
            <v>230.48099999999999</v>
          </cell>
          <cell r="CP47">
            <v>72.620999999999995</v>
          </cell>
          <cell r="CQ47">
            <v>157.86000000000001</v>
          </cell>
          <cell r="CR47">
            <v>22.806000000000001</v>
          </cell>
          <cell r="CS47">
            <v>10.398</v>
          </cell>
          <cell r="CT47">
            <v>12.407999999999999</v>
          </cell>
          <cell r="CU47">
            <v>207.67500000000001</v>
          </cell>
          <cell r="CV47">
            <v>62.222999999999999</v>
          </cell>
          <cell r="CW47">
            <v>145.452</v>
          </cell>
          <cell r="CX47">
            <v>63.877000000000002</v>
          </cell>
          <cell r="CY47">
            <v>27.645</v>
          </cell>
          <cell r="CZ47">
            <v>36.231999999999999</v>
          </cell>
          <cell r="DA47">
            <v>1375.693</v>
          </cell>
          <cell r="DB47">
            <v>580.94600000000003</v>
          </cell>
          <cell r="DC47">
            <v>794.74699999999996</v>
          </cell>
          <cell r="DD47">
            <v>1262.5530000000001</v>
          </cell>
          <cell r="DE47">
            <v>520.36699999999996</v>
          </cell>
          <cell r="DF47">
            <v>742.18700000000001</v>
          </cell>
          <cell r="DG47">
            <v>113.14</v>
          </cell>
          <cell r="DH47">
            <v>60.579000000000001</v>
          </cell>
          <cell r="DI47">
            <v>52.561</v>
          </cell>
          <cell r="DJ47">
            <v>193.869</v>
          </cell>
          <cell r="DK47">
            <v>97.093000000000004</v>
          </cell>
          <cell r="DL47">
            <v>96.775999999999996</v>
          </cell>
          <cell r="DM47">
            <v>1741.7349999999999</v>
          </cell>
          <cell r="DN47">
            <v>706.18799999999999</v>
          </cell>
          <cell r="DO47">
            <v>1035.547</v>
          </cell>
          <cell r="DP47">
            <v>3317.2910000000002</v>
          </cell>
          <cell r="DQ47">
            <v>1759.1379999999999</v>
          </cell>
          <cell r="DR47">
            <v>1558.152</v>
          </cell>
          <cell r="DS47">
            <v>1851.9760000000001</v>
          </cell>
          <cell r="DT47">
            <v>773.32600000000002</v>
          </cell>
          <cell r="DU47">
            <v>1078.6500000000001</v>
          </cell>
          <cell r="DV47">
            <v>3920.585</v>
          </cell>
          <cell r="DW47">
            <v>1922.404</v>
          </cell>
          <cell r="DX47">
            <v>1998.18</v>
          </cell>
          <cell r="DY47">
            <v>2474.3180000000002</v>
          </cell>
          <cell r="DZ47">
            <v>1295.1790000000001</v>
          </cell>
          <cell r="EA47">
            <v>1179.1379999999999</v>
          </cell>
          <cell r="EB47">
            <v>379.10500000000002</v>
          </cell>
          <cell r="EC47">
            <v>187.09200000000001</v>
          </cell>
          <cell r="ED47">
            <v>192.01300000000001</v>
          </cell>
          <cell r="EE47">
            <v>232.429</v>
          </cell>
          <cell r="EF47">
            <v>97.004000000000005</v>
          </cell>
          <cell r="EG47">
            <v>135.42500000000001</v>
          </cell>
          <cell r="EH47">
            <v>415.08100000000002</v>
          </cell>
          <cell r="EI47">
            <v>180.43199999999999</v>
          </cell>
          <cell r="EJ47">
            <v>234.649</v>
          </cell>
          <cell r="EK47">
            <v>51.743000000000002</v>
          </cell>
          <cell r="EL47">
            <v>23.146000000000001</v>
          </cell>
          <cell r="EM47">
            <v>28.597000000000001</v>
          </cell>
          <cell r="EN47">
            <v>41.78</v>
          </cell>
          <cell r="EO47">
            <v>21.151</v>
          </cell>
          <cell r="EP47">
            <v>20.629000000000001</v>
          </cell>
          <cell r="EQ47">
            <v>21.806000000000001</v>
          </cell>
          <cell r="ER47">
            <v>12.754</v>
          </cell>
          <cell r="ES47">
            <v>9.0519999999999996</v>
          </cell>
          <cell r="ET47">
            <v>19.974</v>
          </cell>
          <cell r="EU47">
            <v>8.3970000000000002</v>
          </cell>
          <cell r="EV47">
            <v>11.577</v>
          </cell>
          <cell r="EW47">
            <v>9.9629999999999992</v>
          </cell>
          <cell r="EX47">
            <v>1.9950000000000001</v>
          </cell>
          <cell r="EY47">
            <v>7.968</v>
          </cell>
          <cell r="EZ47">
            <v>363.33800000000002</v>
          </cell>
          <cell r="FA47">
            <v>157.286</v>
          </cell>
          <cell r="FB47">
            <v>206.05199999999999</v>
          </cell>
          <cell r="FC47">
            <v>151.602</v>
          </cell>
          <cell r="FD47">
            <v>74.787000000000006</v>
          </cell>
          <cell r="FE47">
            <v>76.814999999999998</v>
          </cell>
          <cell r="FF47">
            <v>143.42599999999999</v>
          </cell>
          <cell r="FG47">
            <v>71.861000000000004</v>
          </cell>
          <cell r="FH47">
            <v>71.564999999999998</v>
          </cell>
          <cell r="FI47">
            <v>8.1760000000000002</v>
          </cell>
          <cell r="FJ47">
            <v>2.9260000000000002</v>
          </cell>
          <cell r="FK47">
            <v>5.25</v>
          </cell>
          <cell r="FL47">
            <v>0.41199999999999998</v>
          </cell>
          <cell r="FM47">
            <v>0.41199999999999998</v>
          </cell>
          <cell r="FN47">
            <v>0</v>
          </cell>
          <cell r="FO47">
            <v>175.595</v>
          </cell>
          <cell r="FP47">
            <v>66.275999999999996</v>
          </cell>
          <cell r="FQ47">
            <v>109.318</v>
          </cell>
          <cell r="FR47">
            <v>20.481000000000002</v>
          </cell>
          <cell r="FS47">
            <v>8.4019999999999992</v>
          </cell>
          <cell r="FT47">
            <v>12.079000000000001</v>
          </cell>
          <cell r="FU47">
            <v>155.114</v>
          </cell>
          <cell r="FV47">
            <v>57.875</v>
          </cell>
          <cell r="FW47">
            <v>97.239000000000004</v>
          </cell>
          <cell r="FX47">
            <v>35.729999999999997</v>
          </cell>
          <cell r="FY47">
            <v>15.811</v>
          </cell>
          <cell r="FZ47">
            <v>19.919</v>
          </cell>
          <cell r="GA47">
            <v>1031.1859999999999</v>
          </cell>
          <cell r="GB47">
            <v>446.79300000000001</v>
          </cell>
          <cell r="GC47">
            <v>584.39300000000003</v>
          </cell>
          <cell r="GD47">
            <v>918.01499999999999</v>
          </cell>
          <cell r="GE47">
            <v>384.55700000000002</v>
          </cell>
          <cell r="GF47">
            <v>533.45799999999997</v>
          </cell>
          <cell r="GG47">
            <v>113.17100000000001</v>
          </cell>
          <cell r="GH47">
            <v>62.235999999999997</v>
          </cell>
          <cell r="GI47">
            <v>50.935000000000002</v>
          </cell>
          <cell r="GJ47">
            <v>165.232</v>
          </cell>
          <cell r="GK47">
            <v>84.614999999999995</v>
          </cell>
          <cell r="GL47">
            <v>80.616</v>
          </cell>
          <cell r="GM47">
            <v>1281.0350000000001</v>
          </cell>
          <cell r="GN47">
            <v>542.61</v>
          </cell>
          <cell r="GO47">
            <v>738.42600000000004</v>
          </cell>
          <cell r="GP47">
            <v>2526.0610000000001</v>
          </cell>
          <cell r="GQ47">
            <v>1318.325</v>
          </cell>
          <cell r="GR47">
            <v>1207.7349999999999</v>
          </cell>
          <cell r="GS47">
            <v>1394.5239999999999</v>
          </cell>
          <cell r="GT47">
            <v>604.07899999999995</v>
          </cell>
          <cell r="GU47">
            <v>790.44500000000005</v>
          </cell>
          <cell r="GV47">
            <v>1400.9059999999999</v>
          </cell>
          <cell r="GW47">
            <v>686.83600000000001</v>
          </cell>
          <cell r="GX47">
            <v>714.07</v>
          </cell>
          <cell r="GY47">
            <v>844.97299999999996</v>
          </cell>
          <cell r="GZ47">
            <v>444.09300000000002</v>
          </cell>
          <cell r="HA47">
            <v>400.88</v>
          </cell>
          <cell r="HB47">
            <v>133.96100000000001</v>
          </cell>
          <cell r="HC47">
            <v>70.567999999999998</v>
          </cell>
          <cell r="HD47">
            <v>63.393000000000001</v>
          </cell>
          <cell r="HE47">
            <v>89.632999999999996</v>
          </cell>
          <cell r="HF47">
            <v>39.19</v>
          </cell>
          <cell r="HG47">
            <v>50.442999999999998</v>
          </cell>
          <cell r="HH47">
            <v>141.559</v>
          </cell>
          <cell r="HI47">
            <v>65.438000000000002</v>
          </cell>
          <cell r="HJ47">
            <v>76.120999999999995</v>
          </cell>
          <cell r="HK47">
            <v>18.167000000000002</v>
          </cell>
          <cell r="HL47">
            <v>6.4009999999999998</v>
          </cell>
          <cell r="HM47">
            <v>11.765000000000001</v>
          </cell>
          <cell r="HN47">
            <v>12.727</v>
          </cell>
          <cell r="HO47">
            <v>5.32</v>
          </cell>
          <cell r="HP47">
            <v>7.407</v>
          </cell>
          <cell r="HQ47">
            <v>5.9560000000000004</v>
          </cell>
          <cell r="HR47">
            <v>2.1779999999999999</v>
          </cell>
          <cell r="HS47">
            <v>3.778</v>
          </cell>
          <cell r="HT47">
            <v>6.7720000000000002</v>
          </cell>
          <cell r="HU47">
            <v>3.1419999999999999</v>
          </cell>
          <cell r="HV47">
            <v>3.629</v>
          </cell>
          <cell r="HW47">
            <v>5.44</v>
          </cell>
          <cell r="HX47">
            <v>1.081</v>
          </cell>
          <cell r="HY47">
            <v>4.359</v>
          </cell>
          <cell r="HZ47">
            <v>123.392</v>
          </cell>
          <cell r="IA47">
            <v>59.036000000000001</v>
          </cell>
          <cell r="IB47">
            <v>64.355999999999995</v>
          </cell>
          <cell r="IC47">
            <v>51.895000000000003</v>
          </cell>
          <cell r="ID47">
            <v>28.635000000000002</v>
          </cell>
          <cell r="IE47">
            <v>23.26</v>
          </cell>
          <cell r="IF47">
            <v>50.293999999999997</v>
          </cell>
          <cell r="IG47">
            <v>27.943000000000001</v>
          </cell>
          <cell r="IH47">
            <v>22.350999999999999</v>
          </cell>
          <cell r="II47">
            <v>1.601</v>
          </cell>
          <cell r="IJ47">
            <v>0.69199999999999995</v>
          </cell>
          <cell r="IK47">
            <v>0.90900000000000003</v>
          </cell>
          <cell r="IL47">
            <v>0.30199999999999999</v>
          </cell>
          <cell r="IM47">
            <v>0.30199999999999999</v>
          </cell>
          <cell r="IN47">
            <v>0</v>
          </cell>
          <cell r="IO47">
            <v>56.320999999999998</v>
          </cell>
          <cell r="IP47">
            <v>22.655000000000001</v>
          </cell>
          <cell r="IQ47">
            <v>33.665999999999997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288.78100000000001</v>
          </cell>
          <cell r="C59">
            <v>172.97300000000001</v>
          </cell>
          <cell r="D59">
            <v>91.992000000000004</v>
          </cell>
          <cell r="E59">
            <v>80.980999999999995</v>
          </cell>
          <cell r="F59">
            <v>157.69200000000001</v>
          </cell>
          <cell r="G59">
            <v>83.793000000000006</v>
          </cell>
          <cell r="H59">
            <v>73.899000000000001</v>
          </cell>
          <cell r="I59">
            <v>15.281000000000001</v>
          </cell>
          <cell r="J59">
            <v>8.1989999999999998</v>
          </cell>
          <cell r="K59">
            <v>7.0819999999999999</v>
          </cell>
          <cell r="L59">
            <v>4.641</v>
          </cell>
          <cell r="M59">
            <v>2.0550000000000002</v>
          </cell>
          <cell r="N59">
            <v>2.5859999999999999</v>
          </cell>
          <cell r="O59">
            <v>271.21199999999999</v>
          </cell>
          <cell r="P59">
            <v>105.93600000000001</v>
          </cell>
          <cell r="Q59">
            <v>165.27699999999999</v>
          </cell>
          <cell r="R59">
            <v>24.099</v>
          </cell>
          <cell r="S59">
            <v>11.598000000000001</v>
          </cell>
          <cell r="T59">
            <v>12.500999999999999</v>
          </cell>
          <cell r="U59">
            <v>247.113</v>
          </cell>
          <cell r="V59">
            <v>94.337000000000003</v>
          </cell>
          <cell r="W59">
            <v>152.77600000000001</v>
          </cell>
          <cell r="X59">
            <v>65.444999999999993</v>
          </cell>
          <cell r="Y59">
            <v>25.507000000000001</v>
          </cell>
          <cell r="Z59">
            <v>39.938000000000002</v>
          </cell>
          <cell r="AA59">
            <v>1776.2380000000001</v>
          </cell>
          <cell r="AB59">
            <v>745.09100000000001</v>
          </cell>
          <cell r="AC59">
            <v>1031.146</v>
          </cell>
          <cell r="AD59">
            <v>1588.2260000000001</v>
          </cell>
          <cell r="AE59">
            <v>653.23299999999995</v>
          </cell>
          <cell r="AF59">
            <v>934.99300000000005</v>
          </cell>
          <cell r="AG59">
            <v>188.012</v>
          </cell>
          <cell r="AH59">
            <v>91.858999999999995</v>
          </cell>
          <cell r="AI59">
            <v>96.153000000000006</v>
          </cell>
          <cell r="AJ59">
            <v>185.87700000000001</v>
          </cell>
          <cell r="AK59">
            <v>100.03400000000001</v>
          </cell>
          <cell r="AL59">
            <v>85.843000000000004</v>
          </cell>
          <cell r="AM59">
            <v>2197.393</v>
          </cell>
          <cell r="AN59">
            <v>912.36300000000006</v>
          </cell>
          <cell r="AO59">
            <v>1285.03</v>
          </cell>
          <cell r="AP59">
            <v>4183.6509999999998</v>
          </cell>
          <cell r="AQ59">
            <v>2208.0309999999999</v>
          </cell>
          <cell r="AR59">
            <v>1975.62</v>
          </cell>
          <cell r="AS59">
            <v>2290.509</v>
          </cell>
          <cell r="AT59">
            <v>970.58100000000002</v>
          </cell>
          <cell r="AU59">
            <v>1319.9280000000001</v>
          </cell>
          <cell r="AV59">
            <v>5266.0749999999998</v>
          </cell>
          <cell r="AW59">
            <v>2581.5140000000001</v>
          </cell>
          <cell r="AX59">
            <v>2684.5610000000001</v>
          </cell>
          <cell r="AY59">
            <v>3367.4189999999999</v>
          </cell>
          <cell r="AZ59">
            <v>1796.9390000000001</v>
          </cell>
          <cell r="BA59">
            <v>1570.48</v>
          </cell>
          <cell r="BB59">
            <v>485.89</v>
          </cell>
          <cell r="BC59">
            <v>249.863</v>
          </cell>
          <cell r="BD59">
            <v>236.02699999999999</v>
          </cell>
          <cell r="BE59">
            <v>292.54199999999997</v>
          </cell>
          <cell r="BF59">
            <v>115.881</v>
          </cell>
          <cell r="BG59">
            <v>176.66</v>
          </cell>
          <cell r="BH59">
            <v>521.37599999999998</v>
          </cell>
          <cell r="BI59">
            <v>217.92099999999999</v>
          </cell>
          <cell r="BJ59">
            <v>303.45499999999998</v>
          </cell>
          <cell r="BK59">
            <v>88.578000000000003</v>
          </cell>
          <cell r="BL59">
            <v>33.798999999999999</v>
          </cell>
          <cell r="BM59">
            <v>54.779000000000003</v>
          </cell>
          <cell r="BN59">
            <v>60.429000000000002</v>
          </cell>
          <cell r="BO59">
            <v>30.292000000000002</v>
          </cell>
          <cell r="BP59">
            <v>30.135999999999999</v>
          </cell>
          <cell r="BQ59">
            <v>37.840000000000003</v>
          </cell>
          <cell r="BR59">
            <v>20.876000000000001</v>
          </cell>
          <cell r="BS59">
            <v>16.963999999999999</v>
          </cell>
          <cell r="BT59">
            <v>22.588999999999999</v>
          </cell>
          <cell r="BU59">
            <v>9.4169999999999998</v>
          </cell>
          <cell r="BV59">
            <v>13.172000000000001</v>
          </cell>
          <cell r="BW59">
            <v>28.149000000000001</v>
          </cell>
          <cell r="BX59">
            <v>3.5070000000000001</v>
          </cell>
          <cell r="BY59">
            <v>24.641999999999999</v>
          </cell>
          <cell r="BZ59">
            <v>432.798</v>
          </cell>
          <cell r="CA59">
            <v>184.12200000000001</v>
          </cell>
          <cell r="CB59">
            <v>248.67599999999999</v>
          </cell>
          <cell r="CC59">
            <v>143.03299999999999</v>
          </cell>
          <cell r="CD59">
            <v>72.634</v>
          </cell>
          <cell r="CE59">
            <v>70.399000000000001</v>
          </cell>
          <cell r="CF59">
            <v>131.934</v>
          </cell>
          <cell r="CG59">
            <v>67.728999999999999</v>
          </cell>
          <cell r="CH59">
            <v>64.206000000000003</v>
          </cell>
          <cell r="CI59">
            <v>11.098000000000001</v>
          </cell>
          <cell r="CJ59">
            <v>4.9050000000000002</v>
          </cell>
          <cell r="CK59">
            <v>6.1929999999999996</v>
          </cell>
          <cell r="CL59">
            <v>3.8650000000000002</v>
          </cell>
          <cell r="CM59">
            <v>1.6639999999999999</v>
          </cell>
          <cell r="CN59">
            <v>2.202</v>
          </cell>
          <cell r="CO59">
            <v>233.821</v>
          </cell>
          <cell r="CP59">
            <v>95.584000000000003</v>
          </cell>
          <cell r="CQ59">
            <v>138.23699999999999</v>
          </cell>
          <cell r="CR59">
            <v>29.643000000000001</v>
          </cell>
          <cell r="CS59">
            <v>12.920999999999999</v>
          </cell>
          <cell r="CT59">
            <v>16.721</v>
          </cell>
          <cell r="CU59">
            <v>204.179</v>
          </cell>
          <cell r="CV59">
            <v>82.662999999999997</v>
          </cell>
          <cell r="CW59">
            <v>121.51600000000001</v>
          </cell>
          <cell r="CX59">
            <v>52.079000000000001</v>
          </cell>
          <cell r="CY59">
            <v>14.24</v>
          </cell>
          <cell r="CZ59">
            <v>37.838999999999999</v>
          </cell>
          <cell r="DA59">
            <v>1377.28</v>
          </cell>
          <cell r="DB59">
            <v>566.654</v>
          </cell>
          <cell r="DC59">
            <v>810.62599999999998</v>
          </cell>
          <cell r="DD59">
            <v>1244.48</v>
          </cell>
          <cell r="DE59">
            <v>499.53800000000001</v>
          </cell>
          <cell r="DF59">
            <v>744.94200000000001</v>
          </cell>
          <cell r="DG59">
            <v>132.80000000000001</v>
          </cell>
          <cell r="DH59">
            <v>67.116</v>
          </cell>
          <cell r="DI59">
            <v>65.683999999999997</v>
          </cell>
          <cell r="DJ59">
            <v>169.774</v>
          </cell>
          <cell r="DK59">
            <v>88.603999999999999</v>
          </cell>
          <cell r="DL59">
            <v>81.17</v>
          </cell>
          <cell r="DM59">
            <v>1728.8820000000001</v>
          </cell>
          <cell r="DN59">
            <v>695.97</v>
          </cell>
          <cell r="DO59">
            <v>1032.9110000000001</v>
          </cell>
          <cell r="DP59">
            <v>3455.9969999999998</v>
          </cell>
          <cell r="DQ59">
            <v>1830.739</v>
          </cell>
          <cell r="DR59">
            <v>1625.258</v>
          </cell>
          <cell r="DS59">
            <v>1810.078</v>
          </cell>
          <cell r="DT59">
            <v>750.77499999999998</v>
          </cell>
          <cell r="DU59">
            <v>1059.3019999999999</v>
          </cell>
          <cell r="DV59">
            <v>3964.9989999999998</v>
          </cell>
          <cell r="DW59">
            <v>1934.627</v>
          </cell>
          <cell r="DX59">
            <v>2030.3720000000001</v>
          </cell>
          <cell r="DY59">
            <v>2491.0709999999999</v>
          </cell>
          <cell r="DZ59">
            <v>1298.105</v>
          </cell>
          <cell r="EA59">
            <v>1192.9659999999999</v>
          </cell>
          <cell r="EB59">
            <v>350.32600000000002</v>
          </cell>
          <cell r="EC59">
            <v>180.07900000000001</v>
          </cell>
          <cell r="ED59">
            <v>170.24700000000001</v>
          </cell>
          <cell r="EE59">
            <v>211.684</v>
          </cell>
          <cell r="EF59">
            <v>91.933999999999997</v>
          </cell>
          <cell r="EG59">
            <v>119.75</v>
          </cell>
          <cell r="EH59">
            <v>390.47699999999998</v>
          </cell>
          <cell r="EI59">
            <v>169.375</v>
          </cell>
          <cell r="EJ59">
            <v>221.102</v>
          </cell>
          <cell r="EK59">
            <v>53.188000000000002</v>
          </cell>
          <cell r="EL59">
            <v>26.96</v>
          </cell>
          <cell r="EM59">
            <v>26.227</v>
          </cell>
          <cell r="EN59">
            <v>44.118000000000002</v>
          </cell>
          <cell r="EO59">
            <v>22.472999999999999</v>
          </cell>
          <cell r="EP59">
            <v>21.645</v>
          </cell>
          <cell r="EQ59">
            <v>19.661999999999999</v>
          </cell>
          <cell r="ER59">
            <v>9.875</v>
          </cell>
          <cell r="ES59">
            <v>9.7870000000000008</v>
          </cell>
          <cell r="ET59">
            <v>24.456</v>
          </cell>
          <cell r="EU59">
            <v>12.598000000000001</v>
          </cell>
          <cell r="EV59">
            <v>11.858000000000001</v>
          </cell>
          <cell r="EW59">
            <v>9.07</v>
          </cell>
          <cell r="EX59">
            <v>4.4870000000000001</v>
          </cell>
          <cell r="EY59">
            <v>4.5830000000000002</v>
          </cell>
          <cell r="EZ59">
            <v>337.28899999999999</v>
          </cell>
          <cell r="FA59">
            <v>142.41499999999999</v>
          </cell>
          <cell r="FB59">
            <v>194.875</v>
          </cell>
          <cell r="FC59">
            <v>141.65</v>
          </cell>
          <cell r="FD59">
            <v>69.721999999999994</v>
          </cell>
          <cell r="FE59">
            <v>71.927000000000007</v>
          </cell>
          <cell r="FF59">
            <v>128.03100000000001</v>
          </cell>
          <cell r="FG59">
            <v>64.341999999999999</v>
          </cell>
          <cell r="FH59">
            <v>63.689</v>
          </cell>
          <cell r="FI59">
            <v>13.619</v>
          </cell>
          <cell r="FJ59">
            <v>5.3810000000000002</v>
          </cell>
          <cell r="FK59">
            <v>8.2379999999999995</v>
          </cell>
          <cell r="FL59">
            <v>2.3959999999999999</v>
          </cell>
          <cell r="FM59">
            <v>0.77400000000000002</v>
          </cell>
          <cell r="FN59">
            <v>1.6220000000000001</v>
          </cell>
          <cell r="FO59">
            <v>154.696</v>
          </cell>
          <cell r="FP59">
            <v>58.478000000000002</v>
          </cell>
          <cell r="FQ59">
            <v>96.216999999999999</v>
          </cell>
          <cell r="FR59">
            <v>15.129</v>
          </cell>
          <cell r="FS59">
            <v>6.2210000000000001</v>
          </cell>
          <cell r="FT59">
            <v>8.9079999999999995</v>
          </cell>
          <cell r="FU59">
            <v>139.56700000000001</v>
          </cell>
          <cell r="FV59">
            <v>52.256999999999998</v>
          </cell>
          <cell r="FW59">
            <v>87.31</v>
          </cell>
          <cell r="FX59">
            <v>38.548000000000002</v>
          </cell>
          <cell r="FY59">
            <v>13.44</v>
          </cell>
          <cell r="FZ59">
            <v>25.108000000000001</v>
          </cell>
          <cell r="GA59">
            <v>1083.45</v>
          </cell>
          <cell r="GB59">
            <v>467.14699999999999</v>
          </cell>
          <cell r="GC59">
            <v>616.303</v>
          </cell>
          <cell r="GD59">
            <v>962.30600000000004</v>
          </cell>
          <cell r="GE59">
            <v>401.82799999999997</v>
          </cell>
          <cell r="GF59">
            <v>560.47799999999995</v>
          </cell>
          <cell r="GG59">
            <v>121.145</v>
          </cell>
          <cell r="GH59">
            <v>65.319000000000003</v>
          </cell>
          <cell r="GI59">
            <v>55.825000000000003</v>
          </cell>
          <cell r="GJ59">
            <v>147.69300000000001</v>
          </cell>
          <cell r="GK59">
            <v>74.216999999999999</v>
          </cell>
          <cell r="GL59">
            <v>73.475999999999999</v>
          </cell>
          <cell r="GM59">
            <v>1326.2339999999999</v>
          </cell>
          <cell r="GN59">
            <v>562.30399999999997</v>
          </cell>
          <cell r="GO59">
            <v>763.93</v>
          </cell>
          <cell r="GP59">
            <v>2544.259</v>
          </cell>
          <cell r="GQ59">
            <v>1325.0650000000001</v>
          </cell>
          <cell r="GR59">
            <v>1219.194</v>
          </cell>
          <cell r="GS59">
            <v>1420.739</v>
          </cell>
          <cell r="GT59">
            <v>609.56100000000004</v>
          </cell>
          <cell r="GU59">
            <v>811.178</v>
          </cell>
          <cell r="GV59">
            <v>1413.63</v>
          </cell>
          <cell r="GW59">
            <v>694.80200000000002</v>
          </cell>
          <cell r="GX59">
            <v>718.82799999999997</v>
          </cell>
          <cell r="GY59">
            <v>845.15300000000002</v>
          </cell>
          <cell r="GZ59">
            <v>449.67099999999999</v>
          </cell>
          <cell r="HA59">
            <v>395.48200000000003</v>
          </cell>
          <cell r="HB59">
            <v>126.419</v>
          </cell>
          <cell r="HC59">
            <v>64.328999999999994</v>
          </cell>
          <cell r="HD59">
            <v>62.09</v>
          </cell>
          <cell r="HE59">
            <v>77.293000000000006</v>
          </cell>
          <cell r="HF59">
            <v>31.620999999999999</v>
          </cell>
          <cell r="HG59">
            <v>45.671999999999997</v>
          </cell>
          <cell r="HH59">
            <v>146.51400000000001</v>
          </cell>
          <cell r="HI59">
            <v>63.05</v>
          </cell>
          <cell r="HJ59">
            <v>83.463999999999999</v>
          </cell>
          <cell r="HK59">
            <v>19.567</v>
          </cell>
          <cell r="HL59">
            <v>8.0190000000000001</v>
          </cell>
          <cell r="HM59">
            <v>11.548</v>
          </cell>
          <cell r="HN59">
            <v>12.593999999999999</v>
          </cell>
          <cell r="HO59">
            <v>4.9210000000000003</v>
          </cell>
          <cell r="HP59">
            <v>7.6740000000000004</v>
          </cell>
          <cell r="HQ59">
            <v>7.3630000000000004</v>
          </cell>
          <cell r="HR59">
            <v>4.0019999999999998</v>
          </cell>
          <cell r="HS59">
            <v>3.36</v>
          </cell>
          <cell r="HT59">
            <v>5.2320000000000002</v>
          </cell>
          <cell r="HU59">
            <v>0.91800000000000004</v>
          </cell>
          <cell r="HV59">
            <v>4.3140000000000001</v>
          </cell>
          <cell r="HW59">
            <v>6.9729999999999999</v>
          </cell>
          <cell r="HX59">
            <v>3.0990000000000002</v>
          </cell>
          <cell r="HY59">
            <v>3.8740000000000001</v>
          </cell>
          <cell r="HZ59">
            <v>126.946</v>
          </cell>
          <cell r="IA59">
            <v>55.03</v>
          </cell>
          <cell r="IB59">
            <v>71.915999999999997</v>
          </cell>
          <cell r="IC59">
            <v>46.594000000000001</v>
          </cell>
          <cell r="ID59">
            <v>25.547000000000001</v>
          </cell>
          <cell r="IE59">
            <v>21.047999999999998</v>
          </cell>
          <cell r="IF59">
            <v>43.779000000000003</v>
          </cell>
          <cell r="IG59">
            <v>24.529</v>
          </cell>
          <cell r="IH59">
            <v>19.25</v>
          </cell>
          <cell r="II59">
            <v>2.8149999999999999</v>
          </cell>
          <cell r="IJ59">
            <v>1.0169999999999999</v>
          </cell>
          <cell r="IK59">
            <v>1.798</v>
          </cell>
          <cell r="IL59">
            <v>0.53100000000000003</v>
          </cell>
          <cell r="IM59">
            <v>0.27</v>
          </cell>
          <cell r="IN59">
            <v>0.26100000000000001</v>
          </cell>
          <cell r="IO59">
            <v>64.632000000000005</v>
          </cell>
          <cell r="IP59">
            <v>23.556999999999999</v>
          </cell>
          <cell r="IQ59">
            <v>41.075000000000003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313.54399999999998</v>
          </cell>
          <cell r="C71">
            <v>178.27600000000001</v>
          </cell>
          <cell r="D71">
            <v>96.866</v>
          </cell>
          <cell r="E71">
            <v>81.41</v>
          </cell>
          <cell r="F71">
            <v>168.48</v>
          </cell>
          <cell r="G71">
            <v>91.826999999999998</v>
          </cell>
          <cell r="H71">
            <v>76.653000000000006</v>
          </cell>
          <cell r="I71">
            <v>9.7970000000000006</v>
          </cell>
          <cell r="J71">
            <v>5.04</v>
          </cell>
          <cell r="K71">
            <v>4.7569999999999997</v>
          </cell>
          <cell r="L71">
            <v>7.8440000000000003</v>
          </cell>
          <cell r="M71">
            <v>2.9079999999999999</v>
          </cell>
          <cell r="N71">
            <v>4.9359999999999999</v>
          </cell>
          <cell r="O71">
            <v>277.00099999999998</v>
          </cell>
          <cell r="P71">
            <v>98.248999999999995</v>
          </cell>
          <cell r="Q71">
            <v>178.75299999999999</v>
          </cell>
          <cell r="R71">
            <v>35.42</v>
          </cell>
          <cell r="S71">
            <v>15.69</v>
          </cell>
          <cell r="T71">
            <v>19.731000000000002</v>
          </cell>
          <cell r="U71">
            <v>241.58099999999999</v>
          </cell>
          <cell r="V71">
            <v>82.558999999999997</v>
          </cell>
          <cell r="W71">
            <v>159.02199999999999</v>
          </cell>
          <cell r="X71">
            <v>71.625</v>
          </cell>
          <cell r="Y71">
            <v>23.178999999999998</v>
          </cell>
          <cell r="Z71">
            <v>48.445999999999998</v>
          </cell>
          <cell r="AA71">
            <v>1797.731</v>
          </cell>
          <cell r="AB71">
            <v>780.85500000000002</v>
          </cell>
          <cell r="AC71">
            <v>1016.876</v>
          </cell>
          <cell r="AD71">
            <v>1587.2449999999999</v>
          </cell>
          <cell r="AE71">
            <v>674.24699999999996</v>
          </cell>
          <cell r="AF71">
            <v>912.99699999999996</v>
          </cell>
          <cell r="AG71">
            <v>210.48699999999999</v>
          </cell>
          <cell r="AH71">
            <v>106.608</v>
          </cell>
          <cell r="AI71">
            <v>103.879</v>
          </cell>
          <cell r="AJ71">
            <v>200.82499999999999</v>
          </cell>
          <cell r="AK71">
            <v>107.182</v>
          </cell>
          <cell r="AL71">
            <v>93.643000000000001</v>
          </cell>
          <cell r="AM71">
            <v>2230.511</v>
          </cell>
          <cell r="AN71">
            <v>939.49300000000005</v>
          </cell>
          <cell r="AO71">
            <v>1291.0170000000001</v>
          </cell>
          <cell r="AP71">
            <v>4227.0020000000004</v>
          </cell>
          <cell r="AQ71">
            <v>2234.9119999999998</v>
          </cell>
          <cell r="AR71">
            <v>1992.09</v>
          </cell>
          <cell r="AS71">
            <v>2332.4789999999998</v>
          </cell>
          <cell r="AT71">
            <v>1002.058</v>
          </cell>
          <cell r="AU71">
            <v>1330.42</v>
          </cell>
          <cell r="AV71">
            <v>5378.4110000000001</v>
          </cell>
          <cell r="AW71">
            <v>2645.1149999999998</v>
          </cell>
          <cell r="AX71">
            <v>2733.2959999999998</v>
          </cell>
          <cell r="AY71">
            <v>3427.8910000000001</v>
          </cell>
          <cell r="AZ71">
            <v>1809.2809999999999</v>
          </cell>
          <cell r="BA71">
            <v>1618.61</v>
          </cell>
          <cell r="BB71">
            <v>493.18700000000001</v>
          </cell>
          <cell r="BC71">
            <v>266.02100000000002</v>
          </cell>
          <cell r="BD71">
            <v>227.167</v>
          </cell>
          <cell r="BE71">
            <v>297.44</v>
          </cell>
          <cell r="BF71">
            <v>122.896</v>
          </cell>
          <cell r="BG71">
            <v>174.54400000000001</v>
          </cell>
          <cell r="BH71">
            <v>584.61900000000003</v>
          </cell>
          <cell r="BI71">
            <v>256.7</v>
          </cell>
          <cell r="BJ71">
            <v>327.91899999999998</v>
          </cell>
          <cell r="BK71">
            <v>105.86199999999999</v>
          </cell>
          <cell r="BL71">
            <v>44.828000000000003</v>
          </cell>
          <cell r="BM71">
            <v>61.033999999999999</v>
          </cell>
          <cell r="BN71">
            <v>79.075000000000003</v>
          </cell>
          <cell r="BO71">
            <v>39.622999999999998</v>
          </cell>
          <cell r="BP71">
            <v>39.451999999999998</v>
          </cell>
          <cell r="BQ71">
            <v>33.728000000000002</v>
          </cell>
          <cell r="BR71">
            <v>17.596</v>
          </cell>
          <cell r="BS71">
            <v>16.132000000000001</v>
          </cell>
          <cell r="BT71">
            <v>45.347000000000001</v>
          </cell>
          <cell r="BU71">
            <v>22.027000000000001</v>
          </cell>
          <cell r="BV71">
            <v>23.32</v>
          </cell>
          <cell r="BW71">
            <v>26.786999999999999</v>
          </cell>
          <cell r="BX71">
            <v>5.2050000000000001</v>
          </cell>
          <cell r="BY71">
            <v>21.582000000000001</v>
          </cell>
          <cell r="BZ71">
            <v>478.75700000000001</v>
          </cell>
          <cell r="CA71">
            <v>211.87100000000001</v>
          </cell>
          <cell r="CB71">
            <v>266.88600000000002</v>
          </cell>
          <cell r="CC71">
            <v>175.37299999999999</v>
          </cell>
          <cell r="CD71">
            <v>90.298000000000002</v>
          </cell>
          <cell r="CE71">
            <v>85.075999999999993</v>
          </cell>
          <cell r="CF71">
            <v>159.667</v>
          </cell>
          <cell r="CG71">
            <v>83.564999999999998</v>
          </cell>
          <cell r="CH71">
            <v>76.102000000000004</v>
          </cell>
          <cell r="CI71">
            <v>15.706</v>
          </cell>
          <cell r="CJ71">
            <v>6.7329999999999997</v>
          </cell>
          <cell r="CK71">
            <v>8.9740000000000002</v>
          </cell>
          <cell r="CL71">
            <v>5.5670000000000002</v>
          </cell>
          <cell r="CM71">
            <v>2.6669999999999998</v>
          </cell>
          <cell r="CN71">
            <v>2.9</v>
          </cell>
          <cell r="CO71">
            <v>242.32400000000001</v>
          </cell>
          <cell r="CP71">
            <v>99.150999999999996</v>
          </cell>
          <cell r="CQ71">
            <v>143.173</v>
          </cell>
          <cell r="CR71">
            <v>29.146000000000001</v>
          </cell>
          <cell r="CS71">
            <v>12.991</v>
          </cell>
          <cell r="CT71">
            <v>16.155000000000001</v>
          </cell>
          <cell r="CU71">
            <v>213.178</v>
          </cell>
          <cell r="CV71">
            <v>86.16</v>
          </cell>
          <cell r="CW71">
            <v>127.018</v>
          </cell>
          <cell r="CX71">
            <v>55.491999999999997</v>
          </cell>
          <cell r="CY71">
            <v>19.756</v>
          </cell>
          <cell r="CZ71">
            <v>35.735999999999997</v>
          </cell>
          <cell r="DA71">
            <v>1365.9</v>
          </cell>
          <cell r="DB71">
            <v>579.13400000000001</v>
          </cell>
          <cell r="DC71">
            <v>786.76700000000005</v>
          </cell>
          <cell r="DD71">
            <v>1227.4169999999999</v>
          </cell>
          <cell r="DE71">
            <v>511.81099999999998</v>
          </cell>
          <cell r="DF71">
            <v>715.60599999999999</v>
          </cell>
          <cell r="DG71">
            <v>138.483</v>
          </cell>
          <cell r="DH71">
            <v>67.322999999999993</v>
          </cell>
          <cell r="DI71">
            <v>71.161000000000001</v>
          </cell>
          <cell r="DJ71">
            <v>193.39500000000001</v>
          </cell>
          <cell r="DK71">
            <v>101.161</v>
          </cell>
          <cell r="DL71">
            <v>92.233999999999995</v>
          </cell>
          <cell r="DM71">
            <v>1757.124</v>
          </cell>
          <cell r="DN71">
            <v>734.67200000000003</v>
          </cell>
          <cell r="DO71">
            <v>1022.452</v>
          </cell>
          <cell r="DP71">
            <v>3533.7530000000002</v>
          </cell>
          <cell r="DQ71">
            <v>1854.11</v>
          </cell>
          <cell r="DR71">
            <v>1679.644</v>
          </cell>
          <cell r="DS71">
            <v>1844.6569999999999</v>
          </cell>
          <cell r="DT71">
            <v>791.005</v>
          </cell>
          <cell r="DU71">
            <v>1053.652</v>
          </cell>
          <cell r="DV71">
            <v>4076.7249999999999</v>
          </cell>
          <cell r="DW71">
            <v>1999.3389999999999</v>
          </cell>
          <cell r="DX71">
            <v>2077.386</v>
          </cell>
          <cell r="DY71">
            <v>2564.4969999999998</v>
          </cell>
          <cell r="DZ71">
            <v>1326.163</v>
          </cell>
          <cell r="EA71">
            <v>1238.3340000000001</v>
          </cell>
          <cell r="EB71">
            <v>392.65499999999997</v>
          </cell>
          <cell r="EC71">
            <v>187.744</v>
          </cell>
          <cell r="ED71">
            <v>204.911</v>
          </cell>
          <cell r="EE71">
            <v>240.13399999999999</v>
          </cell>
          <cell r="EF71">
            <v>92.016000000000005</v>
          </cell>
          <cell r="EG71">
            <v>148.11799999999999</v>
          </cell>
          <cell r="EH71">
            <v>402.10199999999998</v>
          </cell>
          <cell r="EI71">
            <v>179.52699999999999</v>
          </cell>
          <cell r="EJ71">
            <v>222.57499999999999</v>
          </cell>
          <cell r="EK71">
            <v>55.991999999999997</v>
          </cell>
          <cell r="EL71">
            <v>29.111000000000001</v>
          </cell>
          <cell r="EM71">
            <v>26.881</v>
          </cell>
          <cell r="EN71">
            <v>44.463000000000001</v>
          </cell>
          <cell r="EO71">
            <v>27.23</v>
          </cell>
          <cell r="EP71">
            <v>17.233000000000001</v>
          </cell>
          <cell r="EQ71">
            <v>21.693000000000001</v>
          </cell>
          <cell r="ER71">
            <v>13.497999999999999</v>
          </cell>
          <cell r="ES71">
            <v>8.1950000000000003</v>
          </cell>
          <cell r="ET71">
            <v>22.768999999999998</v>
          </cell>
          <cell r="EU71">
            <v>13.731999999999999</v>
          </cell>
          <cell r="EV71">
            <v>9.0380000000000003</v>
          </cell>
          <cell r="EW71">
            <v>11.529</v>
          </cell>
          <cell r="EX71">
            <v>1.881</v>
          </cell>
          <cell r="EY71">
            <v>9.6479999999999997</v>
          </cell>
          <cell r="EZ71">
            <v>346.11099999999999</v>
          </cell>
          <cell r="FA71">
            <v>150.416</v>
          </cell>
          <cell r="FB71">
            <v>195.69399999999999</v>
          </cell>
          <cell r="FC71">
            <v>144.995</v>
          </cell>
          <cell r="FD71">
            <v>79.543000000000006</v>
          </cell>
          <cell r="FE71">
            <v>65.453000000000003</v>
          </cell>
          <cell r="FF71">
            <v>131.19900000000001</v>
          </cell>
          <cell r="FG71">
            <v>75.474999999999994</v>
          </cell>
          <cell r="FH71">
            <v>55.723999999999997</v>
          </cell>
          <cell r="FI71">
            <v>13.795999999999999</v>
          </cell>
          <cell r="FJ71">
            <v>4.0679999999999996</v>
          </cell>
          <cell r="FK71">
            <v>9.7279999999999998</v>
          </cell>
          <cell r="FL71">
            <v>0.436</v>
          </cell>
          <cell r="FM71">
            <v>0</v>
          </cell>
          <cell r="FN71">
            <v>0.436</v>
          </cell>
          <cell r="FO71">
            <v>157.81700000000001</v>
          </cell>
          <cell r="FP71">
            <v>55.262</v>
          </cell>
          <cell r="FQ71">
            <v>102.55500000000001</v>
          </cell>
          <cell r="FR71">
            <v>16.547999999999998</v>
          </cell>
          <cell r="FS71">
            <v>5.8319999999999999</v>
          </cell>
          <cell r="FT71">
            <v>10.715999999999999</v>
          </cell>
          <cell r="FU71">
            <v>141.26900000000001</v>
          </cell>
          <cell r="FV71">
            <v>49.43</v>
          </cell>
          <cell r="FW71">
            <v>91.838999999999999</v>
          </cell>
          <cell r="FX71">
            <v>42.863</v>
          </cell>
          <cell r="FY71">
            <v>15.612</v>
          </cell>
          <cell r="FZ71">
            <v>27.251000000000001</v>
          </cell>
          <cell r="GA71">
            <v>1110.126</v>
          </cell>
          <cell r="GB71">
            <v>493.64800000000002</v>
          </cell>
          <cell r="GC71">
            <v>616.47699999999998</v>
          </cell>
          <cell r="GD71">
            <v>965.68100000000004</v>
          </cell>
          <cell r="GE71">
            <v>415.04399999999998</v>
          </cell>
          <cell r="GF71">
            <v>550.63699999999994</v>
          </cell>
          <cell r="GG71">
            <v>144.44499999999999</v>
          </cell>
          <cell r="GH71">
            <v>78.603999999999999</v>
          </cell>
          <cell r="GI71">
            <v>65.84</v>
          </cell>
          <cell r="GJ71">
            <v>152.892</v>
          </cell>
          <cell r="GK71">
            <v>88.972999999999999</v>
          </cell>
          <cell r="GL71">
            <v>63.918999999999997</v>
          </cell>
          <cell r="GM71">
            <v>1359.336</v>
          </cell>
          <cell r="GN71">
            <v>584.20299999999997</v>
          </cell>
          <cell r="GO71">
            <v>775.13300000000004</v>
          </cell>
          <cell r="GP71">
            <v>2620.4879999999998</v>
          </cell>
          <cell r="GQ71">
            <v>1355.2739999999999</v>
          </cell>
          <cell r="GR71">
            <v>1265.2149999999999</v>
          </cell>
          <cell r="GS71">
            <v>1456.2360000000001</v>
          </cell>
          <cell r="GT71">
            <v>644.06500000000005</v>
          </cell>
          <cell r="GU71">
            <v>812.17200000000003</v>
          </cell>
          <cell r="GV71">
            <v>1429.6880000000001</v>
          </cell>
          <cell r="GW71">
            <v>702.245</v>
          </cell>
          <cell r="GX71">
            <v>727.44299999999998</v>
          </cell>
          <cell r="GY71">
            <v>853.61300000000006</v>
          </cell>
          <cell r="GZ71">
            <v>438.56700000000001</v>
          </cell>
          <cell r="HA71">
            <v>415.04599999999999</v>
          </cell>
          <cell r="HB71">
            <v>135.31800000000001</v>
          </cell>
          <cell r="HC71">
            <v>65.150999999999996</v>
          </cell>
          <cell r="HD71">
            <v>70.167000000000002</v>
          </cell>
          <cell r="HE71">
            <v>88.994</v>
          </cell>
          <cell r="HF71">
            <v>36.942</v>
          </cell>
          <cell r="HG71">
            <v>52.052</v>
          </cell>
          <cell r="HH71">
            <v>145.46100000000001</v>
          </cell>
          <cell r="HI71">
            <v>70.668000000000006</v>
          </cell>
          <cell r="HJ71">
            <v>74.793999999999997</v>
          </cell>
          <cell r="HK71">
            <v>24.74</v>
          </cell>
          <cell r="HL71">
            <v>10.143000000000001</v>
          </cell>
          <cell r="HM71">
            <v>14.597</v>
          </cell>
          <cell r="HN71">
            <v>18.285</v>
          </cell>
          <cell r="HO71">
            <v>8.0299999999999994</v>
          </cell>
          <cell r="HP71">
            <v>10.255000000000001</v>
          </cell>
          <cell r="HQ71">
            <v>8.5220000000000002</v>
          </cell>
          <cell r="HR71">
            <v>4.0220000000000002</v>
          </cell>
          <cell r="HS71">
            <v>4.5010000000000003</v>
          </cell>
          <cell r="HT71">
            <v>9.7629999999999999</v>
          </cell>
          <cell r="HU71">
            <v>4.008</v>
          </cell>
          <cell r="HV71">
            <v>5.7549999999999999</v>
          </cell>
          <cell r="HW71">
            <v>6.4539999999999997</v>
          </cell>
          <cell r="HX71">
            <v>2.1120000000000001</v>
          </cell>
          <cell r="HY71">
            <v>4.3419999999999996</v>
          </cell>
          <cell r="HZ71">
            <v>120.72199999999999</v>
          </cell>
          <cell r="IA71">
            <v>60.524999999999999</v>
          </cell>
          <cell r="IB71">
            <v>60.197000000000003</v>
          </cell>
          <cell r="IC71">
            <v>46.585000000000001</v>
          </cell>
          <cell r="ID71">
            <v>25.882999999999999</v>
          </cell>
          <cell r="IE71">
            <v>20.702000000000002</v>
          </cell>
          <cell r="IF71">
            <v>43.326000000000001</v>
          </cell>
          <cell r="IG71">
            <v>24.094999999999999</v>
          </cell>
          <cell r="IH71">
            <v>19.231999999999999</v>
          </cell>
          <cell r="II71">
            <v>3.2589999999999999</v>
          </cell>
          <cell r="IJ71">
            <v>1.788</v>
          </cell>
          <cell r="IK71">
            <v>1.4710000000000001</v>
          </cell>
          <cell r="IL71">
            <v>0</v>
          </cell>
          <cell r="IM71">
            <v>0</v>
          </cell>
          <cell r="IN71">
            <v>0</v>
          </cell>
          <cell r="IO71">
            <v>59.432000000000002</v>
          </cell>
          <cell r="IP71">
            <v>26.76</v>
          </cell>
          <cell r="IQ71">
            <v>32.671999999999997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311.65600000000001</v>
          </cell>
          <cell r="C83">
            <v>231.274</v>
          </cell>
          <cell r="D83">
            <v>130.125</v>
          </cell>
          <cell r="E83">
            <v>101.149</v>
          </cell>
          <cell r="F83">
            <v>211.03200000000001</v>
          </cell>
          <cell r="G83">
            <v>121.648</v>
          </cell>
          <cell r="H83">
            <v>89.384</v>
          </cell>
          <cell r="I83">
            <v>20.242000000000001</v>
          </cell>
          <cell r="J83">
            <v>8.4760000000000009</v>
          </cell>
          <cell r="K83">
            <v>11.765000000000001</v>
          </cell>
          <cell r="L83">
            <v>8.6679999999999993</v>
          </cell>
          <cell r="M83">
            <v>3.3380000000000001</v>
          </cell>
          <cell r="N83">
            <v>5.33</v>
          </cell>
          <cell r="O83">
            <v>265.738</v>
          </cell>
          <cell r="P83">
            <v>107.039</v>
          </cell>
          <cell r="Q83">
            <v>158.69900000000001</v>
          </cell>
          <cell r="R83">
            <v>35.783000000000001</v>
          </cell>
          <cell r="S83">
            <v>15.218</v>
          </cell>
          <cell r="T83">
            <v>20.565000000000001</v>
          </cell>
          <cell r="U83">
            <v>229.95599999999999</v>
          </cell>
          <cell r="V83">
            <v>91.822000000000003</v>
          </cell>
          <cell r="W83">
            <v>138.13399999999999</v>
          </cell>
          <cell r="X83">
            <v>70.728999999999999</v>
          </cell>
          <cell r="Y83">
            <v>24.251000000000001</v>
          </cell>
          <cell r="Z83">
            <v>46.478000000000002</v>
          </cell>
          <cell r="AA83">
            <v>1767.7470000000001</v>
          </cell>
          <cell r="AB83">
            <v>751.49300000000005</v>
          </cell>
          <cell r="AC83">
            <v>1016.254</v>
          </cell>
          <cell r="AD83">
            <v>1524.54</v>
          </cell>
          <cell r="AE83">
            <v>641.16399999999999</v>
          </cell>
          <cell r="AF83">
            <v>883.37599999999998</v>
          </cell>
          <cell r="AG83">
            <v>243.20699999999999</v>
          </cell>
          <cell r="AH83">
            <v>110.32899999999999</v>
          </cell>
          <cell r="AI83">
            <v>132.87799999999999</v>
          </cell>
          <cell r="AJ83">
            <v>245.21799999999999</v>
          </cell>
          <cell r="AK83">
            <v>138.44200000000001</v>
          </cell>
          <cell r="AL83">
            <v>106.776</v>
          </cell>
          <cell r="AM83">
            <v>2208.41</v>
          </cell>
          <cell r="AN83">
            <v>921.66499999999996</v>
          </cell>
          <cell r="AO83">
            <v>1286.7449999999999</v>
          </cell>
          <cell r="AP83">
            <v>4226.3919999999998</v>
          </cell>
          <cell r="AQ83">
            <v>2208.6480000000001</v>
          </cell>
          <cell r="AR83">
            <v>2017.7439999999999</v>
          </cell>
          <cell r="AS83">
            <v>2344.1559999999999</v>
          </cell>
          <cell r="AT83">
            <v>1016.247</v>
          </cell>
          <cell r="AU83">
            <v>1327.9090000000001</v>
          </cell>
          <cell r="AV83">
            <v>5406.0709999999999</v>
          </cell>
          <cell r="AW83">
            <v>2653.0790000000002</v>
          </cell>
          <cell r="AX83">
            <v>2752.9929999999999</v>
          </cell>
          <cell r="AY83">
            <v>3410.0639999999999</v>
          </cell>
          <cell r="AZ83">
            <v>1801.558</v>
          </cell>
          <cell r="BA83">
            <v>1608.5060000000001</v>
          </cell>
          <cell r="BB83">
            <v>559.54100000000005</v>
          </cell>
          <cell r="BC83">
            <v>317.96699999999998</v>
          </cell>
          <cell r="BD83">
            <v>241.57300000000001</v>
          </cell>
          <cell r="BE83">
            <v>327.18</v>
          </cell>
          <cell r="BF83">
            <v>158.87</v>
          </cell>
          <cell r="BG83">
            <v>168.31</v>
          </cell>
          <cell r="BH83">
            <v>592.51700000000005</v>
          </cell>
          <cell r="BI83">
            <v>253.61199999999999</v>
          </cell>
          <cell r="BJ83">
            <v>338.90600000000001</v>
          </cell>
          <cell r="BK83">
            <v>88.183000000000007</v>
          </cell>
          <cell r="BL83">
            <v>37.734999999999999</v>
          </cell>
          <cell r="BM83">
            <v>50.448</v>
          </cell>
          <cell r="BN83">
            <v>70.08</v>
          </cell>
          <cell r="BO83">
            <v>34.914000000000001</v>
          </cell>
          <cell r="BP83">
            <v>35.164999999999999</v>
          </cell>
          <cell r="BQ83">
            <v>33.171999999999997</v>
          </cell>
          <cell r="BR83">
            <v>16.513999999999999</v>
          </cell>
          <cell r="BS83">
            <v>16.658999999999999</v>
          </cell>
          <cell r="BT83">
            <v>36.906999999999996</v>
          </cell>
          <cell r="BU83">
            <v>18.401</v>
          </cell>
          <cell r="BV83">
            <v>18.506</v>
          </cell>
          <cell r="BW83">
            <v>18.103999999999999</v>
          </cell>
          <cell r="BX83">
            <v>2.82</v>
          </cell>
          <cell r="BY83">
            <v>15.282999999999999</v>
          </cell>
          <cell r="BZ83">
            <v>504.334</v>
          </cell>
          <cell r="CA83">
            <v>215.87700000000001</v>
          </cell>
          <cell r="CB83">
            <v>288.45699999999999</v>
          </cell>
          <cell r="CC83">
            <v>189.9</v>
          </cell>
          <cell r="CD83">
            <v>96.132000000000005</v>
          </cell>
          <cell r="CE83">
            <v>93.768000000000001</v>
          </cell>
          <cell r="CF83">
            <v>174.37200000000001</v>
          </cell>
          <cell r="CG83">
            <v>90.275000000000006</v>
          </cell>
          <cell r="CH83">
            <v>84.096000000000004</v>
          </cell>
          <cell r="CI83">
            <v>15.528</v>
          </cell>
          <cell r="CJ83">
            <v>5.8559999999999999</v>
          </cell>
          <cell r="CK83">
            <v>9.6720000000000006</v>
          </cell>
          <cell r="CL83">
            <v>4.8949999999999996</v>
          </cell>
          <cell r="CM83">
            <v>1.298</v>
          </cell>
          <cell r="CN83">
            <v>3.597</v>
          </cell>
          <cell r="CO83">
            <v>240.047</v>
          </cell>
          <cell r="CP83">
            <v>91.902000000000001</v>
          </cell>
          <cell r="CQ83">
            <v>148.14500000000001</v>
          </cell>
          <cell r="CR83">
            <v>33.97</v>
          </cell>
          <cell r="CS83">
            <v>14.486000000000001</v>
          </cell>
          <cell r="CT83">
            <v>19.484000000000002</v>
          </cell>
          <cell r="CU83">
            <v>206.077</v>
          </cell>
          <cell r="CV83">
            <v>77.415999999999997</v>
          </cell>
          <cell r="CW83">
            <v>128.661</v>
          </cell>
          <cell r="CX83">
            <v>69.492000000000004</v>
          </cell>
          <cell r="CY83">
            <v>26.545000000000002</v>
          </cell>
          <cell r="CZ83">
            <v>42.947000000000003</v>
          </cell>
          <cell r="DA83">
            <v>1403.489</v>
          </cell>
          <cell r="DB83">
            <v>597.90899999999999</v>
          </cell>
          <cell r="DC83">
            <v>805.58100000000002</v>
          </cell>
          <cell r="DD83">
            <v>1242.165</v>
          </cell>
          <cell r="DE83">
            <v>518.09500000000003</v>
          </cell>
          <cell r="DF83">
            <v>724.07</v>
          </cell>
          <cell r="DG83">
            <v>161.32400000000001</v>
          </cell>
          <cell r="DH83">
            <v>79.813999999999993</v>
          </cell>
          <cell r="DI83">
            <v>81.510999999999996</v>
          </cell>
          <cell r="DJ83">
            <v>207.54400000000001</v>
          </cell>
          <cell r="DK83">
            <v>106.789</v>
          </cell>
          <cell r="DL83">
            <v>100.755</v>
          </cell>
          <cell r="DM83">
            <v>1788.463</v>
          </cell>
          <cell r="DN83">
            <v>744.73099999999999</v>
          </cell>
          <cell r="DO83">
            <v>1043.731</v>
          </cell>
          <cell r="DP83">
            <v>3498.248</v>
          </cell>
          <cell r="DQ83">
            <v>1839.2929999999999</v>
          </cell>
          <cell r="DR83">
            <v>1658.954</v>
          </cell>
          <cell r="DS83">
            <v>1907.8240000000001</v>
          </cell>
          <cell r="DT83">
            <v>813.78499999999997</v>
          </cell>
          <cell r="DU83">
            <v>1094.038</v>
          </cell>
          <cell r="DV83">
            <v>4137.9979999999996</v>
          </cell>
          <cell r="DW83">
            <v>2018.2139999999999</v>
          </cell>
          <cell r="DX83">
            <v>2119.7829999999999</v>
          </cell>
          <cell r="DY83">
            <v>2596.3530000000001</v>
          </cell>
          <cell r="DZ83">
            <v>1341.3340000000001</v>
          </cell>
          <cell r="EA83">
            <v>1255.02</v>
          </cell>
          <cell r="EB83">
            <v>366.36700000000002</v>
          </cell>
          <cell r="EC83">
            <v>181.845</v>
          </cell>
          <cell r="ED83">
            <v>184.52199999999999</v>
          </cell>
          <cell r="EE83">
            <v>233.84</v>
          </cell>
          <cell r="EF83">
            <v>97.909000000000006</v>
          </cell>
          <cell r="EG83">
            <v>135.93100000000001</v>
          </cell>
          <cell r="EH83">
            <v>427.96300000000002</v>
          </cell>
          <cell r="EI83">
            <v>186.60499999999999</v>
          </cell>
          <cell r="EJ83">
            <v>241.358</v>
          </cell>
          <cell r="EK83">
            <v>68.971000000000004</v>
          </cell>
          <cell r="EL83">
            <v>30.045000000000002</v>
          </cell>
          <cell r="EM83">
            <v>38.926000000000002</v>
          </cell>
          <cell r="EN83">
            <v>47.542999999999999</v>
          </cell>
          <cell r="EO83">
            <v>24.678999999999998</v>
          </cell>
          <cell r="EP83">
            <v>22.864000000000001</v>
          </cell>
          <cell r="EQ83">
            <v>23.657</v>
          </cell>
          <cell r="ER83">
            <v>11.965999999999999</v>
          </cell>
          <cell r="ES83">
            <v>11.691000000000001</v>
          </cell>
          <cell r="ET83">
            <v>23.885999999999999</v>
          </cell>
          <cell r="EU83">
            <v>12.712999999999999</v>
          </cell>
          <cell r="EV83">
            <v>11.173</v>
          </cell>
          <cell r="EW83">
            <v>21.428000000000001</v>
          </cell>
          <cell r="EX83">
            <v>5.3659999999999997</v>
          </cell>
          <cell r="EY83">
            <v>16.062000000000001</v>
          </cell>
          <cell r="EZ83">
            <v>358.99299999999999</v>
          </cell>
          <cell r="FA83">
            <v>156.56100000000001</v>
          </cell>
          <cell r="FB83">
            <v>202.43199999999999</v>
          </cell>
          <cell r="FC83">
            <v>154.18100000000001</v>
          </cell>
          <cell r="FD83">
            <v>83.578999999999994</v>
          </cell>
          <cell r="FE83">
            <v>70.602000000000004</v>
          </cell>
          <cell r="FF83">
            <v>146.63800000000001</v>
          </cell>
          <cell r="FG83">
            <v>82.828999999999994</v>
          </cell>
          <cell r="FH83">
            <v>63.808999999999997</v>
          </cell>
          <cell r="FI83">
            <v>7.5430000000000001</v>
          </cell>
          <cell r="FJ83">
            <v>0.75</v>
          </cell>
          <cell r="FK83">
            <v>6.7930000000000001</v>
          </cell>
          <cell r="FL83">
            <v>1.7250000000000001</v>
          </cell>
          <cell r="FM83">
            <v>0.66500000000000004</v>
          </cell>
          <cell r="FN83">
            <v>1.06</v>
          </cell>
          <cell r="FO83">
            <v>167.4</v>
          </cell>
          <cell r="FP83">
            <v>60.787999999999997</v>
          </cell>
          <cell r="FQ83">
            <v>106.611</v>
          </cell>
          <cell r="FR83">
            <v>22.689</v>
          </cell>
          <cell r="FS83">
            <v>9.3420000000000005</v>
          </cell>
          <cell r="FT83">
            <v>13.347</v>
          </cell>
          <cell r="FU83">
            <v>144.71100000000001</v>
          </cell>
          <cell r="FV83">
            <v>51.445999999999998</v>
          </cell>
          <cell r="FW83">
            <v>93.263999999999996</v>
          </cell>
          <cell r="FX83">
            <v>35.686</v>
          </cell>
          <cell r="FY83">
            <v>11.528</v>
          </cell>
          <cell r="FZ83">
            <v>24.158000000000001</v>
          </cell>
          <cell r="GA83">
            <v>1113.681</v>
          </cell>
          <cell r="GB83">
            <v>490.27600000000001</v>
          </cell>
          <cell r="GC83">
            <v>623.40499999999997</v>
          </cell>
          <cell r="GD83">
            <v>968.29100000000005</v>
          </cell>
          <cell r="GE83">
            <v>421.63799999999998</v>
          </cell>
          <cell r="GF83">
            <v>546.654</v>
          </cell>
          <cell r="GG83">
            <v>145.38999999999999</v>
          </cell>
          <cell r="GH83">
            <v>68.638000000000005</v>
          </cell>
          <cell r="GI83">
            <v>76.751000000000005</v>
          </cell>
          <cell r="GJ83">
            <v>170.29499999999999</v>
          </cell>
          <cell r="GK83">
            <v>94.795000000000002</v>
          </cell>
          <cell r="GL83">
            <v>75.498999999999995</v>
          </cell>
          <cell r="GM83">
            <v>1371.3489999999999</v>
          </cell>
          <cell r="GN83">
            <v>582.08600000000001</v>
          </cell>
          <cell r="GO83">
            <v>789.26400000000001</v>
          </cell>
          <cell r="GP83">
            <v>2665.3240000000001</v>
          </cell>
          <cell r="GQ83">
            <v>1371.3779999999999</v>
          </cell>
          <cell r="GR83">
            <v>1293.9459999999999</v>
          </cell>
          <cell r="GS83">
            <v>1472.674</v>
          </cell>
          <cell r="GT83">
            <v>646.83600000000001</v>
          </cell>
          <cell r="GU83">
            <v>825.83699999999999</v>
          </cell>
          <cell r="GV83">
            <v>1450.114</v>
          </cell>
          <cell r="GW83">
            <v>709.03</v>
          </cell>
          <cell r="GX83">
            <v>741.08299999999997</v>
          </cell>
          <cell r="GY83">
            <v>847.99599999999998</v>
          </cell>
          <cell r="GZ83">
            <v>443.834</v>
          </cell>
          <cell r="HA83">
            <v>404.16199999999998</v>
          </cell>
          <cell r="HB83">
            <v>123.554</v>
          </cell>
          <cell r="HC83">
            <v>63.29</v>
          </cell>
          <cell r="HD83">
            <v>60.262999999999998</v>
          </cell>
          <cell r="HE83">
            <v>79.863</v>
          </cell>
          <cell r="HF83">
            <v>34.677999999999997</v>
          </cell>
          <cell r="HG83">
            <v>45.185000000000002</v>
          </cell>
          <cell r="HH83">
            <v>149.68299999999999</v>
          </cell>
          <cell r="HI83">
            <v>70.13</v>
          </cell>
          <cell r="HJ83">
            <v>79.552999999999997</v>
          </cell>
          <cell r="HK83">
            <v>20.228000000000002</v>
          </cell>
          <cell r="HL83">
            <v>9.8710000000000004</v>
          </cell>
          <cell r="HM83">
            <v>10.356999999999999</v>
          </cell>
          <cell r="HN83">
            <v>15.074</v>
          </cell>
          <cell r="HO83">
            <v>8.2159999999999993</v>
          </cell>
          <cell r="HP83">
            <v>6.8579999999999997</v>
          </cell>
          <cell r="HQ83">
            <v>6.51</v>
          </cell>
          <cell r="HR83">
            <v>4.6559999999999997</v>
          </cell>
          <cell r="HS83">
            <v>1.8540000000000001</v>
          </cell>
          <cell r="HT83">
            <v>8.5640000000000001</v>
          </cell>
          <cell r="HU83">
            <v>3.5609999999999999</v>
          </cell>
          <cell r="HV83">
            <v>5.0030000000000001</v>
          </cell>
          <cell r="HW83">
            <v>5.1539999999999999</v>
          </cell>
          <cell r="HX83">
            <v>1.6539999999999999</v>
          </cell>
          <cell r="HY83">
            <v>3.5</v>
          </cell>
          <cell r="HZ83">
            <v>129.45400000000001</v>
          </cell>
          <cell r="IA83">
            <v>60.259</v>
          </cell>
          <cell r="IB83">
            <v>69.194999999999993</v>
          </cell>
          <cell r="IC83">
            <v>57.149000000000001</v>
          </cell>
          <cell r="ID83">
            <v>28.741</v>
          </cell>
          <cell r="IE83">
            <v>28.408000000000001</v>
          </cell>
          <cell r="IF83">
            <v>54.661999999999999</v>
          </cell>
          <cell r="IG83">
            <v>28.062999999999999</v>
          </cell>
          <cell r="IH83">
            <v>26.599</v>
          </cell>
          <cell r="II83">
            <v>2.4870000000000001</v>
          </cell>
          <cell r="IJ83">
            <v>0.67800000000000005</v>
          </cell>
          <cell r="IK83">
            <v>1.8089999999999999</v>
          </cell>
          <cell r="IL83">
            <v>2.169</v>
          </cell>
          <cell r="IM83">
            <v>1.1910000000000001</v>
          </cell>
          <cell r="IN83">
            <v>0.97799999999999998</v>
          </cell>
          <cell r="IO83">
            <v>57.152999999999999</v>
          </cell>
          <cell r="IP83">
            <v>25.1</v>
          </cell>
          <cell r="IQ83">
            <v>32.052</v>
          </cell>
        </row>
      </sheetData>
      <sheetData sheetId="7">
        <row r="1">
          <cell r="B1" t="str">
            <v>South Australia ;  &gt;&gt;&gt; Discouraged job seekers - available but discouraged from actively looking ;  Persons ;</v>
          </cell>
          <cell r="C1" t="str">
            <v>South Australia ;  &gt;&gt;&gt; Discouraged job seekers - available but discouraged from actively looking ;  &gt; Males ;</v>
          </cell>
          <cell r="D1" t="str">
            <v>South Australia ;  &gt;&gt;&gt; Discouraged job seekers - available but discouraged from actively looking ;  &gt; Females ;</v>
          </cell>
          <cell r="E1" t="str">
            <v>South Australia ;  &gt;&gt;&gt; Other job seekers - available but not actively looking for other reasons ;  Persons ;</v>
          </cell>
          <cell r="F1" t="str">
            <v>South Australia ;  &gt;&gt;&gt; Other job seekers - available but not actively looking for other reasons ;  &gt; Males ;</v>
          </cell>
          <cell r="G1" t="str">
            <v>South Australia ;  &gt;&gt;&gt; Other job seekers - available but not actively looking for other reasons ;  &gt; Females ;</v>
          </cell>
          <cell r="H1" t="str">
            <v>South Australia ;  &gt;&gt; Wanted to work, not available within 4 weeks and not actively looking ;  Persons ;</v>
          </cell>
          <cell r="I1" t="str">
            <v>South Australia ;  &gt;&gt; Wanted to work, not available within 4 weeks and not actively looking ;  &gt; Males ;</v>
          </cell>
          <cell r="J1" t="str">
            <v>South Australia ;  &gt;&gt; Wanted to work, not available within 4 weeks and not actively looking ;  &gt; Females ;</v>
          </cell>
          <cell r="K1" t="str">
            <v>South Australia ;  Not potential workers ;  Persons ;</v>
          </cell>
          <cell r="L1" t="str">
            <v>South Australia ;  Not potential workers ;  &gt; Males ;</v>
          </cell>
          <cell r="M1" t="str">
            <v>South Australia ;  Not potential workers ;  &gt; Females ;</v>
          </cell>
          <cell r="N1" t="str">
            <v>South Australia ;  &gt; Did not want to work ;  Persons ;</v>
          </cell>
          <cell r="O1" t="str">
            <v>South Australia ;  &gt; Did not want to work ;  &gt; Males ;</v>
          </cell>
          <cell r="P1" t="str">
            <v>South Australia ;  &gt; Did not want to work ;  &gt; Females ;</v>
          </cell>
          <cell r="Q1" t="str">
            <v>South Australia ;  &gt; Permanently unable to work ;  Persons ;</v>
          </cell>
          <cell r="R1" t="str">
            <v>South Australia ;  &gt; Permanently unable to work ;  &gt; Males ;</v>
          </cell>
          <cell r="S1" t="str">
            <v>South Australia ;  &gt; Permanently unable to work ;  &gt; Females ;</v>
          </cell>
          <cell r="T1" t="str">
            <v>South Australia ;  Unemployed ;  Persons ;</v>
          </cell>
          <cell r="U1" t="str">
            <v>South Australia ;  Unemployed ;  &gt; Males ;</v>
          </cell>
          <cell r="V1" t="str">
            <v>South Australia ;  Unemployed ;  &gt; Females ;</v>
          </cell>
          <cell r="W1" t="str">
            <v>South Australia ;  Not in the labour force ;  Persons ;</v>
          </cell>
          <cell r="X1" t="str">
            <v>South Australia ;  Not in the labour force ;  &gt; Males ;</v>
          </cell>
          <cell r="Y1" t="str">
            <v>South Australia ;  Not in the labour force ;  &gt; Females ;</v>
          </cell>
          <cell r="Z1" t="str">
            <v>South Australia ;  With job attachment ;  Persons ;</v>
          </cell>
          <cell r="AA1" t="str">
            <v>South Australia ;  With job attachment ;  &gt; Males ;</v>
          </cell>
          <cell r="AB1" t="str">
            <v>South Australia ;  With job attachment ;  &gt; Females ;</v>
          </cell>
          <cell r="AC1" t="str">
            <v>South Australia ;  Without job attachment ;  Persons ;</v>
          </cell>
          <cell r="AD1" t="str">
            <v>South Australia ;  Without job attachment ;  &gt; Males ;</v>
          </cell>
          <cell r="AE1" t="str">
            <v>South Australia ;  Without job attachment ;  &gt; Females ;</v>
          </cell>
          <cell r="AF1" t="str">
            <v>Western Australia ;  Civilian population ;  Persons ;</v>
          </cell>
          <cell r="AG1" t="str">
            <v>Western Australia ;  Civilian population ;  &gt; Males ;</v>
          </cell>
          <cell r="AH1" t="str">
            <v>Western Australia ;  Civilian population ;  &gt; Females ;</v>
          </cell>
          <cell r="AI1" t="str">
            <v>Western Australia ;  Employed ;  Persons ;</v>
          </cell>
          <cell r="AJ1" t="str">
            <v>Western Australia ;  Employed ;  &gt; Males ;</v>
          </cell>
          <cell r="AK1" t="str">
            <v>Western Australia ;  Employed ;  &gt; Females ;</v>
          </cell>
          <cell r="AL1" t="str">
            <v>Western Australia ;  &gt; Underemployed (expanded definition) ;  Persons ;</v>
          </cell>
          <cell r="AM1" t="str">
            <v>Western Australia ;  &gt; Underemployed (expanded definition) ;  &gt; Males ;</v>
          </cell>
          <cell r="AN1" t="str">
            <v>Western Australia ;  &gt; Underemployed (expanded definition) ;  &gt; Females ;</v>
          </cell>
          <cell r="AO1" t="str">
            <v>Western Australia ;  &gt;&gt; Underemployed (headline definition) ;  Persons ;</v>
          </cell>
          <cell r="AP1" t="str">
            <v>Western Australia ;  &gt;&gt; Underemployed (headline definition) ;  &gt; Males ;</v>
          </cell>
          <cell r="AQ1" t="str">
            <v>Western Australia ;  &gt;&gt; Underemployed (headline definition) ;  &gt; Females ;</v>
          </cell>
          <cell r="AR1" t="str">
            <v>Western Australia ;  Potential workers ;  Persons ;</v>
          </cell>
          <cell r="AS1" t="str">
            <v>Western Australia ;  Potential workers ;  &gt; Males ;</v>
          </cell>
          <cell r="AT1" t="str">
            <v>Western Australia ;  Potential workers ;  &gt; Females ;</v>
          </cell>
          <cell r="AU1" t="str">
            <v>Western Australia ;  &gt; Potential workers with job attachment ;  Persons ;</v>
          </cell>
          <cell r="AV1" t="str">
            <v>Western Australia ;  &gt; Potential workers with job attachment ;  &gt; Males ;</v>
          </cell>
          <cell r="AW1" t="str">
            <v>Western Australia ;  &gt; Potential workers with job attachment ;  &gt; Females ;</v>
          </cell>
          <cell r="AX1" t="str">
            <v>Western Australia ;  &gt;&gt; Had a job to go to and available within 4 weeks ;  Persons ;</v>
          </cell>
          <cell r="AY1" t="str">
            <v>Western Australia ;  &gt;&gt; Had a job to go to and available within 4 weeks ;  &gt; Males ;</v>
          </cell>
          <cell r="AZ1" t="str">
            <v>Western Australia ;  &gt;&gt; Had a job to go to and available within 4 weeks ;  &gt; Females ;</v>
          </cell>
          <cell r="BA1" t="str">
            <v>Western Australia ;  &gt;&gt;&gt; Had a job to go to and available last week (unemployed) ;  Persons ;</v>
          </cell>
          <cell r="BB1" t="str">
            <v>Western Australia ;  &gt;&gt;&gt; Had a job to go to and available last week (unemployed) ;  &gt; Males ;</v>
          </cell>
          <cell r="BC1" t="str">
            <v>Western Australia ;  &gt;&gt;&gt; Had a job to go to and available last week (unemployed) ;  &gt; Females ;</v>
          </cell>
          <cell r="BD1" t="str">
            <v>Western Australia ;  &gt;&gt;&gt; Had a job to go to and available within 4 weeks (but not last week) ;  Persons ;</v>
          </cell>
          <cell r="BE1" t="str">
            <v>Western Australia ;  &gt;&gt;&gt; Had a job to go to and available within 4 weeks (but not last week) ;  &gt; Males ;</v>
          </cell>
          <cell r="BF1" t="str">
            <v>Western Australia ;  &gt;&gt;&gt; Had a job to go to and available within 4 weeks (but not last week) ;  &gt; Females ;</v>
          </cell>
          <cell r="BG1" t="str">
            <v>Western Australia ;  &gt;&gt; Had a job to go to and not available within 4 weeks ;  Persons ;</v>
          </cell>
          <cell r="BH1" t="str">
            <v>Western Australia ;  &gt;&gt; Had a job to go to and not available within 4 weeks ;  &gt; Males ;</v>
          </cell>
          <cell r="BI1" t="str">
            <v>Western Australia ;  &gt;&gt; Had a job to go to and not available within 4 weeks ;  &gt; Females ;</v>
          </cell>
          <cell r="BJ1" t="str">
            <v>Western Australia ;  &gt; Potential workers without job attachment ;  Persons ;</v>
          </cell>
          <cell r="BK1" t="str">
            <v>Western Australia ;  &gt; Potential workers without job attachment ;  &gt; Males ;</v>
          </cell>
          <cell r="BL1" t="str">
            <v>Western Australia ;  &gt; Potential workers without job attachment ;  &gt; Females ;</v>
          </cell>
          <cell r="BM1" t="str">
            <v>Western Australia ;  &gt;&gt; Wanted to work, actively looking and available within 4 weeks ;  Persons ;</v>
          </cell>
          <cell r="BN1" t="str">
            <v>Western Australia ;  &gt;&gt; Wanted to work, actively looking and available within 4 weeks ;  &gt; Males ;</v>
          </cell>
          <cell r="BO1" t="str">
            <v>Western Australia ;  &gt;&gt; Wanted to work, actively looking and available within 4 weeks ;  &gt; Females ;</v>
          </cell>
          <cell r="BP1" t="str">
            <v>Western Australia ;  &gt;&gt;&gt; Wanted to work, actively looking and available last week (unemployed) ;  Persons ;</v>
          </cell>
          <cell r="BQ1" t="str">
            <v>Western Australia ;  &gt;&gt;&gt; Wanted to work, actively looking and available last week (unemployed) ;  &gt; Males ;</v>
          </cell>
          <cell r="BR1" t="str">
            <v>Western Australia ;  &gt;&gt;&gt; Wanted to work, actively looking and available last week (unemployed) ;  &gt; Females ;</v>
          </cell>
          <cell r="BS1" t="str">
            <v>Western Australia ;  &gt;&gt;&gt; Wanted to work, actively looking and available within 4 weeks (but not last week) ;  Persons ;</v>
          </cell>
          <cell r="BT1" t="str">
            <v>Western Australia ;  &gt;&gt;&gt; Wanted to work, actively looking and available within 4 weeks (but not last week) ;  &gt; Males ;</v>
          </cell>
          <cell r="BU1" t="str">
            <v>Western Australia ;  &gt;&gt;&gt; Wanted to work, actively looking and available within 4 weeks (but not last week) ;  &gt; Females ;</v>
          </cell>
          <cell r="BV1" t="str">
            <v>Western Australia ;  &gt;&gt; Wanted to work, actively looking and not available within 4 weeks ;  Persons ;</v>
          </cell>
          <cell r="BW1" t="str">
            <v>Western Australia ;  &gt;&gt; Wanted to work, actively looking and not available within 4 weeks ;  &gt; Males ;</v>
          </cell>
          <cell r="BX1" t="str">
            <v>Western Australia ;  &gt;&gt; Wanted to work, actively looking and not available within 4 weeks ;  &gt; Females ;</v>
          </cell>
          <cell r="BY1" t="str">
            <v>Western Australia ;  &gt;&gt; Wanted to work, available within 4 weeks but not actively looking ;  Persons ;</v>
          </cell>
          <cell r="BZ1" t="str">
            <v>Western Australia ;  &gt;&gt; Wanted to work, available within 4 weeks but not actively looking ;  &gt; Males ;</v>
          </cell>
          <cell r="CA1" t="str">
            <v>Western Australia ;  &gt;&gt; Wanted to work, available within 4 weeks but not actively looking ;  &gt; Females ;</v>
          </cell>
          <cell r="CB1" t="str">
            <v>Western Australia ;  &gt;&gt;&gt; Discouraged job seekers - available but discouraged from actively looking ;  Persons ;</v>
          </cell>
          <cell r="CC1" t="str">
            <v>Western Australia ;  &gt;&gt;&gt; Discouraged job seekers - available but discouraged from actively looking ;  &gt; Males ;</v>
          </cell>
          <cell r="CD1" t="str">
            <v>Western Australia ;  &gt;&gt;&gt; Discouraged job seekers - available but discouraged from actively looking ;  &gt; Females ;</v>
          </cell>
          <cell r="CE1" t="str">
            <v>Western Australia ;  &gt;&gt;&gt; Other job seekers - available but not actively looking for other reasons ;  Persons ;</v>
          </cell>
          <cell r="CF1" t="str">
            <v>Western Australia ;  &gt;&gt;&gt; Other job seekers - available but not actively looking for other reasons ;  &gt; Males ;</v>
          </cell>
          <cell r="CG1" t="str">
            <v>Western Australia ;  &gt;&gt;&gt; Other job seekers - available but not actively looking for other reasons ;  &gt; Females ;</v>
          </cell>
          <cell r="CH1" t="str">
            <v>Western Australia ;  &gt;&gt; Wanted to work, not available within 4 weeks and not actively looking ;  Persons ;</v>
          </cell>
          <cell r="CI1" t="str">
            <v>Western Australia ;  &gt;&gt; Wanted to work, not available within 4 weeks and not actively looking ;  &gt; Males ;</v>
          </cell>
          <cell r="CJ1" t="str">
            <v>Western Australia ;  &gt;&gt; Wanted to work, not available within 4 weeks and not actively looking ;  &gt; Females ;</v>
          </cell>
          <cell r="CK1" t="str">
            <v>Western Australia ;  Not potential workers ;  Persons ;</v>
          </cell>
          <cell r="CL1" t="str">
            <v>Western Australia ;  Not potential workers ;  &gt; Males ;</v>
          </cell>
          <cell r="CM1" t="str">
            <v>Western Australia ;  Not potential workers ;  &gt; Females ;</v>
          </cell>
          <cell r="CN1" t="str">
            <v>Western Australia ;  &gt; Did not want to work ;  Persons ;</v>
          </cell>
          <cell r="CO1" t="str">
            <v>Western Australia ;  &gt; Did not want to work ;  &gt; Males ;</v>
          </cell>
          <cell r="CP1" t="str">
            <v>Western Australia ;  &gt; Did not want to work ;  &gt; Females ;</v>
          </cell>
          <cell r="CQ1" t="str">
            <v>Western Australia ;  &gt; Permanently unable to work ;  Persons ;</v>
          </cell>
          <cell r="CR1" t="str">
            <v>Western Australia ;  &gt; Permanently unable to work ;  &gt; Males ;</v>
          </cell>
          <cell r="CS1" t="str">
            <v>Western Australia ;  &gt; Permanently unable to work ;  &gt; Females ;</v>
          </cell>
          <cell r="CT1" t="str">
            <v>Western Australia ;  Unemployed ;  Persons ;</v>
          </cell>
          <cell r="CU1" t="str">
            <v>Western Australia ;  Unemployed ;  &gt; Males ;</v>
          </cell>
          <cell r="CV1" t="str">
            <v>Western Australia ;  Unemployed ;  &gt; Females ;</v>
          </cell>
          <cell r="CW1" t="str">
            <v>Western Australia ;  Not in the labour force ;  Persons ;</v>
          </cell>
          <cell r="CX1" t="str">
            <v>Western Australia ;  Not in the labour force ;  &gt; Males ;</v>
          </cell>
          <cell r="CY1" t="str">
            <v>Western Australia ;  Not in the labour force ;  &gt; Females ;</v>
          </cell>
          <cell r="CZ1" t="str">
            <v>Western Australia ;  With job attachment ;  Persons ;</v>
          </cell>
          <cell r="DA1" t="str">
            <v>Western Australia ;  With job attachment ;  &gt; Males ;</v>
          </cell>
          <cell r="DB1" t="str">
            <v>Western Australia ;  With job attachment ;  &gt; Females ;</v>
          </cell>
          <cell r="DC1" t="str">
            <v>Western Australia ;  Without job attachment ;  Persons ;</v>
          </cell>
          <cell r="DD1" t="str">
            <v>Western Australia ;  Without job attachment ;  &gt; Males ;</v>
          </cell>
          <cell r="DE1" t="str">
            <v>Western Australia ;  Without job attachment ;  &gt; Females ;</v>
          </cell>
          <cell r="DF1" t="str">
            <v>Tasmania ;  Civilian population ;  Persons ;</v>
          </cell>
          <cell r="DG1" t="str">
            <v>Tasmania ;  Civilian population ;  &gt; Males ;</v>
          </cell>
          <cell r="DH1" t="str">
            <v>Tasmania ;  Civilian population ;  &gt; Females ;</v>
          </cell>
          <cell r="DI1" t="str">
            <v>Tasmania ;  Employed ;  Persons ;</v>
          </cell>
          <cell r="DJ1" t="str">
            <v>Tasmania ;  Employed ;  &gt; Males ;</v>
          </cell>
          <cell r="DK1" t="str">
            <v>Tasmania ;  Employed ;  &gt; Females ;</v>
          </cell>
          <cell r="DL1" t="str">
            <v>Tasmania ;  &gt; Underemployed (expanded definition) ;  Persons ;</v>
          </cell>
          <cell r="DM1" t="str">
            <v>Tasmania ;  &gt; Underemployed (expanded definition) ;  &gt; Males ;</v>
          </cell>
          <cell r="DN1" t="str">
            <v>Tasmania ;  &gt; Underemployed (expanded definition) ;  &gt; Females ;</v>
          </cell>
          <cell r="DO1" t="str">
            <v>Tasmania ;  &gt;&gt; Underemployed (headline definition) ;  Persons ;</v>
          </cell>
          <cell r="DP1" t="str">
            <v>Tasmania ;  &gt;&gt; Underemployed (headline definition) ;  &gt; Males ;</v>
          </cell>
          <cell r="DQ1" t="str">
            <v>Tasmania ;  &gt;&gt; Underemployed (headline definition) ;  &gt; Females ;</v>
          </cell>
          <cell r="DR1" t="str">
            <v>Tasmania ;  Potential workers ;  Persons ;</v>
          </cell>
          <cell r="DS1" t="str">
            <v>Tasmania ;  Potential workers ;  &gt; Males ;</v>
          </cell>
          <cell r="DT1" t="str">
            <v>Tasmania ;  Potential workers ;  &gt; Females ;</v>
          </cell>
          <cell r="DU1" t="str">
            <v>Tasmania ;  &gt; Potential workers with job attachment ;  Persons ;</v>
          </cell>
          <cell r="DV1" t="str">
            <v>Tasmania ;  &gt; Potential workers with job attachment ;  &gt; Males ;</v>
          </cell>
          <cell r="DW1" t="str">
            <v>Tasmania ;  &gt; Potential workers with job attachment ;  &gt; Females ;</v>
          </cell>
          <cell r="DX1" t="str">
            <v>Tasmania ;  &gt;&gt; Had a job to go to and available within 4 weeks ;  Persons ;</v>
          </cell>
          <cell r="DY1" t="str">
            <v>Tasmania ;  &gt;&gt; Had a job to go to and available within 4 weeks ;  &gt; Males ;</v>
          </cell>
          <cell r="DZ1" t="str">
            <v>Tasmania ;  &gt;&gt; Had a job to go to and available within 4 weeks ;  &gt; Females ;</v>
          </cell>
          <cell r="EA1" t="str">
            <v>Tasmania ;  &gt;&gt;&gt; Had a job to go to and available last week (unemployed) ;  Persons ;</v>
          </cell>
          <cell r="EB1" t="str">
            <v>Tasmania ;  &gt;&gt;&gt; Had a job to go to and available last week (unemployed) ;  &gt; Males ;</v>
          </cell>
          <cell r="EC1" t="str">
            <v>Tasmania ;  &gt;&gt;&gt; Had a job to go to and available last week (unemployed) ;  &gt; Females ;</v>
          </cell>
          <cell r="ED1" t="str">
            <v>Tasmania ;  &gt;&gt;&gt; Had a job to go to and available within 4 weeks (but not last week) ;  Persons ;</v>
          </cell>
          <cell r="EE1" t="str">
            <v>Tasmania ;  &gt;&gt;&gt; Had a job to go to and available within 4 weeks (but not last week) ;  &gt; Males ;</v>
          </cell>
          <cell r="EF1" t="str">
            <v>Tasmania ;  &gt;&gt;&gt; Had a job to go to and available within 4 weeks (but not last week) ;  &gt; Females ;</v>
          </cell>
          <cell r="EG1" t="str">
            <v>Tasmania ;  &gt;&gt; Had a job to go to and not available within 4 weeks ;  Persons ;</v>
          </cell>
          <cell r="EH1" t="str">
            <v>Tasmania ;  &gt;&gt; Had a job to go to and not available within 4 weeks ;  &gt; Males ;</v>
          </cell>
          <cell r="EI1" t="str">
            <v>Tasmania ;  &gt;&gt; Had a job to go to and not available within 4 weeks ;  &gt; Females ;</v>
          </cell>
          <cell r="EJ1" t="str">
            <v>Tasmania ;  &gt; Potential workers without job attachment ;  Persons ;</v>
          </cell>
          <cell r="EK1" t="str">
            <v>Tasmania ;  &gt; Potential workers without job attachment ;  &gt; Males ;</v>
          </cell>
          <cell r="EL1" t="str">
            <v>Tasmania ;  &gt; Potential workers without job attachment ;  &gt; Females ;</v>
          </cell>
          <cell r="EM1" t="str">
            <v>Tasmania ;  &gt;&gt; Wanted to work, actively looking and available within 4 weeks ;  Persons ;</v>
          </cell>
          <cell r="EN1" t="str">
            <v>Tasmania ;  &gt;&gt; Wanted to work, actively looking and available within 4 weeks ;  &gt; Males ;</v>
          </cell>
          <cell r="EO1" t="str">
            <v>Tasmania ;  &gt;&gt; Wanted to work, actively looking and available within 4 weeks ;  &gt; Females ;</v>
          </cell>
          <cell r="EP1" t="str">
            <v>Tasmania ;  &gt;&gt;&gt; Wanted to work, actively looking and available last week (unemployed) ;  Persons ;</v>
          </cell>
          <cell r="EQ1" t="str">
            <v>Tasmania ;  &gt;&gt;&gt; Wanted to work, actively looking and available last week (unemployed) ;  &gt; Males ;</v>
          </cell>
          <cell r="ER1" t="str">
            <v>Tasmania ;  &gt;&gt;&gt; Wanted to work, actively looking and available last week (unemployed) ;  &gt; Females ;</v>
          </cell>
          <cell r="ES1" t="str">
            <v>Tasmania ;  &gt;&gt;&gt; Wanted to work, actively looking and available within 4 weeks (but not last week) ;  Persons ;</v>
          </cell>
          <cell r="ET1" t="str">
            <v>Tasmania ;  &gt;&gt;&gt; Wanted to work, actively looking and available within 4 weeks (but not last week) ;  &gt; Males ;</v>
          </cell>
          <cell r="EU1" t="str">
            <v>Tasmania ;  &gt;&gt;&gt; Wanted to work, actively looking and available within 4 weeks (but not last week) ;  &gt; Females ;</v>
          </cell>
          <cell r="EV1" t="str">
            <v>Tasmania ;  &gt;&gt; Wanted to work, actively looking and not available within 4 weeks ;  Persons ;</v>
          </cell>
          <cell r="EW1" t="str">
            <v>Tasmania ;  &gt;&gt; Wanted to work, actively looking and not available within 4 weeks ;  &gt; Males ;</v>
          </cell>
          <cell r="EX1" t="str">
            <v>Tasmania ;  &gt;&gt; Wanted to work, actively looking and not available within 4 weeks ;  &gt; Females ;</v>
          </cell>
          <cell r="EY1" t="str">
            <v>Tasmania ;  &gt;&gt; Wanted to work, available within 4 weeks but not actively looking ;  Persons ;</v>
          </cell>
          <cell r="EZ1" t="str">
            <v>Tasmania ;  &gt;&gt; Wanted to work, available within 4 weeks but not actively looking ;  &gt; Males ;</v>
          </cell>
          <cell r="FA1" t="str">
            <v>Tasmania ;  &gt;&gt; Wanted to work, available within 4 weeks but not actively looking ;  &gt; Females ;</v>
          </cell>
          <cell r="FB1" t="str">
            <v>Tasmania ;  &gt;&gt;&gt; Discouraged job seekers - available but discouraged from actively looking ;  Persons ;</v>
          </cell>
          <cell r="FC1" t="str">
            <v>Tasmania ;  &gt;&gt;&gt; Discouraged job seekers - available but discouraged from actively looking ;  &gt; Males ;</v>
          </cell>
          <cell r="FD1" t="str">
            <v>Tasmania ;  &gt;&gt;&gt; Discouraged job seekers - available but discouraged from actively looking ;  &gt; Females ;</v>
          </cell>
          <cell r="FE1" t="str">
            <v>Tasmania ;  &gt;&gt;&gt; Other job seekers - available but not actively looking for other reasons ;  Persons ;</v>
          </cell>
          <cell r="FF1" t="str">
            <v>Tasmania ;  &gt;&gt;&gt; Other job seekers - available but not actively looking for other reasons ;  &gt; Males ;</v>
          </cell>
          <cell r="FG1" t="str">
            <v>Tasmania ;  &gt;&gt;&gt; Other job seekers - available but not actively looking for other reasons ;  &gt; Females ;</v>
          </cell>
          <cell r="FH1" t="str">
            <v>Tasmania ;  &gt;&gt; Wanted to work, not available within 4 weeks and not actively looking ;  Persons ;</v>
          </cell>
          <cell r="FI1" t="str">
            <v>Tasmania ;  &gt;&gt; Wanted to work, not available within 4 weeks and not actively looking ;  &gt; Males ;</v>
          </cell>
          <cell r="FJ1" t="str">
            <v>Tasmania ;  &gt;&gt; Wanted to work, not available within 4 weeks and not actively looking ;  &gt; Females ;</v>
          </cell>
          <cell r="FK1" t="str">
            <v>Tasmania ;  Not potential workers ;  Persons ;</v>
          </cell>
          <cell r="FL1" t="str">
            <v>Tasmania ;  Not potential workers ;  &gt; Males ;</v>
          </cell>
          <cell r="FM1" t="str">
            <v>Tasmania ;  Not potential workers ;  &gt; Females ;</v>
          </cell>
          <cell r="FN1" t="str">
            <v>Tasmania ;  &gt; Did not want to work ;  Persons ;</v>
          </cell>
          <cell r="FO1" t="str">
            <v>Tasmania ;  &gt; Did not want to work ;  &gt; Males ;</v>
          </cell>
          <cell r="FP1" t="str">
            <v>Tasmania ;  &gt; Did not want to work ;  &gt; Females ;</v>
          </cell>
          <cell r="FQ1" t="str">
            <v>Tasmania ;  &gt; Permanently unable to work ;  Persons ;</v>
          </cell>
          <cell r="FR1" t="str">
            <v>Tasmania ;  &gt; Permanently unable to work ;  &gt; Males ;</v>
          </cell>
          <cell r="FS1" t="str">
            <v>Tasmania ;  &gt; Permanently unable to work ;  &gt; Females ;</v>
          </cell>
          <cell r="FT1" t="str">
            <v>Tasmania ;  Unemployed ;  Persons ;</v>
          </cell>
          <cell r="FU1" t="str">
            <v>Tasmania ;  Unemployed ;  &gt; Males ;</v>
          </cell>
          <cell r="FV1" t="str">
            <v>Tasmania ;  Unemployed ;  &gt; Females ;</v>
          </cell>
          <cell r="FW1" t="str">
            <v>Tasmania ;  Not in the labour force ;  Persons ;</v>
          </cell>
          <cell r="FX1" t="str">
            <v>Tasmania ;  Not in the labour force ;  &gt; Males ;</v>
          </cell>
          <cell r="FY1" t="str">
            <v>Tasmania ;  Not in the labour force ;  &gt; Females ;</v>
          </cell>
          <cell r="FZ1" t="str">
            <v>Tasmania ;  With job attachment ;  Persons ;</v>
          </cell>
          <cell r="GA1" t="str">
            <v>Tasmania ;  With job attachment ;  &gt; Males ;</v>
          </cell>
          <cell r="GB1" t="str">
            <v>Tasmania ;  With job attachment ;  &gt; Females ;</v>
          </cell>
          <cell r="GC1" t="str">
            <v>Tasmania ;  Without job attachment ;  Persons ;</v>
          </cell>
          <cell r="GD1" t="str">
            <v>Tasmania ;  Without job attachment ;  &gt; Males ;</v>
          </cell>
          <cell r="GE1" t="str">
            <v>Tasmania ;  Without job attachment ;  &gt; Females ;</v>
          </cell>
          <cell r="GF1" t="str">
            <v>Northern Territory ;  Civilian population ;  Persons ;</v>
          </cell>
          <cell r="GG1" t="str">
            <v>Northern Territory ;  Civilian population ;  &gt; Males ;</v>
          </cell>
          <cell r="GH1" t="str">
            <v>Northern Territory ;  Civilian population ;  &gt; Females ;</v>
          </cell>
          <cell r="GI1" t="str">
            <v>Northern Territory ;  Employed ;  Persons ;</v>
          </cell>
          <cell r="GJ1" t="str">
            <v>Northern Territory ;  Employed ;  &gt; Males ;</v>
          </cell>
          <cell r="GK1" t="str">
            <v>Northern Territory ;  Employed ;  &gt; Females ;</v>
          </cell>
          <cell r="GL1" t="str">
            <v>Northern Territory ;  &gt; Underemployed (expanded definition) ;  Persons ;</v>
          </cell>
          <cell r="GM1" t="str">
            <v>Northern Territory ;  &gt; Underemployed (expanded definition) ;  &gt; Males ;</v>
          </cell>
          <cell r="GN1" t="str">
            <v>Northern Territory ;  &gt; Underemployed (expanded definition) ;  &gt; Females ;</v>
          </cell>
          <cell r="GO1" t="str">
            <v>Northern Territory ;  &gt;&gt; Underemployed (headline definition) ;  Persons ;</v>
          </cell>
          <cell r="GP1" t="str">
            <v>Northern Territory ;  &gt;&gt; Underemployed (headline definition) ;  &gt; Males ;</v>
          </cell>
          <cell r="GQ1" t="str">
            <v>Northern Territory ;  &gt;&gt; Underemployed (headline definition) ;  &gt; Females ;</v>
          </cell>
          <cell r="GR1" t="str">
            <v>Northern Territory ;  Potential workers ;  Persons ;</v>
          </cell>
          <cell r="GS1" t="str">
            <v>Northern Territory ;  Potential workers ;  &gt; Males ;</v>
          </cell>
          <cell r="GT1" t="str">
            <v>Northern Territory ;  Potential workers ;  &gt; Females ;</v>
          </cell>
          <cell r="GU1" t="str">
            <v>Northern Territory ;  &gt; Potential workers with job attachment ;  Persons ;</v>
          </cell>
          <cell r="GV1" t="str">
            <v>Northern Territory ;  &gt; Potential workers with job attachment ;  &gt; Males ;</v>
          </cell>
          <cell r="GW1" t="str">
            <v>Northern Territory ;  &gt; Potential workers with job attachment ;  &gt; Females ;</v>
          </cell>
          <cell r="GX1" t="str">
            <v>Northern Territory ;  &gt;&gt; Had a job to go to and available within 4 weeks ;  Persons ;</v>
          </cell>
          <cell r="GY1" t="str">
            <v>Northern Territory ;  &gt;&gt; Had a job to go to and available within 4 weeks ;  &gt; Males ;</v>
          </cell>
          <cell r="GZ1" t="str">
            <v>Northern Territory ;  &gt;&gt; Had a job to go to and available within 4 weeks ;  &gt; Females ;</v>
          </cell>
          <cell r="HA1" t="str">
            <v>Northern Territory ;  &gt;&gt;&gt; Had a job to go to and available last week (unemployed) ;  Persons ;</v>
          </cell>
          <cell r="HB1" t="str">
            <v>Northern Territory ;  &gt;&gt;&gt; Had a job to go to and available last week (unemployed) ;  &gt; Males ;</v>
          </cell>
          <cell r="HC1" t="str">
            <v>Northern Territory ;  &gt;&gt;&gt; Had a job to go to and available last week (unemployed) ;  &gt; Females ;</v>
          </cell>
          <cell r="HD1" t="str">
            <v>Northern Territory ;  &gt;&gt;&gt; Had a job to go to and available within 4 weeks (but not last week) ;  Persons ;</v>
          </cell>
          <cell r="HE1" t="str">
            <v>Northern Territory ;  &gt;&gt;&gt; Had a job to go to and available within 4 weeks (but not last week) ;  &gt; Males ;</v>
          </cell>
          <cell r="HF1" t="str">
            <v>Northern Territory ;  &gt;&gt;&gt; Had a job to go to and available within 4 weeks (but not last week) ;  &gt; Females ;</v>
          </cell>
          <cell r="HG1" t="str">
            <v>Northern Territory ;  &gt;&gt; Had a job to go to and not available within 4 weeks ;  Persons ;</v>
          </cell>
          <cell r="HH1" t="str">
            <v>Northern Territory ;  &gt;&gt; Had a job to go to and not available within 4 weeks ;  &gt; Males ;</v>
          </cell>
          <cell r="HI1" t="str">
            <v>Northern Territory ;  &gt;&gt; Had a job to go to and not available within 4 weeks ;  &gt; Females ;</v>
          </cell>
          <cell r="HJ1" t="str">
            <v>Northern Territory ;  &gt; Potential workers without job attachment ;  Persons ;</v>
          </cell>
          <cell r="HK1" t="str">
            <v>Northern Territory ;  &gt; Potential workers without job attachment ;  &gt; Males ;</v>
          </cell>
          <cell r="HL1" t="str">
            <v>Northern Territory ;  &gt; Potential workers without job attachment ;  &gt; Females ;</v>
          </cell>
          <cell r="HM1" t="str">
            <v>Northern Territory ;  &gt;&gt; Wanted to work, actively looking and available within 4 weeks ;  Persons ;</v>
          </cell>
          <cell r="HN1" t="str">
            <v>Northern Territory ;  &gt;&gt; Wanted to work, actively looking and available within 4 weeks ;  &gt; Males ;</v>
          </cell>
          <cell r="HO1" t="str">
            <v>Northern Territory ;  &gt;&gt; Wanted to work, actively looking and available within 4 weeks ;  &gt; Females ;</v>
          </cell>
          <cell r="HP1" t="str">
            <v>Northern Territory ;  &gt;&gt;&gt; Wanted to work, actively looking and available last week (unemployed) ;  Persons ;</v>
          </cell>
          <cell r="HQ1" t="str">
            <v>Northern Territory ;  &gt;&gt;&gt; Wanted to work, actively looking and available last week (unemployed) ;  &gt; Males ;</v>
          </cell>
          <cell r="HR1" t="str">
            <v>Northern Territory ;  &gt;&gt;&gt; Wanted to work, actively looking and available last week (unemployed) ;  &gt; Females ;</v>
          </cell>
          <cell r="HS1" t="str">
            <v>Northern Territory ;  &gt;&gt;&gt; Wanted to work, actively looking and available within 4 weeks (but not last week) ;  Persons ;</v>
          </cell>
          <cell r="HT1" t="str">
            <v>Northern Territory ;  &gt;&gt;&gt; Wanted to work, actively looking and available within 4 weeks (but not last week) ;  &gt; Males ;</v>
          </cell>
          <cell r="HU1" t="str">
            <v>Northern Territory ;  &gt;&gt;&gt; Wanted to work, actively looking and available within 4 weeks (but not last week) ;  &gt; Females ;</v>
          </cell>
          <cell r="HV1" t="str">
            <v>Northern Territory ;  &gt;&gt; Wanted to work, actively looking and not available within 4 weeks ;  Persons ;</v>
          </cell>
          <cell r="HW1" t="str">
            <v>Northern Territory ;  &gt;&gt; Wanted to work, actively looking and not available within 4 weeks ;  &gt; Males ;</v>
          </cell>
          <cell r="HX1" t="str">
            <v>Northern Territory ;  &gt;&gt; Wanted to work, actively looking and not available within 4 weeks ;  &gt; Females ;</v>
          </cell>
          <cell r="HY1" t="str">
            <v>Northern Territory ;  &gt;&gt; Wanted to work, available within 4 weeks but not actively looking ;  Persons ;</v>
          </cell>
          <cell r="HZ1" t="str">
            <v>Northern Territory ;  &gt;&gt; Wanted to work, available within 4 weeks but not actively looking ;  &gt; Males ;</v>
          </cell>
          <cell r="IA1" t="str">
            <v>Northern Territory ;  &gt;&gt; Wanted to work, available within 4 weeks but not actively looking ;  &gt; Females ;</v>
          </cell>
          <cell r="IB1" t="str">
            <v>Northern Territory ;  &gt;&gt;&gt; Discouraged job seekers - available but discouraged from actively looking ;  Persons ;</v>
          </cell>
          <cell r="IC1" t="str">
            <v>Northern Territory ;  &gt;&gt;&gt; Discouraged job seekers - available but discouraged from actively looking ;  &gt; Males ;</v>
          </cell>
          <cell r="ID1" t="str">
            <v>Northern Territory ;  &gt;&gt;&gt; Discouraged job seekers - available but discouraged from actively looking ;  &gt; Females ;</v>
          </cell>
          <cell r="IE1" t="str">
            <v>Northern Territory ;  &gt;&gt;&gt; Other job seekers - available but not actively looking for other reasons ;  Persons ;</v>
          </cell>
          <cell r="IF1" t="str">
            <v>Northern Territory ;  &gt;&gt;&gt; Other job seekers - available but not actively looking for other reasons ;  &gt; Males ;</v>
          </cell>
          <cell r="IG1" t="str">
            <v>Northern Territory ;  &gt;&gt;&gt; Other job seekers - available but not actively looking for other reasons ;  &gt; Females ;</v>
          </cell>
          <cell r="IH1" t="str">
            <v>Northern Territory ;  &gt;&gt; Wanted to work, not available within 4 weeks and not actively looking ;  Persons ;</v>
          </cell>
          <cell r="II1" t="str">
            <v>Northern Territory ;  &gt;&gt; Wanted to work, not available within 4 weeks and not actively looking ;  &gt; Males ;</v>
          </cell>
          <cell r="IJ1" t="str">
            <v>Northern Territory ;  &gt;&gt; Wanted to work, not available within 4 weeks and not actively looking ;  &gt; Females ;</v>
          </cell>
          <cell r="IK1" t="str">
            <v>Northern Territory ;  Not potential workers ;  Persons ;</v>
          </cell>
          <cell r="IL1" t="str">
            <v>Northern Territory ;  Not potential workers ;  &gt; Males ;</v>
          </cell>
          <cell r="IM1" t="str">
            <v>Northern Territory ;  Not potential workers ;  &gt; Females ;</v>
          </cell>
          <cell r="IN1" t="str">
            <v>Northern Territory ;  &gt; Did not want to work ;  Persons ;</v>
          </cell>
          <cell r="IO1" t="str">
            <v>Northern Territory ;  &gt; Did not want to work ;  &gt; Males ;</v>
          </cell>
          <cell r="IP1" t="str">
            <v>Northern Territory ;  &gt; Did not want to work ;  &gt; Females ;</v>
          </cell>
          <cell r="IQ1" t="str">
            <v>Northern Territory ;  &gt; Permanently unable to work ;  Persons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  <cell r="CP6">
            <v>1</v>
          </cell>
          <cell r="CQ6">
            <v>1</v>
          </cell>
          <cell r="CR6">
            <v>1</v>
          </cell>
          <cell r="CS6">
            <v>1</v>
          </cell>
          <cell r="CT6">
            <v>1</v>
          </cell>
          <cell r="CU6">
            <v>1</v>
          </cell>
          <cell r="CV6">
            <v>1</v>
          </cell>
          <cell r="CW6">
            <v>1</v>
          </cell>
          <cell r="CX6">
            <v>1</v>
          </cell>
          <cell r="CY6">
            <v>1</v>
          </cell>
          <cell r="CZ6">
            <v>1</v>
          </cell>
          <cell r="DA6">
            <v>1</v>
          </cell>
          <cell r="DB6">
            <v>1</v>
          </cell>
          <cell r="DC6">
            <v>1</v>
          </cell>
          <cell r="DD6">
            <v>1</v>
          </cell>
          <cell r="DE6">
            <v>1</v>
          </cell>
          <cell r="DF6">
            <v>1</v>
          </cell>
          <cell r="DG6">
            <v>1</v>
          </cell>
          <cell r="DH6">
            <v>1</v>
          </cell>
          <cell r="DI6">
            <v>1</v>
          </cell>
          <cell r="DJ6">
            <v>1</v>
          </cell>
          <cell r="DK6">
            <v>1</v>
          </cell>
          <cell r="DL6">
            <v>1</v>
          </cell>
          <cell r="DM6">
            <v>1</v>
          </cell>
          <cell r="DN6">
            <v>1</v>
          </cell>
          <cell r="DO6">
            <v>1</v>
          </cell>
          <cell r="DP6">
            <v>1</v>
          </cell>
          <cell r="DQ6">
            <v>1</v>
          </cell>
          <cell r="DR6">
            <v>1</v>
          </cell>
          <cell r="DS6">
            <v>1</v>
          </cell>
          <cell r="DT6">
            <v>1</v>
          </cell>
          <cell r="DU6">
            <v>1</v>
          </cell>
          <cell r="DV6">
            <v>1</v>
          </cell>
          <cell r="DW6">
            <v>1</v>
          </cell>
          <cell r="DX6">
            <v>1</v>
          </cell>
          <cell r="DY6">
            <v>1</v>
          </cell>
          <cell r="DZ6">
            <v>1</v>
          </cell>
          <cell r="EA6">
            <v>1</v>
          </cell>
          <cell r="EB6">
            <v>1</v>
          </cell>
          <cell r="EC6">
            <v>1</v>
          </cell>
          <cell r="ED6">
            <v>1</v>
          </cell>
          <cell r="EE6">
            <v>1</v>
          </cell>
          <cell r="EF6">
            <v>1</v>
          </cell>
          <cell r="EG6">
            <v>1</v>
          </cell>
          <cell r="EH6">
            <v>1</v>
          </cell>
          <cell r="EI6">
            <v>1</v>
          </cell>
          <cell r="EJ6">
            <v>1</v>
          </cell>
          <cell r="EK6">
            <v>1</v>
          </cell>
          <cell r="EL6">
            <v>1</v>
          </cell>
          <cell r="EM6">
            <v>1</v>
          </cell>
          <cell r="EN6">
            <v>1</v>
          </cell>
          <cell r="EO6">
            <v>1</v>
          </cell>
          <cell r="EP6">
            <v>1</v>
          </cell>
          <cell r="EQ6">
            <v>1</v>
          </cell>
          <cell r="ER6">
            <v>1</v>
          </cell>
          <cell r="ES6">
            <v>1</v>
          </cell>
          <cell r="ET6">
            <v>1</v>
          </cell>
          <cell r="EU6">
            <v>1</v>
          </cell>
          <cell r="EV6">
            <v>1</v>
          </cell>
          <cell r="EW6">
            <v>1</v>
          </cell>
          <cell r="EX6">
            <v>1</v>
          </cell>
          <cell r="EY6">
            <v>1</v>
          </cell>
          <cell r="EZ6">
            <v>1</v>
          </cell>
          <cell r="FA6">
            <v>1</v>
          </cell>
          <cell r="FB6">
            <v>1</v>
          </cell>
          <cell r="FC6">
            <v>1</v>
          </cell>
          <cell r="FD6">
            <v>1</v>
          </cell>
          <cell r="FE6">
            <v>1</v>
          </cell>
          <cell r="FF6">
            <v>1</v>
          </cell>
          <cell r="FG6">
            <v>1</v>
          </cell>
          <cell r="FH6">
            <v>1</v>
          </cell>
          <cell r="FI6">
            <v>1</v>
          </cell>
          <cell r="FJ6">
            <v>1</v>
          </cell>
          <cell r="FK6">
            <v>1</v>
          </cell>
          <cell r="FL6">
            <v>1</v>
          </cell>
          <cell r="FM6">
            <v>1</v>
          </cell>
          <cell r="FN6">
            <v>1</v>
          </cell>
          <cell r="FO6">
            <v>1</v>
          </cell>
          <cell r="FP6">
            <v>1</v>
          </cell>
          <cell r="FQ6">
            <v>1</v>
          </cell>
          <cell r="FR6">
            <v>1</v>
          </cell>
          <cell r="FS6">
            <v>1</v>
          </cell>
          <cell r="FT6">
            <v>1</v>
          </cell>
          <cell r="FU6">
            <v>1</v>
          </cell>
          <cell r="FV6">
            <v>1</v>
          </cell>
          <cell r="FW6">
            <v>1</v>
          </cell>
          <cell r="FX6">
            <v>1</v>
          </cell>
          <cell r="FY6">
            <v>1</v>
          </cell>
          <cell r="FZ6">
            <v>1</v>
          </cell>
          <cell r="GA6">
            <v>1</v>
          </cell>
          <cell r="GB6">
            <v>1</v>
          </cell>
          <cell r="GC6">
            <v>1</v>
          </cell>
          <cell r="GD6">
            <v>1</v>
          </cell>
          <cell r="GE6">
            <v>1</v>
          </cell>
          <cell r="GF6">
            <v>1</v>
          </cell>
          <cell r="GG6">
            <v>1</v>
          </cell>
          <cell r="GH6">
            <v>1</v>
          </cell>
          <cell r="GI6">
            <v>1</v>
          </cell>
          <cell r="GJ6">
            <v>1</v>
          </cell>
          <cell r="GK6">
            <v>1</v>
          </cell>
          <cell r="GL6">
            <v>1</v>
          </cell>
          <cell r="GM6">
            <v>1</v>
          </cell>
          <cell r="GN6">
            <v>1</v>
          </cell>
          <cell r="GO6">
            <v>1</v>
          </cell>
          <cell r="GP6">
            <v>1</v>
          </cell>
          <cell r="GQ6">
            <v>1</v>
          </cell>
          <cell r="GR6">
            <v>1</v>
          </cell>
          <cell r="GS6">
            <v>1</v>
          </cell>
          <cell r="GT6">
            <v>1</v>
          </cell>
          <cell r="GU6">
            <v>1</v>
          </cell>
          <cell r="GV6">
            <v>1</v>
          </cell>
          <cell r="GW6">
            <v>1</v>
          </cell>
          <cell r="GX6">
            <v>1</v>
          </cell>
          <cell r="GY6">
            <v>1</v>
          </cell>
          <cell r="GZ6">
            <v>1</v>
          </cell>
          <cell r="HA6">
            <v>1</v>
          </cell>
          <cell r="HB6">
            <v>1</v>
          </cell>
          <cell r="HC6">
            <v>1</v>
          </cell>
          <cell r="HD6">
            <v>1</v>
          </cell>
          <cell r="HE6">
            <v>1</v>
          </cell>
          <cell r="HF6">
            <v>1</v>
          </cell>
          <cell r="HG6">
            <v>1</v>
          </cell>
          <cell r="HH6">
            <v>1</v>
          </cell>
          <cell r="HI6">
            <v>1</v>
          </cell>
          <cell r="HJ6">
            <v>1</v>
          </cell>
          <cell r="HK6">
            <v>1</v>
          </cell>
          <cell r="HL6">
            <v>1</v>
          </cell>
          <cell r="HM6">
            <v>1</v>
          </cell>
          <cell r="HN6">
            <v>1</v>
          </cell>
          <cell r="HO6">
            <v>1</v>
          </cell>
          <cell r="HP6">
            <v>1</v>
          </cell>
          <cell r="HQ6">
            <v>1</v>
          </cell>
          <cell r="HR6">
            <v>1</v>
          </cell>
          <cell r="HS6">
            <v>1</v>
          </cell>
          <cell r="HT6">
            <v>1</v>
          </cell>
          <cell r="HU6">
            <v>1</v>
          </cell>
          <cell r="HV6">
            <v>1</v>
          </cell>
          <cell r="HW6">
            <v>1</v>
          </cell>
          <cell r="HX6">
            <v>1</v>
          </cell>
          <cell r="HY6">
            <v>1</v>
          </cell>
          <cell r="HZ6">
            <v>1</v>
          </cell>
          <cell r="IA6">
            <v>1</v>
          </cell>
          <cell r="IB6">
            <v>1</v>
          </cell>
          <cell r="IC6">
            <v>1</v>
          </cell>
          <cell r="ID6">
            <v>1</v>
          </cell>
          <cell r="IE6">
            <v>1</v>
          </cell>
          <cell r="IF6">
            <v>1</v>
          </cell>
          <cell r="IG6">
            <v>1</v>
          </cell>
          <cell r="IH6">
            <v>1</v>
          </cell>
          <cell r="II6">
            <v>1</v>
          </cell>
          <cell r="IJ6">
            <v>1</v>
          </cell>
          <cell r="IK6">
            <v>1</v>
          </cell>
          <cell r="IL6">
            <v>1</v>
          </cell>
          <cell r="IM6">
            <v>1</v>
          </cell>
          <cell r="IN6">
            <v>1</v>
          </cell>
          <cell r="IO6">
            <v>1</v>
          </cell>
          <cell r="IP6">
            <v>1</v>
          </cell>
          <cell r="IQ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  <cell r="CP8">
            <v>44228</v>
          </cell>
          <cell r="CQ8">
            <v>44228</v>
          </cell>
          <cell r="CR8">
            <v>44228</v>
          </cell>
          <cell r="CS8">
            <v>44228</v>
          </cell>
          <cell r="CT8">
            <v>44228</v>
          </cell>
          <cell r="CU8">
            <v>44228</v>
          </cell>
          <cell r="CV8">
            <v>44228</v>
          </cell>
          <cell r="CW8">
            <v>44228</v>
          </cell>
          <cell r="CX8">
            <v>44228</v>
          </cell>
          <cell r="CY8">
            <v>44228</v>
          </cell>
          <cell r="CZ8">
            <v>44228</v>
          </cell>
          <cell r="DA8">
            <v>44228</v>
          </cell>
          <cell r="DB8">
            <v>44228</v>
          </cell>
          <cell r="DC8">
            <v>44228</v>
          </cell>
          <cell r="DD8">
            <v>44228</v>
          </cell>
          <cell r="DE8">
            <v>44228</v>
          </cell>
          <cell r="DF8">
            <v>44228</v>
          </cell>
          <cell r="DG8">
            <v>44228</v>
          </cell>
          <cell r="DH8">
            <v>44228</v>
          </cell>
          <cell r="DI8">
            <v>44228</v>
          </cell>
          <cell r="DJ8">
            <v>44228</v>
          </cell>
          <cell r="DK8">
            <v>44228</v>
          </cell>
          <cell r="DL8">
            <v>44228</v>
          </cell>
          <cell r="DM8">
            <v>44228</v>
          </cell>
          <cell r="DN8">
            <v>44228</v>
          </cell>
          <cell r="DO8">
            <v>44228</v>
          </cell>
          <cell r="DP8">
            <v>44228</v>
          </cell>
          <cell r="DQ8">
            <v>44228</v>
          </cell>
          <cell r="DR8">
            <v>44228</v>
          </cell>
          <cell r="DS8">
            <v>44228</v>
          </cell>
          <cell r="DT8">
            <v>44228</v>
          </cell>
          <cell r="DU8">
            <v>44228</v>
          </cell>
          <cell r="DV8">
            <v>44228</v>
          </cell>
          <cell r="DW8">
            <v>44228</v>
          </cell>
          <cell r="DX8">
            <v>44228</v>
          </cell>
          <cell r="DY8">
            <v>44228</v>
          </cell>
          <cell r="DZ8">
            <v>44228</v>
          </cell>
          <cell r="EA8">
            <v>44228</v>
          </cell>
          <cell r="EB8">
            <v>44228</v>
          </cell>
          <cell r="EC8">
            <v>44228</v>
          </cell>
          <cell r="ED8">
            <v>44228</v>
          </cell>
          <cell r="EE8">
            <v>44228</v>
          </cell>
          <cell r="EF8">
            <v>44228</v>
          </cell>
          <cell r="EG8">
            <v>44228</v>
          </cell>
          <cell r="EH8">
            <v>44228</v>
          </cell>
          <cell r="EI8">
            <v>44228</v>
          </cell>
          <cell r="EJ8">
            <v>44228</v>
          </cell>
          <cell r="EK8">
            <v>44228</v>
          </cell>
          <cell r="EL8">
            <v>44228</v>
          </cell>
          <cell r="EM8">
            <v>44228</v>
          </cell>
          <cell r="EN8">
            <v>44228</v>
          </cell>
          <cell r="EO8">
            <v>44228</v>
          </cell>
          <cell r="EP8">
            <v>44228</v>
          </cell>
          <cell r="EQ8">
            <v>44228</v>
          </cell>
          <cell r="ER8">
            <v>44228</v>
          </cell>
          <cell r="ES8">
            <v>44228</v>
          </cell>
          <cell r="ET8">
            <v>44228</v>
          </cell>
          <cell r="EU8">
            <v>44228</v>
          </cell>
          <cell r="EV8">
            <v>44228</v>
          </cell>
          <cell r="EW8">
            <v>44228</v>
          </cell>
          <cell r="EX8">
            <v>44228</v>
          </cell>
          <cell r="EY8">
            <v>44228</v>
          </cell>
          <cell r="EZ8">
            <v>44228</v>
          </cell>
          <cell r="FA8">
            <v>44228</v>
          </cell>
          <cell r="FB8">
            <v>44228</v>
          </cell>
          <cell r="FC8">
            <v>44228</v>
          </cell>
          <cell r="FD8">
            <v>44228</v>
          </cell>
          <cell r="FE8">
            <v>44228</v>
          </cell>
          <cell r="FF8">
            <v>44228</v>
          </cell>
          <cell r="FG8">
            <v>44228</v>
          </cell>
          <cell r="FH8">
            <v>44228</v>
          </cell>
          <cell r="FI8">
            <v>44228</v>
          </cell>
          <cell r="FJ8">
            <v>44228</v>
          </cell>
          <cell r="FK8">
            <v>44228</v>
          </cell>
          <cell r="FL8">
            <v>44228</v>
          </cell>
          <cell r="FM8">
            <v>44228</v>
          </cell>
          <cell r="FN8">
            <v>44228</v>
          </cell>
          <cell r="FO8">
            <v>44228</v>
          </cell>
          <cell r="FP8">
            <v>44228</v>
          </cell>
          <cell r="FQ8">
            <v>44228</v>
          </cell>
          <cell r="FR8">
            <v>44228</v>
          </cell>
          <cell r="FS8">
            <v>44228</v>
          </cell>
          <cell r="FT8">
            <v>44228</v>
          </cell>
          <cell r="FU8">
            <v>44228</v>
          </cell>
          <cell r="FV8">
            <v>44228</v>
          </cell>
          <cell r="FW8">
            <v>44228</v>
          </cell>
          <cell r="FX8">
            <v>44228</v>
          </cell>
          <cell r="FY8">
            <v>44228</v>
          </cell>
          <cell r="FZ8">
            <v>44228</v>
          </cell>
          <cell r="GA8">
            <v>44228</v>
          </cell>
          <cell r="GB8">
            <v>44228</v>
          </cell>
          <cell r="GC8">
            <v>44228</v>
          </cell>
          <cell r="GD8">
            <v>44228</v>
          </cell>
          <cell r="GE8">
            <v>44228</v>
          </cell>
          <cell r="GF8">
            <v>44228</v>
          </cell>
          <cell r="GG8">
            <v>44228</v>
          </cell>
          <cell r="GH8">
            <v>44228</v>
          </cell>
          <cell r="GI8">
            <v>44228</v>
          </cell>
          <cell r="GJ8">
            <v>44228</v>
          </cell>
          <cell r="GK8">
            <v>44228</v>
          </cell>
          <cell r="GL8">
            <v>44228</v>
          </cell>
          <cell r="GM8">
            <v>44228</v>
          </cell>
          <cell r="GN8">
            <v>44228</v>
          </cell>
          <cell r="GO8">
            <v>44228</v>
          </cell>
          <cell r="GP8">
            <v>44228</v>
          </cell>
          <cell r="GQ8">
            <v>44228</v>
          </cell>
          <cell r="GR8">
            <v>44228</v>
          </cell>
          <cell r="GS8">
            <v>44228</v>
          </cell>
          <cell r="GT8">
            <v>44228</v>
          </cell>
          <cell r="GU8">
            <v>44228</v>
          </cell>
          <cell r="GV8">
            <v>44228</v>
          </cell>
          <cell r="GW8">
            <v>44228</v>
          </cell>
          <cell r="GX8">
            <v>44228</v>
          </cell>
          <cell r="GY8">
            <v>44228</v>
          </cell>
          <cell r="GZ8">
            <v>44228</v>
          </cell>
          <cell r="HA8">
            <v>44228</v>
          </cell>
          <cell r="HB8">
            <v>44228</v>
          </cell>
          <cell r="HC8">
            <v>44228</v>
          </cell>
          <cell r="HD8">
            <v>44228</v>
          </cell>
          <cell r="HE8">
            <v>44228</v>
          </cell>
          <cell r="HF8">
            <v>44228</v>
          </cell>
          <cell r="HG8">
            <v>44228</v>
          </cell>
          <cell r="HH8">
            <v>44228</v>
          </cell>
          <cell r="HI8">
            <v>44228</v>
          </cell>
          <cell r="HJ8">
            <v>44228</v>
          </cell>
          <cell r="HK8">
            <v>44228</v>
          </cell>
          <cell r="HL8">
            <v>44228</v>
          </cell>
          <cell r="HM8">
            <v>44228</v>
          </cell>
          <cell r="HN8">
            <v>44228</v>
          </cell>
          <cell r="HO8">
            <v>44228</v>
          </cell>
          <cell r="HP8">
            <v>44228</v>
          </cell>
          <cell r="HQ8">
            <v>44228</v>
          </cell>
          <cell r="HR8">
            <v>44228</v>
          </cell>
          <cell r="HS8">
            <v>44228</v>
          </cell>
          <cell r="HT8">
            <v>44228</v>
          </cell>
          <cell r="HU8">
            <v>44228</v>
          </cell>
          <cell r="HV8">
            <v>44228</v>
          </cell>
          <cell r="HW8">
            <v>44228</v>
          </cell>
          <cell r="HX8">
            <v>44228</v>
          </cell>
          <cell r="HY8">
            <v>44228</v>
          </cell>
          <cell r="HZ8">
            <v>44228</v>
          </cell>
          <cell r="IA8">
            <v>44228</v>
          </cell>
          <cell r="IB8">
            <v>44228</v>
          </cell>
          <cell r="IC8">
            <v>44228</v>
          </cell>
          <cell r="ID8">
            <v>44228</v>
          </cell>
          <cell r="IE8">
            <v>44228</v>
          </cell>
          <cell r="IF8">
            <v>44228</v>
          </cell>
          <cell r="IG8">
            <v>44228</v>
          </cell>
          <cell r="IH8">
            <v>44228</v>
          </cell>
          <cell r="II8">
            <v>44228</v>
          </cell>
          <cell r="IJ8">
            <v>44228</v>
          </cell>
          <cell r="IK8">
            <v>44228</v>
          </cell>
          <cell r="IL8">
            <v>44228</v>
          </cell>
          <cell r="IM8">
            <v>44228</v>
          </cell>
          <cell r="IN8">
            <v>44228</v>
          </cell>
          <cell r="IO8">
            <v>44228</v>
          </cell>
          <cell r="IP8">
            <v>44228</v>
          </cell>
          <cell r="IQ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  <cell r="CP9">
            <v>73</v>
          </cell>
          <cell r="CQ9">
            <v>73</v>
          </cell>
          <cell r="CR9">
            <v>73</v>
          </cell>
          <cell r="CS9">
            <v>73</v>
          </cell>
          <cell r="CT9">
            <v>73</v>
          </cell>
          <cell r="CU9">
            <v>73</v>
          </cell>
          <cell r="CV9">
            <v>73</v>
          </cell>
          <cell r="CW9">
            <v>73</v>
          </cell>
          <cell r="CX9">
            <v>73</v>
          </cell>
          <cell r="CY9">
            <v>73</v>
          </cell>
          <cell r="CZ9">
            <v>73</v>
          </cell>
          <cell r="DA9">
            <v>73</v>
          </cell>
          <cell r="DB9">
            <v>73</v>
          </cell>
          <cell r="DC9">
            <v>73</v>
          </cell>
          <cell r="DD9">
            <v>73</v>
          </cell>
          <cell r="DE9">
            <v>73</v>
          </cell>
          <cell r="DF9">
            <v>73</v>
          </cell>
          <cell r="DG9">
            <v>73</v>
          </cell>
          <cell r="DH9">
            <v>73</v>
          </cell>
          <cell r="DI9">
            <v>73</v>
          </cell>
          <cell r="DJ9">
            <v>73</v>
          </cell>
          <cell r="DK9">
            <v>73</v>
          </cell>
          <cell r="DL9">
            <v>73</v>
          </cell>
          <cell r="DM9">
            <v>73</v>
          </cell>
          <cell r="DN9">
            <v>73</v>
          </cell>
          <cell r="DO9">
            <v>73</v>
          </cell>
          <cell r="DP9">
            <v>73</v>
          </cell>
          <cell r="DQ9">
            <v>73</v>
          </cell>
          <cell r="DR9">
            <v>73</v>
          </cell>
          <cell r="DS9">
            <v>73</v>
          </cell>
          <cell r="DT9">
            <v>73</v>
          </cell>
          <cell r="DU9">
            <v>73</v>
          </cell>
          <cell r="DV9">
            <v>73</v>
          </cell>
          <cell r="DW9">
            <v>73</v>
          </cell>
          <cell r="DX9">
            <v>73</v>
          </cell>
          <cell r="DY9">
            <v>73</v>
          </cell>
          <cell r="DZ9">
            <v>73</v>
          </cell>
          <cell r="EA9">
            <v>73</v>
          </cell>
          <cell r="EB9">
            <v>73</v>
          </cell>
          <cell r="EC9">
            <v>73</v>
          </cell>
          <cell r="ED9">
            <v>73</v>
          </cell>
          <cell r="EE9">
            <v>73</v>
          </cell>
          <cell r="EF9">
            <v>73</v>
          </cell>
          <cell r="EG9">
            <v>73</v>
          </cell>
          <cell r="EH9">
            <v>73</v>
          </cell>
          <cell r="EI9">
            <v>73</v>
          </cell>
          <cell r="EJ9">
            <v>73</v>
          </cell>
          <cell r="EK9">
            <v>73</v>
          </cell>
          <cell r="EL9">
            <v>73</v>
          </cell>
          <cell r="EM9">
            <v>73</v>
          </cell>
          <cell r="EN9">
            <v>73</v>
          </cell>
          <cell r="EO9">
            <v>73</v>
          </cell>
          <cell r="EP9">
            <v>73</v>
          </cell>
          <cell r="EQ9">
            <v>73</v>
          </cell>
          <cell r="ER9">
            <v>73</v>
          </cell>
          <cell r="ES9">
            <v>73</v>
          </cell>
          <cell r="ET9">
            <v>73</v>
          </cell>
          <cell r="EU9">
            <v>73</v>
          </cell>
          <cell r="EV9">
            <v>73</v>
          </cell>
          <cell r="EW9">
            <v>73</v>
          </cell>
          <cell r="EX9">
            <v>73</v>
          </cell>
          <cell r="EY9">
            <v>73</v>
          </cell>
          <cell r="EZ9">
            <v>73</v>
          </cell>
          <cell r="FA9">
            <v>73</v>
          </cell>
          <cell r="FB9">
            <v>73</v>
          </cell>
          <cell r="FC9">
            <v>73</v>
          </cell>
          <cell r="FD9">
            <v>73</v>
          </cell>
          <cell r="FE9">
            <v>73</v>
          </cell>
          <cell r="FF9">
            <v>73</v>
          </cell>
          <cell r="FG9">
            <v>73</v>
          </cell>
          <cell r="FH9">
            <v>73</v>
          </cell>
          <cell r="FI9">
            <v>73</v>
          </cell>
          <cell r="FJ9">
            <v>73</v>
          </cell>
          <cell r="FK9">
            <v>73</v>
          </cell>
          <cell r="FL9">
            <v>73</v>
          </cell>
          <cell r="FM9">
            <v>73</v>
          </cell>
          <cell r="FN9">
            <v>73</v>
          </cell>
          <cell r="FO9">
            <v>73</v>
          </cell>
          <cell r="FP9">
            <v>73</v>
          </cell>
          <cell r="FQ9">
            <v>73</v>
          </cell>
          <cell r="FR9">
            <v>73</v>
          </cell>
          <cell r="FS9">
            <v>73</v>
          </cell>
          <cell r="FT9">
            <v>73</v>
          </cell>
          <cell r="FU9">
            <v>73</v>
          </cell>
          <cell r="FV9">
            <v>73</v>
          </cell>
          <cell r="FW9">
            <v>73</v>
          </cell>
          <cell r="FX9">
            <v>73</v>
          </cell>
          <cell r="FY9">
            <v>73</v>
          </cell>
          <cell r="FZ9">
            <v>73</v>
          </cell>
          <cell r="GA9">
            <v>73</v>
          </cell>
          <cell r="GB9">
            <v>73</v>
          </cell>
          <cell r="GC9">
            <v>73</v>
          </cell>
          <cell r="GD9">
            <v>73</v>
          </cell>
          <cell r="GE9">
            <v>73</v>
          </cell>
          <cell r="GF9">
            <v>73</v>
          </cell>
          <cell r="GG9">
            <v>73</v>
          </cell>
          <cell r="GH9">
            <v>73</v>
          </cell>
          <cell r="GI9">
            <v>73</v>
          </cell>
          <cell r="GJ9">
            <v>73</v>
          </cell>
          <cell r="GK9">
            <v>73</v>
          </cell>
          <cell r="GL9">
            <v>73</v>
          </cell>
          <cell r="GM9">
            <v>73</v>
          </cell>
          <cell r="GN9">
            <v>73</v>
          </cell>
          <cell r="GO9">
            <v>73</v>
          </cell>
          <cell r="GP9">
            <v>73</v>
          </cell>
          <cell r="GQ9">
            <v>73</v>
          </cell>
          <cell r="GR9">
            <v>73</v>
          </cell>
          <cell r="GS9">
            <v>73</v>
          </cell>
          <cell r="GT9">
            <v>73</v>
          </cell>
          <cell r="GU9">
            <v>73</v>
          </cell>
          <cell r="GV9">
            <v>73</v>
          </cell>
          <cell r="GW9">
            <v>73</v>
          </cell>
          <cell r="GX9">
            <v>73</v>
          </cell>
          <cell r="GY9">
            <v>73</v>
          </cell>
          <cell r="GZ9">
            <v>73</v>
          </cell>
          <cell r="HA9">
            <v>73</v>
          </cell>
          <cell r="HB9">
            <v>73</v>
          </cell>
          <cell r="HC9">
            <v>73</v>
          </cell>
          <cell r="HD9">
            <v>73</v>
          </cell>
          <cell r="HE9">
            <v>73</v>
          </cell>
          <cell r="HF9">
            <v>73</v>
          </cell>
          <cell r="HG9">
            <v>73</v>
          </cell>
          <cell r="HH9">
            <v>73</v>
          </cell>
          <cell r="HI9">
            <v>73</v>
          </cell>
          <cell r="HJ9">
            <v>73</v>
          </cell>
          <cell r="HK9">
            <v>73</v>
          </cell>
          <cell r="HL9">
            <v>73</v>
          </cell>
          <cell r="HM9">
            <v>73</v>
          </cell>
          <cell r="HN9">
            <v>73</v>
          </cell>
          <cell r="HO9">
            <v>73</v>
          </cell>
          <cell r="HP9">
            <v>73</v>
          </cell>
          <cell r="HQ9">
            <v>73</v>
          </cell>
          <cell r="HR9">
            <v>73</v>
          </cell>
          <cell r="HS9">
            <v>73</v>
          </cell>
          <cell r="HT9">
            <v>73</v>
          </cell>
          <cell r="HU9">
            <v>73</v>
          </cell>
          <cell r="HV9">
            <v>73</v>
          </cell>
          <cell r="HW9">
            <v>73</v>
          </cell>
          <cell r="HX9">
            <v>73</v>
          </cell>
          <cell r="HY9">
            <v>73</v>
          </cell>
          <cell r="HZ9">
            <v>73</v>
          </cell>
          <cell r="IA9">
            <v>73</v>
          </cell>
          <cell r="IB9">
            <v>73</v>
          </cell>
          <cell r="IC9">
            <v>73</v>
          </cell>
          <cell r="ID9">
            <v>73</v>
          </cell>
          <cell r="IE9">
            <v>73</v>
          </cell>
          <cell r="IF9">
            <v>73</v>
          </cell>
          <cell r="IG9">
            <v>73</v>
          </cell>
          <cell r="IH9">
            <v>73</v>
          </cell>
          <cell r="II9">
            <v>73</v>
          </cell>
          <cell r="IJ9">
            <v>73</v>
          </cell>
          <cell r="IK9">
            <v>73</v>
          </cell>
          <cell r="IL9">
            <v>73</v>
          </cell>
          <cell r="IM9">
            <v>73</v>
          </cell>
          <cell r="IN9">
            <v>73</v>
          </cell>
          <cell r="IO9">
            <v>73</v>
          </cell>
          <cell r="IP9">
            <v>73</v>
          </cell>
          <cell r="IQ9">
            <v>73</v>
          </cell>
        </row>
        <row r="10">
          <cell r="B10" t="str">
            <v>A125174038X</v>
          </cell>
          <cell r="C10" t="str">
            <v>A125185270W</v>
          </cell>
          <cell r="D10" t="str">
            <v>A125179654V</v>
          </cell>
          <cell r="E10" t="str">
            <v>A125174042R</v>
          </cell>
          <cell r="F10" t="str">
            <v>A125185274F</v>
          </cell>
          <cell r="G10" t="str">
            <v>A125179658C</v>
          </cell>
          <cell r="H10" t="str">
            <v>A125174086T</v>
          </cell>
          <cell r="I10" t="str">
            <v>A125185318W</v>
          </cell>
          <cell r="J10" t="str">
            <v>A125179702A</v>
          </cell>
          <cell r="K10" t="str">
            <v>A125173994F</v>
          </cell>
          <cell r="L10" t="str">
            <v>A125185226L</v>
          </cell>
          <cell r="M10" t="str">
            <v>A125179610T</v>
          </cell>
          <cell r="N10" t="str">
            <v>A125174074J</v>
          </cell>
          <cell r="O10" t="str">
            <v>A125185306L</v>
          </cell>
          <cell r="P10" t="str">
            <v>A125179690C</v>
          </cell>
          <cell r="Q10" t="str">
            <v>A125174078T</v>
          </cell>
          <cell r="R10" t="str">
            <v>A125185310C</v>
          </cell>
          <cell r="S10" t="str">
            <v>A125179694L</v>
          </cell>
          <cell r="T10" t="str">
            <v>A125173998R</v>
          </cell>
          <cell r="U10" t="str">
            <v>A125185230C</v>
          </cell>
          <cell r="V10" t="str">
            <v>A125179614A</v>
          </cell>
          <cell r="W10" t="str">
            <v>A125174018R</v>
          </cell>
          <cell r="X10" t="str">
            <v>A125185250L</v>
          </cell>
          <cell r="Y10" t="str">
            <v>A125179634K</v>
          </cell>
          <cell r="Z10" t="str">
            <v>A125174046X</v>
          </cell>
          <cell r="AA10" t="str">
            <v>A125185278R</v>
          </cell>
          <cell r="AB10" t="str">
            <v>A125179662V</v>
          </cell>
          <cell r="AC10" t="str">
            <v>A125174090J</v>
          </cell>
          <cell r="AD10" t="str">
            <v>A125185322L</v>
          </cell>
          <cell r="AE10" t="str">
            <v>A125179706K</v>
          </cell>
          <cell r="AF10" t="str">
            <v>A125173538A</v>
          </cell>
          <cell r="AG10" t="str">
            <v>A125184770X</v>
          </cell>
          <cell r="AH10" t="str">
            <v>A125179154X</v>
          </cell>
          <cell r="AI10" t="str">
            <v>A125173502X</v>
          </cell>
          <cell r="AJ10" t="str">
            <v>A125184734R</v>
          </cell>
          <cell r="AK10" t="str">
            <v>A125179118R</v>
          </cell>
          <cell r="AL10" t="str">
            <v>A125173542T</v>
          </cell>
          <cell r="AM10" t="str">
            <v>A125184774J</v>
          </cell>
          <cell r="AN10" t="str">
            <v>A125179158J</v>
          </cell>
          <cell r="AO10" t="str">
            <v>A125173546A</v>
          </cell>
          <cell r="AP10" t="str">
            <v>A125184778T</v>
          </cell>
          <cell r="AQ10" t="str">
            <v>A125179162X</v>
          </cell>
          <cell r="AR10" t="str">
            <v>A125173506J</v>
          </cell>
          <cell r="AS10" t="str">
            <v>A125184738X</v>
          </cell>
          <cell r="AT10" t="str">
            <v>A125179122F</v>
          </cell>
          <cell r="AU10" t="str">
            <v>A125173510X</v>
          </cell>
          <cell r="AV10" t="str">
            <v>A125184742R</v>
          </cell>
          <cell r="AW10" t="str">
            <v>A125179126R</v>
          </cell>
          <cell r="AX10" t="str">
            <v>A125173530J</v>
          </cell>
          <cell r="AY10" t="str">
            <v>A125184762X</v>
          </cell>
          <cell r="AZ10" t="str">
            <v>A125179146X</v>
          </cell>
          <cell r="BA10" t="str">
            <v>A125173490A</v>
          </cell>
          <cell r="BB10" t="str">
            <v>A125184722F</v>
          </cell>
          <cell r="BC10" t="str">
            <v>A125179106F</v>
          </cell>
          <cell r="BD10" t="str">
            <v>A125173550T</v>
          </cell>
          <cell r="BE10" t="str">
            <v>A125184782J</v>
          </cell>
          <cell r="BF10" t="str">
            <v>A125179166J</v>
          </cell>
          <cell r="BG10" t="str">
            <v>A125173534T</v>
          </cell>
          <cell r="BH10" t="str">
            <v>A125184766J</v>
          </cell>
          <cell r="BI10" t="str">
            <v>A125179150R</v>
          </cell>
          <cell r="BJ10" t="str">
            <v>A125173562A</v>
          </cell>
          <cell r="BK10" t="str">
            <v>A125184794T</v>
          </cell>
          <cell r="BL10" t="str">
            <v>A125179178T</v>
          </cell>
          <cell r="BM10" t="str">
            <v>A125173494K</v>
          </cell>
          <cell r="BN10" t="str">
            <v>A125184726R</v>
          </cell>
          <cell r="BO10" t="str">
            <v>A125179110W</v>
          </cell>
          <cell r="BP10" t="str">
            <v>A125173470T</v>
          </cell>
          <cell r="BQ10" t="str">
            <v>A125184702W</v>
          </cell>
          <cell r="BR10" t="str">
            <v>A125179086J</v>
          </cell>
          <cell r="BS10" t="str">
            <v>A125173482A</v>
          </cell>
          <cell r="BT10" t="str">
            <v>A125184714F</v>
          </cell>
          <cell r="BU10" t="str">
            <v>A125179098T</v>
          </cell>
          <cell r="BV10" t="str">
            <v>A125173514J</v>
          </cell>
          <cell r="BW10" t="str">
            <v>A125184746X</v>
          </cell>
          <cell r="BX10" t="str">
            <v>A125179130F</v>
          </cell>
          <cell r="BY10" t="str">
            <v>A125173486K</v>
          </cell>
          <cell r="BZ10" t="str">
            <v>A125184718R</v>
          </cell>
          <cell r="CA10" t="str">
            <v>A125179102W</v>
          </cell>
          <cell r="CB10" t="str">
            <v>A125173518T</v>
          </cell>
          <cell r="CC10" t="str">
            <v>A125184750R</v>
          </cell>
          <cell r="CD10" t="str">
            <v>A125179134R</v>
          </cell>
          <cell r="CE10" t="str">
            <v>A125173522J</v>
          </cell>
          <cell r="CF10" t="str">
            <v>A125184754X</v>
          </cell>
          <cell r="CG10" t="str">
            <v>A125179138X</v>
          </cell>
          <cell r="CH10" t="str">
            <v>A125173566K</v>
          </cell>
          <cell r="CI10" t="str">
            <v>A125184798A</v>
          </cell>
          <cell r="CJ10" t="str">
            <v>A125179182J</v>
          </cell>
          <cell r="CK10" t="str">
            <v>A125173474A</v>
          </cell>
          <cell r="CL10" t="str">
            <v>A125184706F</v>
          </cell>
          <cell r="CM10" t="str">
            <v>A125179090X</v>
          </cell>
          <cell r="CN10" t="str">
            <v>A125173554A</v>
          </cell>
          <cell r="CO10" t="str">
            <v>A125184786T</v>
          </cell>
          <cell r="CP10" t="str">
            <v>A125179170X</v>
          </cell>
          <cell r="CQ10" t="str">
            <v>A125173558K</v>
          </cell>
          <cell r="CR10" t="str">
            <v>A125184790J</v>
          </cell>
          <cell r="CS10" t="str">
            <v>A125179174J</v>
          </cell>
          <cell r="CT10" t="str">
            <v>A125173478K</v>
          </cell>
          <cell r="CU10" t="str">
            <v>A125184710W</v>
          </cell>
          <cell r="CV10" t="str">
            <v>A125179094J</v>
          </cell>
          <cell r="CW10" t="str">
            <v>A125173498V</v>
          </cell>
          <cell r="CX10" t="str">
            <v>A125184730F</v>
          </cell>
          <cell r="CY10" t="str">
            <v>A125179114F</v>
          </cell>
          <cell r="CZ10" t="str">
            <v>A125173526T</v>
          </cell>
          <cell r="DA10" t="str">
            <v>A125184758J</v>
          </cell>
          <cell r="DB10" t="str">
            <v>A125179142R</v>
          </cell>
          <cell r="DC10" t="str">
            <v>A125173570A</v>
          </cell>
          <cell r="DD10" t="str">
            <v>A125184802F</v>
          </cell>
          <cell r="DE10" t="str">
            <v>A125179186T</v>
          </cell>
          <cell r="DF10" t="str">
            <v>A125173642A</v>
          </cell>
          <cell r="DG10" t="str">
            <v>A125184874T</v>
          </cell>
          <cell r="DH10" t="str">
            <v>A125179258T</v>
          </cell>
          <cell r="DI10" t="str">
            <v>A125173606T</v>
          </cell>
          <cell r="DJ10" t="str">
            <v>A125184838J</v>
          </cell>
          <cell r="DK10" t="str">
            <v>A125179222R</v>
          </cell>
          <cell r="DL10" t="str">
            <v>A125173646K</v>
          </cell>
          <cell r="DM10" t="str">
            <v>A125184878A</v>
          </cell>
          <cell r="DN10" t="str">
            <v>A125179262J</v>
          </cell>
          <cell r="DO10" t="str">
            <v>A125173650A</v>
          </cell>
          <cell r="DP10" t="str">
            <v>A125184882T</v>
          </cell>
          <cell r="DQ10" t="str">
            <v>A125179266T</v>
          </cell>
          <cell r="DR10" t="str">
            <v>A125173610J</v>
          </cell>
          <cell r="DS10" t="str">
            <v>A125184842X</v>
          </cell>
          <cell r="DT10" t="str">
            <v>A125179226X</v>
          </cell>
          <cell r="DU10" t="str">
            <v>A125173614T</v>
          </cell>
          <cell r="DV10" t="str">
            <v>A125184846J</v>
          </cell>
          <cell r="DW10" t="str">
            <v>A125179230R</v>
          </cell>
          <cell r="DX10" t="str">
            <v>A125173634A</v>
          </cell>
          <cell r="DY10" t="str">
            <v>A125184866T</v>
          </cell>
          <cell r="DZ10" t="str">
            <v>A125179250X</v>
          </cell>
          <cell r="EA10" t="str">
            <v>A125173594V</v>
          </cell>
          <cell r="EB10" t="str">
            <v>A125184826X</v>
          </cell>
          <cell r="EC10" t="str">
            <v>A125179210F</v>
          </cell>
          <cell r="ED10" t="str">
            <v>A125173654K</v>
          </cell>
          <cell r="EE10" t="str">
            <v>A125184886A</v>
          </cell>
          <cell r="EF10" t="str">
            <v>A125179270J</v>
          </cell>
          <cell r="EG10" t="str">
            <v>A125173638K</v>
          </cell>
          <cell r="EH10" t="str">
            <v>A125184870J</v>
          </cell>
          <cell r="EI10" t="str">
            <v>A125179254J</v>
          </cell>
          <cell r="EJ10" t="str">
            <v>A125173666V</v>
          </cell>
          <cell r="EK10" t="str">
            <v>A125184898K</v>
          </cell>
          <cell r="EL10" t="str">
            <v>A125179282T</v>
          </cell>
          <cell r="EM10" t="str">
            <v>A125173598C</v>
          </cell>
          <cell r="EN10" t="str">
            <v>A125184830R</v>
          </cell>
          <cell r="EO10" t="str">
            <v>A125179214R</v>
          </cell>
          <cell r="EP10" t="str">
            <v>A125173574K</v>
          </cell>
          <cell r="EQ10" t="str">
            <v>A125184806R</v>
          </cell>
          <cell r="ER10" t="str">
            <v>A125179190J</v>
          </cell>
          <cell r="ES10" t="str">
            <v>A125173586V</v>
          </cell>
          <cell r="ET10" t="str">
            <v>A125184818X</v>
          </cell>
          <cell r="EU10" t="str">
            <v>A125179202F</v>
          </cell>
          <cell r="EV10" t="str">
            <v>A125173618A</v>
          </cell>
          <cell r="EW10" t="str">
            <v>A125184850X</v>
          </cell>
          <cell r="EX10" t="str">
            <v>A125179234X</v>
          </cell>
          <cell r="EY10" t="str">
            <v>A125173590K</v>
          </cell>
          <cell r="EZ10" t="str">
            <v>A125184822R</v>
          </cell>
          <cell r="FA10" t="str">
            <v>A125179206R</v>
          </cell>
          <cell r="FB10" t="str">
            <v>A125173622T</v>
          </cell>
          <cell r="FC10" t="str">
            <v>A125184854J</v>
          </cell>
          <cell r="FD10" t="str">
            <v>A125179238J</v>
          </cell>
          <cell r="FE10" t="str">
            <v>A125173626A</v>
          </cell>
          <cell r="FF10" t="str">
            <v>A125184858T</v>
          </cell>
          <cell r="FG10" t="str">
            <v>A125179242X</v>
          </cell>
          <cell r="FH10" t="str">
            <v>A125173670K</v>
          </cell>
          <cell r="FI10" t="str">
            <v>A125184902R</v>
          </cell>
          <cell r="FJ10" t="str">
            <v>A125179286A</v>
          </cell>
          <cell r="FK10" t="str">
            <v>A125173578V</v>
          </cell>
          <cell r="FL10" t="str">
            <v>A125184810F</v>
          </cell>
          <cell r="FM10" t="str">
            <v>A125179194T</v>
          </cell>
          <cell r="FN10" t="str">
            <v>A125173658V</v>
          </cell>
          <cell r="FO10" t="str">
            <v>A125184890T</v>
          </cell>
          <cell r="FP10" t="str">
            <v>A125179274T</v>
          </cell>
          <cell r="FQ10" t="str">
            <v>A125173662K</v>
          </cell>
          <cell r="FR10" t="str">
            <v>A125184894A</v>
          </cell>
          <cell r="FS10" t="str">
            <v>A125179278A</v>
          </cell>
          <cell r="FT10" t="str">
            <v>A125173582K</v>
          </cell>
          <cell r="FU10" t="str">
            <v>A125184814R</v>
          </cell>
          <cell r="FV10" t="str">
            <v>A125179198A</v>
          </cell>
          <cell r="FW10" t="str">
            <v>A125173602J</v>
          </cell>
          <cell r="FX10" t="str">
            <v>A125184834X</v>
          </cell>
          <cell r="FY10" t="str">
            <v>A125179218X</v>
          </cell>
          <cell r="FZ10" t="str">
            <v>A125173630T</v>
          </cell>
          <cell r="GA10" t="str">
            <v>A125184862J</v>
          </cell>
          <cell r="GB10" t="str">
            <v>A125179246J</v>
          </cell>
          <cell r="GC10" t="str">
            <v>A125173674V</v>
          </cell>
          <cell r="GD10" t="str">
            <v>A125184906X</v>
          </cell>
          <cell r="GE10" t="str">
            <v>A125179290T</v>
          </cell>
          <cell r="GF10" t="str">
            <v>A125173746V</v>
          </cell>
          <cell r="GG10" t="str">
            <v>A125184978K</v>
          </cell>
          <cell r="GH10" t="str">
            <v>A125179362T</v>
          </cell>
          <cell r="GI10" t="str">
            <v>A125173710T</v>
          </cell>
          <cell r="GJ10" t="str">
            <v>A125184942J</v>
          </cell>
          <cell r="GK10" t="str">
            <v>A125179326J</v>
          </cell>
          <cell r="GL10" t="str">
            <v>A125173750K</v>
          </cell>
          <cell r="GM10" t="str">
            <v>A125184982A</v>
          </cell>
          <cell r="GN10" t="str">
            <v>A125179366A</v>
          </cell>
          <cell r="GO10" t="str">
            <v>A125173754V</v>
          </cell>
          <cell r="GP10" t="str">
            <v>A125184986K</v>
          </cell>
          <cell r="GQ10" t="str">
            <v>A125179370T</v>
          </cell>
          <cell r="GR10" t="str">
            <v>A125173714A</v>
          </cell>
          <cell r="GS10" t="str">
            <v>A125184946T</v>
          </cell>
          <cell r="GT10" t="str">
            <v>A125179330X</v>
          </cell>
          <cell r="GU10" t="str">
            <v>A125173718K</v>
          </cell>
          <cell r="GV10" t="str">
            <v>A125184950J</v>
          </cell>
          <cell r="GW10" t="str">
            <v>A125179334J</v>
          </cell>
          <cell r="GX10" t="str">
            <v>A125173738V</v>
          </cell>
          <cell r="GY10" t="str">
            <v>A125184970T</v>
          </cell>
          <cell r="GZ10" t="str">
            <v>A125179354T</v>
          </cell>
          <cell r="HA10" t="str">
            <v>A125173698L</v>
          </cell>
          <cell r="HB10" t="str">
            <v>A125184930X</v>
          </cell>
          <cell r="HC10" t="str">
            <v>A125179314X</v>
          </cell>
          <cell r="HD10" t="str">
            <v>A125173758C</v>
          </cell>
          <cell r="HE10" t="str">
            <v>A125184990A</v>
          </cell>
          <cell r="HF10" t="str">
            <v>A125179374A</v>
          </cell>
          <cell r="HG10" t="str">
            <v>A125173742K</v>
          </cell>
          <cell r="HH10" t="str">
            <v>A125184974A</v>
          </cell>
          <cell r="HI10" t="str">
            <v>A125179358A</v>
          </cell>
          <cell r="HJ10" t="str">
            <v>A125173770V</v>
          </cell>
          <cell r="HK10" t="str">
            <v>A125185002A</v>
          </cell>
          <cell r="HL10" t="str">
            <v>A125179386K</v>
          </cell>
          <cell r="HM10" t="str">
            <v>A125173702T</v>
          </cell>
          <cell r="HN10" t="str">
            <v>A125184934J</v>
          </cell>
          <cell r="HO10" t="str">
            <v>A125179318J</v>
          </cell>
          <cell r="HP10" t="str">
            <v>A125173678C</v>
          </cell>
          <cell r="HQ10" t="str">
            <v>A125184910R</v>
          </cell>
          <cell r="HR10" t="str">
            <v>A125179294A</v>
          </cell>
          <cell r="HS10" t="str">
            <v>A125173690V</v>
          </cell>
          <cell r="HT10" t="str">
            <v>A125184922X</v>
          </cell>
          <cell r="HU10" t="str">
            <v>A125179306X</v>
          </cell>
          <cell r="HV10" t="str">
            <v>A125173722A</v>
          </cell>
          <cell r="HW10" t="str">
            <v>A125184954T</v>
          </cell>
          <cell r="HX10" t="str">
            <v>A125179338T</v>
          </cell>
          <cell r="HY10" t="str">
            <v>A125173694C</v>
          </cell>
          <cell r="HZ10" t="str">
            <v>A125184926J</v>
          </cell>
          <cell r="IA10" t="str">
            <v>A125179310R</v>
          </cell>
          <cell r="IB10" t="str">
            <v>A125173726K</v>
          </cell>
          <cell r="IC10" t="str">
            <v>A125184958A</v>
          </cell>
          <cell r="ID10" t="str">
            <v>A125179342J</v>
          </cell>
          <cell r="IE10" t="str">
            <v>A125173730A</v>
          </cell>
          <cell r="IF10" t="str">
            <v>A125184962T</v>
          </cell>
          <cell r="IG10" t="str">
            <v>A125179346T</v>
          </cell>
          <cell r="IH10" t="str">
            <v>A125173774C</v>
          </cell>
          <cell r="II10" t="str">
            <v>A125185006K</v>
          </cell>
          <cell r="IJ10" t="str">
            <v>A125179390A</v>
          </cell>
          <cell r="IK10" t="str">
            <v>A125173682V</v>
          </cell>
          <cell r="IL10" t="str">
            <v>A125184914X</v>
          </cell>
          <cell r="IM10" t="str">
            <v>A125179298K</v>
          </cell>
          <cell r="IN10" t="str">
            <v>A125173762V</v>
          </cell>
          <cell r="IO10" t="str">
            <v>A125184994K</v>
          </cell>
          <cell r="IP10" t="str">
            <v>A125179378K</v>
          </cell>
          <cell r="IQ10" t="str">
            <v>A125173766C</v>
          </cell>
        </row>
        <row r="11">
          <cell r="B11">
            <v>4.9909999999999997</v>
          </cell>
          <cell r="C11">
            <v>1.798</v>
          </cell>
          <cell r="D11">
            <v>3.1920000000000002</v>
          </cell>
          <cell r="E11">
            <v>60.372</v>
          </cell>
          <cell r="F11">
            <v>22.451000000000001</v>
          </cell>
          <cell r="G11">
            <v>37.920999999999999</v>
          </cell>
          <cell r="H11">
            <v>15.632</v>
          </cell>
          <cell r="I11">
            <v>6.3369999999999997</v>
          </cell>
          <cell r="J11">
            <v>9.2949999999999999</v>
          </cell>
          <cell r="K11">
            <v>422.36</v>
          </cell>
          <cell r="L11">
            <v>181.84200000000001</v>
          </cell>
          <cell r="M11">
            <v>240.518</v>
          </cell>
          <cell r="N11">
            <v>388.01</v>
          </cell>
          <cell r="O11">
            <v>160.92099999999999</v>
          </cell>
          <cell r="P11">
            <v>227.089</v>
          </cell>
          <cell r="Q11">
            <v>34.35</v>
          </cell>
          <cell r="R11">
            <v>20.922000000000001</v>
          </cell>
          <cell r="S11">
            <v>13.429</v>
          </cell>
          <cell r="T11">
            <v>57.426000000000002</v>
          </cell>
          <cell r="U11">
            <v>30.251000000000001</v>
          </cell>
          <cell r="V11">
            <v>27.175000000000001</v>
          </cell>
          <cell r="W11">
            <v>518.76</v>
          </cell>
          <cell r="X11">
            <v>216.53299999999999</v>
          </cell>
          <cell r="Y11">
            <v>302.22699999999998</v>
          </cell>
          <cell r="Z11">
            <v>819.40599999999995</v>
          </cell>
          <cell r="AA11">
            <v>436.702</v>
          </cell>
          <cell r="AB11">
            <v>382.70400000000001</v>
          </cell>
          <cell r="AC11">
            <v>554.41999999999996</v>
          </cell>
          <cell r="AD11">
            <v>239.066</v>
          </cell>
          <cell r="AE11">
            <v>315.35399999999998</v>
          </cell>
          <cell r="AF11">
            <v>2018.203</v>
          </cell>
          <cell r="AG11">
            <v>1011.062</v>
          </cell>
          <cell r="AH11">
            <v>1007.141</v>
          </cell>
          <cell r="AI11">
            <v>1329.2750000000001</v>
          </cell>
          <cell r="AJ11">
            <v>740.52099999999996</v>
          </cell>
          <cell r="AK11">
            <v>588.75400000000002</v>
          </cell>
          <cell r="AL11">
            <v>192.47300000000001</v>
          </cell>
          <cell r="AM11">
            <v>107.157</v>
          </cell>
          <cell r="AN11">
            <v>85.316000000000003</v>
          </cell>
          <cell r="AO11">
            <v>104.65600000000001</v>
          </cell>
          <cell r="AP11">
            <v>42.798999999999999</v>
          </cell>
          <cell r="AQ11">
            <v>61.857999999999997</v>
          </cell>
          <cell r="AR11">
            <v>222.70699999999999</v>
          </cell>
          <cell r="AS11">
            <v>88.516999999999996</v>
          </cell>
          <cell r="AT11">
            <v>134.19</v>
          </cell>
          <cell r="AU11">
            <v>30.573</v>
          </cell>
          <cell r="AV11">
            <v>11.115</v>
          </cell>
          <cell r="AW11">
            <v>19.459</v>
          </cell>
          <cell r="AX11">
            <v>22.526</v>
          </cell>
          <cell r="AY11">
            <v>10.709</v>
          </cell>
          <cell r="AZ11">
            <v>11.817</v>
          </cell>
          <cell r="BA11">
            <v>12.021000000000001</v>
          </cell>
          <cell r="BB11">
            <v>6.1829999999999998</v>
          </cell>
          <cell r="BC11">
            <v>5.8380000000000001</v>
          </cell>
          <cell r="BD11">
            <v>10.504</v>
          </cell>
          <cell r="BE11">
            <v>4.5259999999999998</v>
          </cell>
          <cell r="BF11">
            <v>5.9790000000000001</v>
          </cell>
          <cell r="BG11">
            <v>8.048</v>
          </cell>
          <cell r="BH11">
            <v>0.40600000000000003</v>
          </cell>
          <cell r="BI11">
            <v>7.6420000000000003</v>
          </cell>
          <cell r="BJ11">
            <v>192.13300000000001</v>
          </cell>
          <cell r="BK11">
            <v>77.402000000000001</v>
          </cell>
          <cell r="BL11">
            <v>114.73099999999999</v>
          </cell>
          <cell r="BM11">
            <v>73.194999999999993</v>
          </cell>
          <cell r="BN11">
            <v>40.926000000000002</v>
          </cell>
          <cell r="BO11">
            <v>32.268999999999998</v>
          </cell>
          <cell r="BP11">
            <v>68.745999999999995</v>
          </cell>
          <cell r="BQ11">
            <v>39.241</v>
          </cell>
          <cell r="BR11">
            <v>29.506</v>
          </cell>
          <cell r="BS11">
            <v>4.4489999999999998</v>
          </cell>
          <cell r="BT11">
            <v>1.6859999999999999</v>
          </cell>
          <cell r="BU11">
            <v>2.7629999999999999</v>
          </cell>
          <cell r="BV11">
            <v>1.264</v>
          </cell>
          <cell r="BW11">
            <v>0.86899999999999999</v>
          </cell>
          <cell r="BX11">
            <v>0.39400000000000002</v>
          </cell>
          <cell r="BY11">
            <v>91.093000000000004</v>
          </cell>
          <cell r="BZ11">
            <v>26.844999999999999</v>
          </cell>
          <cell r="CA11">
            <v>64.248000000000005</v>
          </cell>
          <cell r="CB11">
            <v>11.324999999999999</v>
          </cell>
          <cell r="CC11">
            <v>5.1660000000000004</v>
          </cell>
          <cell r="CD11">
            <v>6.1589999999999998</v>
          </cell>
          <cell r="CE11">
            <v>79.769000000000005</v>
          </cell>
          <cell r="CF11">
            <v>21.68</v>
          </cell>
          <cell r="CG11">
            <v>58.088999999999999</v>
          </cell>
          <cell r="CH11">
            <v>26.581</v>
          </cell>
          <cell r="CI11">
            <v>8.7609999999999992</v>
          </cell>
          <cell r="CJ11">
            <v>17.82</v>
          </cell>
          <cell r="CK11">
            <v>466.221</v>
          </cell>
          <cell r="CL11">
            <v>182.02500000000001</v>
          </cell>
          <cell r="CM11">
            <v>284.197</v>
          </cell>
          <cell r="CN11">
            <v>425.98399999999998</v>
          </cell>
          <cell r="CO11">
            <v>162.17599999999999</v>
          </cell>
          <cell r="CP11">
            <v>263.80799999999999</v>
          </cell>
          <cell r="CQ11">
            <v>40.238</v>
          </cell>
          <cell r="CR11">
            <v>19.847999999999999</v>
          </cell>
          <cell r="CS11">
            <v>20.388999999999999</v>
          </cell>
          <cell r="CT11">
            <v>80.766999999999996</v>
          </cell>
          <cell r="CU11">
            <v>45.423999999999999</v>
          </cell>
          <cell r="CV11">
            <v>35.344000000000001</v>
          </cell>
          <cell r="CW11">
            <v>608.16099999999994</v>
          </cell>
          <cell r="CX11">
            <v>225.11799999999999</v>
          </cell>
          <cell r="CY11">
            <v>383.04300000000001</v>
          </cell>
          <cell r="CZ11">
            <v>1359.848</v>
          </cell>
          <cell r="DA11">
            <v>751.63499999999999</v>
          </cell>
          <cell r="DB11">
            <v>608.21299999999997</v>
          </cell>
          <cell r="DC11">
            <v>658.35500000000002</v>
          </cell>
          <cell r="DD11">
            <v>259.42700000000002</v>
          </cell>
          <cell r="DE11">
            <v>398.928</v>
          </cell>
          <cell r="DF11">
            <v>416.55399999999997</v>
          </cell>
          <cell r="DG11">
            <v>204.48699999999999</v>
          </cell>
          <cell r="DH11">
            <v>212.06800000000001</v>
          </cell>
          <cell r="DI11">
            <v>240.65899999999999</v>
          </cell>
          <cell r="DJ11">
            <v>127.63800000000001</v>
          </cell>
          <cell r="DK11">
            <v>113.021</v>
          </cell>
          <cell r="DL11">
            <v>41.3</v>
          </cell>
          <cell r="DM11">
            <v>20.672999999999998</v>
          </cell>
          <cell r="DN11">
            <v>20.626999999999999</v>
          </cell>
          <cell r="DO11">
            <v>27.494</v>
          </cell>
          <cell r="DP11">
            <v>10.699</v>
          </cell>
          <cell r="DQ11">
            <v>16.794</v>
          </cell>
          <cell r="DR11">
            <v>49.015000000000001</v>
          </cell>
          <cell r="DS11">
            <v>21.876999999999999</v>
          </cell>
          <cell r="DT11">
            <v>27.138000000000002</v>
          </cell>
          <cell r="DU11">
            <v>6.5019999999999998</v>
          </cell>
          <cell r="DV11">
            <v>2.4649999999999999</v>
          </cell>
          <cell r="DW11">
            <v>4.0369999999999999</v>
          </cell>
          <cell r="DX11">
            <v>4.5010000000000003</v>
          </cell>
          <cell r="DY11">
            <v>1.8660000000000001</v>
          </cell>
          <cell r="DZ11">
            <v>2.6339999999999999</v>
          </cell>
          <cell r="EA11">
            <v>2.758</v>
          </cell>
          <cell r="EB11">
            <v>1.59</v>
          </cell>
          <cell r="EC11">
            <v>1.167</v>
          </cell>
          <cell r="ED11">
            <v>1.7430000000000001</v>
          </cell>
          <cell r="EE11">
            <v>0.27600000000000002</v>
          </cell>
          <cell r="EF11">
            <v>1.4670000000000001</v>
          </cell>
          <cell r="EG11">
            <v>2.0019999999999998</v>
          </cell>
          <cell r="EH11">
            <v>0.59899999999999998</v>
          </cell>
          <cell r="EI11">
            <v>1.403</v>
          </cell>
          <cell r="EJ11">
            <v>42.512999999999998</v>
          </cell>
          <cell r="EK11">
            <v>19.411999999999999</v>
          </cell>
          <cell r="EL11">
            <v>23.100999999999999</v>
          </cell>
          <cell r="EM11">
            <v>15.212</v>
          </cell>
          <cell r="EN11">
            <v>8.8010000000000002</v>
          </cell>
          <cell r="EO11">
            <v>6.4109999999999996</v>
          </cell>
          <cell r="EP11">
            <v>14.029</v>
          </cell>
          <cell r="EQ11">
            <v>8.3360000000000003</v>
          </cell>
          <cell r="ER11">
            <v>5.6929999999999996</v>
          </cell>
          <cell r="ES11">
            <v>1.1830000000000001</v>
          </cell>
          <cell r="ET11">
            <v>0.46500000000000002</v>
          </cell>
          <cell r="EU11">
            <v>0.71799999999999997</v>
          </cell>
          <cell r="EV11">
            <v>0.126</v>
          </cell>
          <cell r="EW11">
            <v>0</v>
          </cell>
          <cell r="EX11">
            <v>0.126</v>
          </cell>
          <cell r="EY11">
            <v>22.126999999999999</v>
          </cell>
          <cell r="EZ11">
            <v>8.0570000000000004</v>
          </cell>
          <cell r="FA11">
            <v>14.07</v>
          </cell>
          <cell r="FB11">
            <v>2.3149999999999999</v>
          </cell>
          <cell r="FC11">
            <v>1.151</v>
          </cell>
          <cell r="FD11">
            <v>1.1639999999999999</v>
          </cell>
          <cell r="FE11">
            <v>19.812000000000001</v>
          </cell>
          <cell r="FF11">
            <v>6.9059999999999997</v>
          </cell>
          <cell r="FG11">
            <v>12.906000000000001</v>
          </cell>
          <cell r="FH11">
            <v>5.048</v>
          </cell>
          <cell r="FI11">
            <v>2.5539999999999998</v>
          </cell>
          <cell r="FJ11">
            <v>2.4940000000000002</v>
          </cell>
          <cell r="FK11">
            <v>126.88</v>
          </cell>
          <cell r="FL11">
            <v>54.972000000000001</v>
          </cell>
          <cell r="FM11">
            <v>71.908000000000001</v>
          </cell>
          <cell r="FN11">
            <v>113.66</v>
          </cell>
          <cell r="FO11">
            <v>48.298999999999999</v>
          </cell>
          <cell r="FP11">
            <v>65.36</v>
          </cell>
          <cell r="FQ11">
            <v>13.22</v>
          </cell>
          <cell r="FR11">
            <v>6.673</v>
          </cell>
          <cell r="FS11">
            <v>6.5469999999999997</v>
          </cell>
          <cell r="FT11">
            <v>16.786000000000001</v>
          </cell>
          <cell r="FU11">
            <v>9.9260000000000002</v>
          </cell>
          <cell r="FV11">
            <v>6.8609999999999998</v>
          </cell>
          <cell r="FW11">
            <v>159.10900000000001</v>
          </cell>
          <cell r="FX11">
            <v>66.923000000000002</v>
          </cell>
          <cell r="FY11">
            <v>92.186000000000007</v>
          </cell>
          <cell r="FZ11">
            <v>247.161</v>
          </cell>
          <cell r="GA11">
            <v>130.10300000000001</v>
          </cell>
          <cell r="GB11">
            <v>117.059</v>
          </cell>
          <cell r="GC11">
            <v>169.393</v>
          </cell>
          <cell r="GD11">
            <v>74.384</v>
          </cell>
          <cell r="GE11">
            <v>95.009</v>
          </cell>
          <cell r="GF11">
            <v>168.851</v>
          </cell>
          <cell r="GG11">
            <v>87.263000000000005</v>
          </cell>
          <cell r="GH11">
            <v>81.587999999999994</v>
          </cell>
          <cell r="GI11">
            <v>129.005</v>
          </cell>
          <cell r="GJ11">
            <v>69.322000000000003</v>
          </cell>
          <cell r="GK11">
            <v>59.683</v>
          </cell>
          <cell r="GL11">
            <v>10.45</v>
          </cell>
          <cell r="GM11">
            <v>5.4560000000000004</v>
          </cell>
          <cell r="GN11">
            <v>4.9939999999999998</v>
          </cell>
          <cell r="GO11">
            <v>5.0549999999999997</v>
          </cell>
          <cell r="GP11">
            <v>2.044</v>
          </cell>
          <cell r="GQ11">
            <v>3.0110000000000001</v>
          </cell>
          <cell r="GR11">
            <v>13.617000000000001</v>
          </cell>
          <cell r="GS11">
            <v>6.1479999999999997</v>
          </cell>
          <cell r="GT11">
            <v>7.4690000000000003</v>
          </cell>
          <cell r="GU11">
            <v>2.5</v>
          </cell>
          <cell r="GV11">
            <v>1.419</v>
          </cell>
          <cell r="GW11">
            <v>1.081</v>
          </cell>
          <cell r="GX11">
            <v>2.1619999999999999</v>
          </cell>
          <cell r="GY11">
            <v>1.341</v>
          </cell>
          <cell r="GZ11">
            <v>0.82099999999999995</v>
          </cell>
          <cell r="HA11">
            <v>0.79200000000000004</v>
          </cell>
          <cell r="HB11">
            <v>0.64900000000000002</v>
          </cell>
          <cell r="HC11">
            <v>0.14299999999999999</v>
          </cell>
          <cell r="HD11">
            <v>1.37</v>
          </cell>
          <cell r="HE11">
            <v>0.69199999999999995</v>
          </cell>
          <cell r="HF11">
            <v>0.67800000000000005</v>
          </cell>
          <cell r="HG11">
            <v>0.33800000000000002</v>
          </cell>
          <cell r="HH11">
            <v>7.8E-2</v>
          </cell>
          <cell r="HI11">
            <v>0.26</v>
          </cell>
          <cell r="HJ11">
            <v>11.117000000000001</v>
          </cell>
          <cell r="HK11">
            <v>4.7290000000000001</v>
          </cell>
          <cell r="HL11">
            <v>6.3879999999999999</v>
          </cell>
          <cell r="HM11">
            <v>4.4420000000000002</v>
          </cell>
          <cell r="HN11">
            <v>2.0659999999999998</v>
          </cell>
          <cell r="HO11">
            <v>2.3759999999999999</v>
          </cell>
          <cell r="HP11">
            <v>3.9359999999999999</v>
          </cell>
          <cell r="HQ11">
            <v>1.988</v>
          </cell>
          <cell r="HR11">
            <v>1.9470000000000001</v>
          </cell>
          <cell r="HS11">
            <v>0.50600000000000001</v>
          </cell>
          <cell r="HT11">
            <v>7.8E-2</v>
          </cell>
          <cell r="HU11">
            <v>0.42799999999999999</v>
          </cell>
          <cell r="HV11">
            <v>0</v>
          </cell>
          <cell r="HW11">
            <v>0</v>
          </cell>
          <cell r="HX11">
            <v>0</v>
          </cell>
          <cell r="HY11">
            <v>5.3490000000000002</v>
          </cell>
          <cell r="HZ11">
            <v>2.1480000000000001</v>
          </cell>
          <cell r="IA11">
            <v>3.2</v>
          </cell>
          <cell r="IB11">
            <v>0.47</v>
          </cell>
          <cell r="IC11">
            <v>0.28499999999999998</v>
          </cell>
          <cell r="ID11">
            <v>0.185</v>
          </cell>
          <cell r="IE11">
            <v>4.8780000000000001</v>
          </cell>
          <cell r="IF11">
            <v>1.863</v>
          </cell>
          <cell r="IG11">
            <v>3.0150000000000001</v>
          </cell>
          <cell r="IH11">
            <v>1.327</v>
          </cell>
          <cell r="II11">
            <v>0.51400000000000001</v>
          </cell>
          <cell r="IJ11">
            <v>0.81299999999999994</v>
          </cell>
          <cell r="IK11">
            <v>26.228999999999999</v>
          </cell>
          <cell r="IL11">
            <v>11.792999999999999</v>
          </cell>
          <cell r="IM11">
            <v>14.436</v>
          </cell>
          <cell r="IN11">
            <v>24.454999999999998</v>
          </cell>
          <cell r="IO11">
            <v>10.48</v>
          </cell>
          <cell r="IP11">
            <v>13.975</v>
          </cell>
          <cell r="IQ11">
            <v>1.774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0</v>
          </cell>
          <cell r="FD12">
            <v>0</v>
          </cell>
          <cell r="FE12">
            <v>0</v>
          </cell>
          <cell r="FF12">
            <v>0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0</v>
          </cell>
          <cell r="FP12">
            <v>0</v>
          </cell>
          <cell r="FQ12">
            <v>0</v>
          </cell>
          <cell r="FR12">
            <v>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0</v>
          </cell>
          <cell r="FY12">
            <v>0</v>
          </cell>
          <cell r="FZ12">
            <v>0</v>
          </cell>
          <cell r="GA12">
            <v>0</v>
          </cell>
          <cell r="GB12">
            <v>0</v>
          </cell>
          <cell r="GC12">
            <v>0</v>
          </cell>
          <cell r="GD12">
            <v>0</v>
          </cell>
          <cell r="GE12">
            <v>0</v>
          </cell>
          <cell r="GF12">
            <v>0</v>
          </cell>
          <cell r="GG12">
            <v>0</v>
          </cell>
          <cell r="GH12">
            <v>0</v>
          </cell>
          <cell r="GI12">
            <v>0</v>
          </cell>
          <cell r="GJ12">
            <v>0</v>
          </cell>
          <cell r="GK12">
            <v>0</v>
          </cell>
          <cell r="GL12">
            <v>0</v>
          </cell>
          <cell r="GM12">
            <v>0</v>
          </cell>
          <cell r="GN12">
            <v>0</v>
          </cell>
          <cell r="GO12">
            <v>0</v>
          </cell>
          <cell r="GP12">
            <v>0</v>
          </cell>
          <cell r="GQ12">
            <v>0</v>
          </cell>
          <cell r="GR12">
            <v>0</v>
          </cell>
          <cell r="GS12">
            <v>0</v>
          </cell>
          <cell r="GT12">
            <v>0</v>
          </cell>
          <cell r="GU12">
            <v>0</v>
          </cell>
          <cell r="GV12">
            <v>0</v>
          </cell>
          <cell r="GW12">
            <v>0</v>
          </cell>
          <cell r="GX12">
            <v>0</v>
          </cell>
          <cell r="GY12">
            <v>0</v>
          </cell>
          <cell r="GZ12">
            <v>0</v>
          </cell>
          <cell r="HA12">
            <v>0</v>
          </cell>
          <cell r="HB12">
            <v>0</v>
          </cell>
          <cell r="HC12">
            <v>0</v>
          </cell>
          <cell r="HD12">
            <v>0</v>
          </cell>
          <cell r="HE12">
            <v>0</v>
          </cell>
          <cell r="HF12">
            <v>0</v>
          </cell>
          <cell r="HG12">
            <v>0</v>
          </cell>
          <cell r="HH12">
            <v>0</v>
          </cell>
          <cell r="HI12">
            <v>0</v>
          </cell>
          <cell r="HJ12">
            <v>0</v>
          </cell>
          <cell r="HK12">
            <v>0</v>
          </cell>
          <cell r="HL12">
            <v>0</v>
          </cell>
          <cell r="HM12">
            <v>0</v>
          </cell>
          <cell r="HN12">
            <v>0</v>
          </cell>
          <cell r="HO12">
            <v>0</v>
          </cell>
          <cell r="HP12">
            <v>0</v>
          </cell>
          <cell r="HQ12">
            <v>0</v>
          </cell>
          <cell r="HR12">
            <v>0</v>
          </cell>
          <cell r="HS12">
            <v>0</v>
          </cell>
          <cell r="HT12">
            <v>0</v>
          </cell>
          <cell r="HU12">
            <v>0</v>
          </cell>
          <cell r="HV12">
            <v>0</v>
          </cell>
          <cell r="HW12">
            <v>0</v>
          </cell>
          <cell r="HX12">
            <v>0</v>
          </cell>
          <cell r="HY12">
            <v>0</v>
          </cell>
          <cell r="HZ12">
            <v>0</v>
          </cell>
          <cell r="IA12">
            <v>0</v>
          </cell>
          <cell r="IB12">
            <v>0</v>
          </cell>
          <cell r="IC12">
            <v>0</v>
          </cell>
          <cell r="ID12">
            <v>0</v>
          </cell>
          <cell r="IE12">
            <v>0</v>
          </cell>
          <cell r="IF12">
            <v>0</v>
          </cell>
          <cell r="IG12">
            <v>0</v>
          </cell>
          <cell r="IH12">
            <v>0</v>
          </cell>
          <cell r="II12">
            <v>0</v>
          </cell>
          <cell r="IJ12">
            <v>0</v>
          </cell>
          <cell r="IK12">
            <v>0</v>
          </cell>
          <cell r="IL12">
            <v>0</v>
          </cell>
          <cell r="IM12">
            <v>0</v>
          </cell>
          <cell r="IN12">
            <v>0</v>
          </cell>
          <cell r="IO12">
            <v>0</v>
          </cell>
          <cell r="IP12">
            <v>0</v>
          </cell>
          <cell r="IQ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0</v>
          </cell>
          <cell r="CQ13">
            <v>0</v>
          </cell>
          <cell r="CR13">
            <v>0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0</v>
          </cell>
          <cell r="CX13">
            <v>0</v>
          </cell>
          <cell r="CY13">
            <v>0</v>
          </cell>
          <cell r="CZ13">
            <v>0</v>
          </cell>
          <cell r="DA13">
            <v>0</v>
          </cell>
          <cell r="DB13">
            <v>0</v>
          </cell>
          <cell r="DC13">
            <v>0</v>
          </cell>
          <cell r="DD13">
            <v>0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0</v>
          </cell>
          <cell r="DZ13">
            <v>0</v>
          </cell>
          <cell r="EA13">
            <v>0</v>
          </cell>
          <cell r="EB13">
            <v>0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  <cell r="FA13">
            <v>0</v>
          </cell>
          <cell r="FB13">
            <v>0</v>
          </cell>
          <cell r="FC13">
            <v>0</v>
          </cell>
          <cell r="FD13">
            <v>0</v>
          </cell>
          <cell r="FE13">
            <v>0</v>
          </cell>
          <cell r="FF13">
            <v>0</v>
          </cell>
          <cell r="FG13">
            <v>0</v>
          </cell>
          <cell r="FH13">
            <v>0</v>
          </cell>
          <cell r="FI13">
            <v>0</v>
          </cell>
          <cell r="FJ13">
            <v>0</v>
          </cell>
          <cell r="FK13">
            <v>0</v>
          </cell>
          <cell r="FL13">
            <v>0</v>
          </cell>
          <cell r="FM13">
            <v>0</v>
          </cell>
          <cell r="FN13">
            <v>0</v>
          </cell>
          <cell r="FO13">
            <v>0</v>
          </cell>
          <cell r="FP13">
            <v>0</v>
          </cell>
          <cell r="FQ13">
            <v>0</v>
          </cell>
          <cell r="FR13">
            <v>0</v>
          </cell>
          <cell r="FS13">
            <v>0</v>
          </cell>
          <cell r="FT13">
            <v>0</v>
          </cell>
          <cell r="FU13">
            <v>0</v>
          </cell>
          <cell r="FV13">
            <v>0</v>
          </cell>
          <cell r="FW13">
            <v>0</v>
          </cell>
          <cell r="FX13">
            <v>0</v>
          </cell>
          <cell r="FY13">
            <v>0</v>
          </cell>
          <cell r="FZ13">
            <v>0</v>
          </cell>
          <cell r="GA13">
            <v>0</v>
          </cell>
          <cell r="GB13">
            <v>0</v>
          </cell>
          <cell r="GC13">
            <v>0</v>
          </cell>
          <cell r="GD13">
            <v>0</v>
          </cell>
          <cell r="GE13">
            <v>0</v>
          </cell>
          <cell r="GF13">
            <v>0</v>
          </cell>
          <cell r="GG13">
            <v>0</v>
          </cell>
          <cell r="GH13">
            <v>0</v>
          </cell>
          <cell r="GI13">
            <v>0</v>
          </cell>
          <cell r="GJ13">
            <v>0</v>
          </cell>
          <cell r="GK13">
            <v>0</v>
          </cell>
          <cell r="GL13">
            <v>0</v>
          </cell>
          <cell r="GM13">
            <v>0</v>
          </cell>
          <cell r="GN13">
            <v>0</v>
          </cell>
          <cell r="GO13">
            <v>0</v>
          </cell>
          <cell r="GP13">
            <v>0</v>
          </cell>
          <cell r="GQ13">
            <v>0</v>
          </cell>
          <cell r="GR13">
            <v>0</v>
          </cell>
          <cell r="GS13">
            <v>0</v>
          </cell>
          <cell r="GT13">
            <v>0</v>
          </cell>
          <cell r="GU13">
            <v>0</v>
          </cell>
          <cell r="GV13">
            <v>0</v>
          </cell>
          <cell r="GW13">
            <v>0</v>
          </cell>
          <cell r="GX13">
            <v>0</v>
          </cell>
          <cell r="GY13">
            <v>0</v>
          </cell>
          <cell r="GZ13">
            <v>0</v>
          </cell>
          <cell r="HA13">
            <v>0</v>
          </cell>
          <cell r="HB13">
            <v>0</v>
          </cell>
          <cell r="HC13">
            <v>0</v>
          </cell>
          <cell r="HD13">
            <v>0</v>
          </cell>
          <cell r="HE13">
            <v>0</v>
          </cell>
          <cell r="HF13">
            <v>0</v>
          </cell>
          <cell r="HG13">
            <v>0</v>
          </cell>
          <cell r="HH13">
            <v>0</v>
          </cell>
          <cell r="HI13">
            <v>0</v>
          </cell>
          <cell r="HJ13">
            <v>0</v>
          </cell>
          <cell r="HK13">
            <v>0</v>
          </cell>
          <cell r="HL13">
            <v>0</v>
          </cell>
          <cell r="HM13">
            <v>0</v>
          </cell>
          <cell r="HN13">
            <v>0</v>
          </cell>
          <cell r="HO13">
            <v>0</v>
          </cell>
          <cell r="HP13">
            <v>0</v>
          </cell>
          <cell r="HQ13">
            <v>0</v>
          </cell>
          <cell r="HR13">
            <v>0</v>
          </cell>
          <cell r="HS13">
            <v>0</v>
          </cell>
          <cell r="HT13">
            <v>0</v>
          </cell>
          <cell r="HU13">
            <v>0</v>
          </cell>
          <cell r="HV13">
            <v>0</v>
          </cell>
          <cell r="HW13">
            <v>0</v>
          </cell>
          <cell r="HX13">
            <v>0</v>
          </cell>
          <cell r="HY13">
            <v>0</v>
          </cell>
          <cell r="HZ13">
            <v>0</v>
          </cell>
          <cell r="IA13">
            <v>0</v>
          </cell>
          <cell r="IB13">
            <v>0</v>
          </cell>
          <cell r="IC13">
            <v>0</v>
          </cell>
          <cell r="ID13">
            <v>0</v>
          </cell>
          <cell r="IE13">
            <v>0</v>
          </cell>
          <cell r="IF13">
            <v>0</v>
          </cell>
          <cell r="IG13">
            <v>0</v>
          </cell>
          <cell r="IH13">
            <v>0</v>
          </cell>
          <cell r="II13">
            <v>0</v>
          </cell>
          <cell r="IJ13">
            <v>0</v>
          </cell>
          <cell r="IK13">
            <v>0</v>
          </cell>
          <cell r="IL13">
            <v>0</v>
          </cell>
          <cell r="IM13">
            <v>0</v>
          </cell>
          <cell r="IN13">
            <v>0</v>
          </cell>
          <cell r="IO13">
            <v>0</v>
          </cell>
          <cell r="IP13">
            <v>0</v>
          </cell>
          <cell r="IQ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0</v>
          </cell>
          <cell r="DZ14">
            <v>0</v>
          </cell>
          <cell r="EA14">
            <v>0</v>
          </cell>
          <cell r="EB14">
            <v>0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FL14">
            <v>0</v>
          </cell>
          <cell r="FM14">
            <v>0</v>
          </cell>
          <cell r="FN14">
            <v>0</v>
          </cell>
          <cell r="FO14">
            <v>0</v>
          </cell>
          <cell r="FP14">
            <v>0</v>
          </cell>
          <cell r="FQ14">
            <v>0</v>
          </cell>
          <cell r="FR14">
            <v>0</v>
          </cell>
          <cell r="FS14">
            <v>0</v>
          </cell>
          <cell r="FT14">
            <v>0</v>
          </cell>
          <cell r="FU14">
            <v>0</v>
          </cell>
          <cell r="FV14">
            <v>0</v>
          </cell>
          <cell r="FW14">
            <v>0</v>
          </cell>
          <cell r="FX14">
            <v>0</v>
          </cell>
          <cell r="FY14">
            <v>0</v>
          </cell>
          <cell r="FZ14">
            <v>0</v>
          </cell>
          <cell r="GA14">
            <v>0</v>
          </cell>
          <cell r="GB14">
            <v>0</v>
          </cell>
          <cell r="GC14">
            <v>0</v>
          </cell>
          <cell r="GD14">
            <v>0</v>
          </cell>
          <cell r="GE14">
            <v>0</v>
          </cell>
          <cell r="GF14">
            <v>0</v>
          </cell>
          <cell r="GG14">
            <v>0</v>
          </cell>
          <cell r="GH14">
            <v>0</v>
          </cell>
          <cell r="GI14">
            <v>0</v>
          </cell>
          <cell r="GJ14">
            <v>0</v>
          </cell>
          <cell r="GK14">
            <v>0</v>
          </cell>
          <cell r="GL14">
            <v>0</v>
          </cell>
          <cell r="GM14">
            <v>0</v>
          </cell>
          <cell r="GN14">
            <v>0</v>
          </cell>
          <cell r="GO14">
            <v>0</v>
          </cell>
          <cell r="GP14">
            <v>0</v>
          </cell>
          <cell r="GQ14">
            <v>0</v>
          </cell>
          <cell r="GR14">
            <v>0</v>
          </cell>
          <cell r="GS14">
            <v>0</v>
          </cell>
          <cell r="GT14">
            <v>0</v>
          </cell>
          <cell r="GU14">
            <v>0</v>
          </cell>
          <cell r="GV14">
            <v>0</v>
          </cell>
          <cell r="GW14">
            <v>0</v>
          </cell>
          <cell r="GX14">
            <v>0</v>
          </cell>
          <cell r="GY14">
            <v>0</v>
          </cell>
          <cell r="GZ14">
            <v>0</v>
          </cell>
          <cell r="HA14">
            <v>0</v>
          </cell>
          <cell r="HB14">
            <v>0</v>
          </cell>
          <cell r="HC14">
            <v>0</v>
          </cell>
          <cell r="HD14">
            <v>0</v>
          </cell>
          <cell r="HE14">
            <v>0</v>
          </cell>
          <cell r="HF14">
            <v>0</v>
          </cell>
          <cell r="HG14">
            <v>0</v>
          </cell>
          <cell r="HH14">
            <v>0</v>
          </cell>
          <cell r="HI14">
            <v>0</v>
          </cell>
          <cell r="HJ14">
            <v>0</v>
          </cell>
          <cell r="HK14">
            <v>0</v>
          </cell>
          <cell r="HL14">
            <v>0</v>
          </cell>
          <cell r="HM14">
            <v>0</v>
          </cell>
          <cell r="HN14">
            <v>0</v>
          </cell>
          <cell r="HO14">
            <v>0</v>
          </cell>
          <cell r="HP14">
            <v>0</v>
          </cell>
          <cell r="HQ14">
            <v>0</v>
          </cell>
          <cell r="HR14">
            <v>0</v>
          </cell>
          <cell r="HS14">
            <v>0</v>
          </cell>
          <cell r="HT14">
            <v>0</v>
          </cell>
          <cell r="HU14">
            <v>0</v>
          </cell>
          <cell r="HV14">
            <v>0</v>
          </cell>
          <cell r="HW14">
            <v>0</v>
          </cell>
          <cell r="HX14">
            <v>0</v>
          </cell>
          <cell r="HY14">
            <v>0</v>
          </cell>
          <cell r="HZ14">
            <v>0</v>
          </cell>
          <cell r="IA14">
            <v>0</v>
          </cell>
          <cell r="IB14">
            <v>0</v>
          </cell>
          <cell r="IC14">
            <v>0</v>
          </cell>
          <cell r="ID14">
            <v>0</v>
          </cell>
          <cell r="IE14">
            <v>0</v>
          </cell>
          <cell r="IF14">
            <v>0</v>
          </cell>
          <cell r="IG14">
            <v>0</v>
          </cell>
          <cell r="IH14">
            <v>0</v>
          </cell>
          <cell r="II14">
            <v>0</v>
          </cell>
          <cell r="IJ14">
            <v>0</v>
          </cell>
          <cell r="IK14">
            <v>0</v>
          </cell>
          <cell r="IL14">
            <v>0</v>
          </cell>
          <cell r="IM14">
            <v>0</v>
          </cell>
          <cell r="IN14">
            <v>0</v>
          </cell>
          <cell r="IO14">
            <v>0</v>
          </cell>
          <cell r="IP14">
            <v>0</v>
          </cell>
          <cell r="IQ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0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0</v>
          </cell>
          <cell r="EB15">
            <v>0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</v>
          </cell>
          <cell r="FQ15">
            <v>0</v>
          </cell>
          <cell r="FR15">
            <v>0</v>
          </cell>
          <cell r="FS15">
            <v>0</v>
          </cell>
          <cell r="FT15">
            <v>0</v>
          </cell>
          <cell r="FU15">
            <v>0</v>
          </cell>
          <cell r="FV15">
            <v>0</v>
          </cell>
          <cell r="FW15">
            <v>0</v>
          </cell>
          <cell r="FX15">
            <v>0</v>
          </cell>
          <cell r="FY15">
            <v>0</v>
          </cell>
          <cell r="FZ15">
            <v>0</v>
          </cell>
          <cell r="GA15">
            <v>0</v>
          </cell>
          <cell r="GB15">
            <v>0</v>
          </cell>
          <cell r="GC15">
            <v>0</v>
          </cell>
          <cell r="GD15">
            <v>0</v>
          </cell>
          <cell r="GE15">
            <v>0</v>
          </cell>
          <cell r="GF15">
            <v>0</v>
          </cell>
          <cell r="GG15">
            <v>0</v>
          </cell>
          <cell r="GH15">
            <v>0</v>
          </cell>
          <cell r="GI15">
            <v>0</v>
          </cell>
          <cell r="GJ15">
            <v>0</v>
          </cell>
          <cell r="GK15">
            <v>0</v>
          </cell>
          <cell r="GL15">
            <v>0</v>
          </cell>
          <cell r="GM15">
            <v>0</v>
          </cell>
          <cell r="GN15">
            <v>0</v>
          </cell>
          <cell r="GO15">
            <v>0</v>
          </cell>
          <cell r="GP15">
            <v>0</v>
          </cell>
          <cell r="GQ15">
            <v>0</v>
          </cell>
          <cell r="GR15">
            <v>0</v>
          </cell>
          <cell r="GS15">
            <v>0</v>
          </cell>
          <cell r="GT15">
            <v>0</v>
          </cell>
          <cell r="GU15">
            <v>0</v>
          </cell>
          <cell r="GV15">
            <v>0</v>
          </cell>
          <cell r="GW15">
            <v>0</v>
          </cell>
          <cell r="GX15">
            <v>0</v>
          </cell>
          <cell r="GY15">
            <v>0</v>
          </cell>
          <cell r="GZ15">
            <v>0</v>
          </cell>
          <cell r="HA15">
            <v>0</v>
          </cell>
          <cell r="HB15">
            <v>0</v>
          </cell>
          <cell r="HC15">
            <v>0</v>
          </cell>
          <cell r="HD15">
            <v>0</v>
          </cell>
          <cell r="HE15">
            <v>0</v>
          </cell>
          <cell r="HF15">
            <v>0</v>
          </cell>
          <cell r="HG15">
            <v>0</v>
          </cell>
          <cell r="HH15">
            <v>0</v>
          </cell>
          <cell r="HI15">
            <v>0</v>
          </cell>
          <cell r="HJ15">
            <v>0</v>
          </cell>
          <cell r="HK15">
            <v>0</v>
          </cell>
          <cell r="HL15">
            <v>0</v>
          </cell>
          <cell r="HM15">
            <v>0</v>
          </cell>
          <cell r="HN15">
            <v>0</v>
          </cell>
          <cell r="HO15">
            <v>0</v>
          </cell>
          <cell r="HP15">
            <v>0</v>
          </cell>
          <cell r="HQ15">
            <v>0</v>
          </cell>
          <cell r="HR15">
            <v>0</v>
          </cell>
          <cell r="HS15">
            <v>0</v>
          </cell>
          <cell r="HT15">
            <v>0</v>
          </cell>
          <cell r="HU15">
            <v>0</v>
          </cell>
          <cell r="HV15">
            <v>0</v>
          </cell>
          <cell r="HW15">
            <v>0</v>
          </cell>
          <cell r="HX15">
            <v>0</v>
          </cell>
          <cell r="HY15">
            <v>0</v>
          </cell>
          <cell r="HZ15">
            <v>0</v>
          </cell>
          <cell r="IA15">
            <v>0</v>
          </cell>
          <cell r="IB15">
            <v>0</v>
          </cell>
          <cell r="IC15">
            <v>0</v>
          </cell>
          <cell r="ID15">
            <v>0</v>
          </cell>
          <cell r="IE15">
            <v>0</v>
          </cell>
          <cell r="IF15">
            <v>0</v>
          </cell>
          <cell r="IG15">
            <v>0</v>
          </cell>
          <cell r="IH15">
            <v>0</v>
          </cell>
          <cell r="II15">
            <v>0</v>
          </cell>
          <cell r="IJ15">
            <v>0</v>
          </cell>
          <cell r="IK15">
            <v>0</v>
          </cell>
          <cell r="IL15">
            <v>0</v>
          </cell>
          <cell r="IM15">
            <v>0</v>
          </cell>
          <cell r="IN15">
            <v>0</v>
          </cell>
          <cell r="IO15">
            <v>0</v>
          </cell>
          <cell r="IP15">
            <v>0</v>
          </cell>
          <cell r="IQ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0</v>
          </cell>
          <cell r="DZ16">
            <v>0</v>
          </cell>
          <cell r="EA16">
            <v>0</v>
          </cell>
          <cell r="EB16">
            <v>0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  <cell r="FA16">
            <v>0</v>
          </cell>
          <cell r="FB16">
            <v>0</v>
          </cell>
          <cell r="FC16">
            <v>0</v>
          </cell>
          <cell r="FD16">
            <v>0</v>
          </cell>
          <cell r="FE16">
            <v>0</v>
          </cell>
          <cell r="FF16">
            <v>0</v>
          </cell>
          <cell r="FG16">
            <v>0</v>
          </cell>
          <cell r="FH16">
            <v>0</v>
          </cell>
          <cell r="FI16">
            <v>0</v>
          </cell>
          <cell r="FJ16">
            <v>0</v>
          </cell>
          <cell r="FK16">
            <v>0</v>
          </cell>
          <cell r="FL16">
            <v>0</v>
          </cell>
          <cell r="FM16">
            <v>0</v>
          </cell>
          <cell r="FN16">
            <v>0</v>
          </cell>
          <cell r="FO16">
            <v>0</v>
          </cell>
          <cell r="FP16">
            <v>0</v>
          </cell>
          <cell r="FQ16">
            <v>0</v>
          </cell>
          <cell r="FR16">
            <v>0</v>
          </cell>
          <cell r="FS16">
            <v>0</v>
          </cell>
          <cell r="FT16">
            <v>0</v>
          </cell>
          <cell r="FU16">
            <v>0</v>
          </cell>
          <cell r="FV16">
            <v>0</v>
          </cell>
          <cell r="FW16">
            <v>0</v>
          </cell>
          <cell r="FX16">
            <v>0</v>
          </cell>
          <cell r="FY16">
            <v>0</v>
          </cell>
          <cell r="FZ16">
            <v>0</v>
          </cell>
          <cell r="GA16">
            <v>0</v>
          </cell>
          <cell r="GB16">
            <v>0</v>
          </cell>
          <cell r="GC16">
            <v>0</v>
          </cell>
          <cell r="GD16">
            <v>0</v>
          </cell>
          <cell r="GE16">
            <v>0</v>
          </cell>
          <cell r="GF16">
            <v>0</v>
          </cell>
          <cell r="GG16">
            <v>0</v>
          </cell>
          <cell r="GH16">
            <v>0</v>
          </cell>
          <cell r="GI16">
            <v>0</v>
          </cell>
          <cell r="GJ16">
            <v>0</v>
          </cell>
          <cell r="GK16">
            <v>0</v>
          </cell>
          <cell r="GL16">
            <v>0</v>
          </cell>
          <cell r="GM16">
            <v>0</v>
          </cell>
          <cell r="GN16">
            <v>0</v>
          </cell>
          <cell r="GO16">
            <v>0</v>
          </cell>
          <cell r="GP16">
            <v>0</v>
          </cell>
          <cell r="GQ16">
            <v>0</v>
          </cell>
          <cell r="GR16">
            <v>0</v>
          </cell>
          <cell r="GS16">
            <v>0</v>
          </cell>
          <cell r="GT16">
            <v>0</v>
          </cell>
          <cell r="GU16">
            <v>0</v>
          </cell>
          <cell r="GV16">
            <v>0</v>
          </cell>
          <cell r="GW16">
            <v>0</v>
          </cell>
          <cell r="GX16">
            <v>0</v>
          </cell>
          <cell r="GY16">
            <v>0</v>
          </cell>
          <cell r="GZ16">
            <v>0</v>
          </cell>
          <cell r="HA16">
            <v>0</v>
          </cell>
          <cell r="HB16">
            <v>0</v>
          </cell>
          <cell r="HC16">
            <v>0</v>
          </cell>
          <cell r="HD16">
            <v>0</v>
          </cell>
          <cell r="HE16">
            <v>0</v>
          </cell>
          <cell r="HF16">
            <v>0</v>
          </cell>
          <cell r="HG16">
            <v>0</v>
          </cell>
          <cell r="HH16">
            <v>0</v>
          </cell>
          <cell r="HI16">
            <v>0</v>
          </cell>
          <cell r="HJ16">
            <v>0</v>
          </cell>
          <cell r="HK16">
            <v>0</v>
          </cell>
          <cell r="HL16">
            <v>0</v>
          </cell>
          <cell r="HM16">
            <v>0</v>
          </cell>
          <cell r="HN16">
            <v>0</v>
          </cell>
          <cell r="HO16">
            <v>0</v>
          </cell>
          <cell r="HP16">
            <v>0</v>
          </cell>
          <cell r="HQ16">
            <v>0</v>
          </cell>
          <cell r="HR16">
            <v>0</v>
          </cell>
          <cell r="HS16">
            <v>0</v>
          </cell>
          <cell r="HT16">
            <v>0</v>
          </cell>
          <cell r="HU16">
            <v>0</v>
          </cell>
          <cell r="HV16">
            <v>0</v>
          </cell>
          <cell r="HW16">
            <v>0</v>
          </cell>
          <cell r="HX16">
            <v>0</v>
          </cell>
          <cell r="HY16">
            <v>0</v>
          </cell>
          <cell r="HZ16">
            <v>0</v>
          </cell>
          <cell r="IA16">
            <v>0</v>
          </cell>
          <cell r="IB16">
            <v>0</v>
          </cell>
          <cell r="IC16">
            <v>0</v>
          </cell>
          <cell r="ID16">
            <v>0</v>
          </cell>
          <cell r="IE16">
            <v>0</v>
          </cell>
          <cell r="IF16">
            <v>0</v>
          </cell>
          <cell r="IG16">
            <v>0</v>
          </cell>
          <cell r="IH16">
            <v>0</v>
          </cell>
          <cell r="II16">
            <v>0</v>
          </cell>
          <cell r="IJ16">
            <v>0</v>
          </cell>
          <cell r="IK16">
            <v>0</v>
          </cell>
          <cell r="IL16">
            <v>0</v>
          </cell>
          <cell r="IM16">
            <v>0</v>
          </cell>
          <cell r="IN16">
            <v>0</v>
          </cell>
          <cell r="IO16">
            <v>0</v>
          </cell>
          <cell r="IP16">
            <v>0</v>
          </cell>
          <cell r="IQ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0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0</v>
          </cell>
          <cell r="DZ17">
            <v>0</v>
          </cell>
          <cell r="EA17">
            <v>0</v>
          </cell>
          <cell r="EB17">
            <v>0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  <cell r="FA17">
            <v>0</v>
          </cell>
          <cell r="FB17">
            <v>0</v>
          </cell>
          <cell r="FC17">
            <v>0</v>
          </cell>
          <cell r="FD17">
            <v>0</v>
          </cell>
          <cell r="FE17">
            <v>0</v>
          </cell>
          <cell r="FF17">
            <v>0</v>
          </cell>
          <cell r="FG17">
            <v>0</v>
          </cell>
          <cell r="FH17">
            <v>0</v>
          </cell>
          <cell r="FI17">
            <v>0</v>
          </cell>
          <cell r="FJ17">
            <v>0</v>
          </cell>
          <cell r="FK17">
            <v>0</v>
          </cell>
          <cell r="FL17">
            <v>0</v>
          </cell>
          <cell r="FM17">
            <v>0</v>
          </cell>
          <cell r="FN17">
            <v>0</v>
          </cell>
          <cell r="FO17">
            <v>0</v>
          </cell>
          <cell r="FP17">
            <v>0</v>
          </cell>
          <cell r="FQ17">
            <v>0</v>
          </cell>
          <cell r="FR17">
            <v>0</v>
          </cell>
          <cell r="FS17">
            <v>0</v>
          </cell>
          <cell r="FT17">
            <v>0</v>
          </cell>
          <cell r="FU17">
            <v>0</v>
          </cell>
          <cell r="FV17">
            <v>0</v>
          </cell>
          <cell r="FW17">
            <v>0</v>
          </cell>
          <cell r="FX17">
            <v>0</v>
          </cell>
          <cell r="FY17">
            <v>0</v>
          </cell>
          <cell r="FZ17">
            <v>0</v>
          </cell>
          <cell r="GA17">
            <v>0</v>
          </cell>
          <cell r="GB17">
            <v>0</v>
          </cell>
          <cell r="GC17">
            <v>0</v>
          </cell>
          <cell r="GD17">
            <v>0</v>
          </cell>
          <cell r="GE17">
            <v>0</v>
          </cell>
          <cell r="GF17">
            <v>0</v>
          </cell>
          <cell r="GG17">
            <v>0</v>
          </cell>
          <cell r="GH17">
            <v>0</v>
          </cell>
          <cell r="GI17">
            <v>0</v>
          </cell>
          <cell r="GJ17">
            <v>0</v>
          </cell>
          <cell r="GK17">
            <v>0</v>
          </cell>
          <cell r="GL17">
            <v>0</v>
          </cell>
          <cell r="GM17">
            <v>0</v>
          </cell>
          <cell r="GN17">
            <v>0</v>
          </cell>
          <cell r="GO17">
            <v>0</v>
          </cell>
          <cell r="GP17">
            <v>0</v>
          </cell>
          <cell r="GQ17">
            <v>0</v>
          </cell>
          <cell r="GR17">
            <v>0</v>
          </cell>
          <cell r="GS17">
            <v>0</v>
          </cell>
          <cell r="GT17">
            <v>0</v>
          </cell>
          <cell r="GU17">
            <v>0</v>
          </cell>
          <cell r="GV17">
            <v>0</v>
          </cell>
          <cell r="GW17">
            <v>0</v>
          </cell>
          <cell r="GX17">
            <v>0</v>
          </cell>
          <cell r="GY17">
            <v>0</v>
          </cell>
          <cell r="GZ17">
            <v>0</v>
          </cell>
          <cell r="HA17">
            <v>0</v>
          </cell>
          <cell r="HB17">
            <v>0</v>
          </cell>
          <cell r="HC17">
            <v>0</v>
          </cell>
          <cell r="HD17">
            <v>0</v>
          </cell>
          <cell r="HE17">
            <v>0</v>
          </cell>
          <cell r="HF17">
            <v>0</v>
          </cell>
          <cell r="HG17">
            <v>0</v>
          </cell>
          <cell r="HH17">
            <v>0</v>
          </cell>
          <cell r="HI17">
            <v>0</v>
          </cell>
          <cell r="HJ17">
            <v>0</v>
          </cell>
          <cell r="HK17">
            <v>0</v>
          </cell>
          <cell r="HL17">
            <v>0</v>
          </cell>
          <cell r="HM17">
            <v>0</v>
          </cell>
          <cell r="HN17">
            <v>0</v>
          </cell>
          <cell r="HO17">
            <v>0</v>
          </cell>
          <cell r="HP17">
            <v>0</v>
          </cell>
          <cell r="HQ17">
            <v>0</v>
          </cell>
          <cell r="HR17">
            <v>0</v>
          </cell>
          <cell r="HS17">
            <v>0</v>
          </cell>
          <cell r="HT17">
            <v>0</v>
          </cell>
          <cell r="HU17">
            <v>0</v>
          </cell>
          <cell r="HV17">
            <v>0</v>
          </cell>
          <cell r="HW17">
            <v>0</v>
          </cell>
          <cell r="HX17">
            <v>0</v>
          </cell>
          <cell r="HY17">
            <v>0</v>
          </cell>
          <cell r="HZ17">
            <v>0</v>
          </cell>
          <cell r="IA17">
            <v>0</v>
          </cell>
          <cell r="IB17">
            <v>0</v>
          </cell>
          <cell r="IC17">
            <v>0</v>
          </cell>
          <cell r="ID17">
            <v>0</v>
          </cell>
          <cell r="IE17">
            <v>0</v>
          </cell>
          <cell r="IF17">
            <v>0</v>
          </cell>
          <cell r="IG17">
            <v>0</v>
          </cell>
          <cell r="IH17">
            <v>0</v>
          </cell>
          <cell r="II17">
            <v>0</v>
          </cell>
          <cell r="IJ17">
            <v>0</v>
          </cell>
          <cell r="IK17">
            <v>0</v>
          </cell>
          <cell r="IL17">
            <v>0</v>
          </cell>
          <cell r="IM17">
            <v>0</v>
          </cell>
          <cell r="IN17">
            <v>0</v>
          </cell>
          <cell r="IO17">
            <v>0</v>
          </cell>
          <cell r="IP17">
            <v>0</v>
          </cell>
          <cell r="IQ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0</v>
          </cell>
          <cell r="DZ18">
            <v>0</v>
          </cell>
          <cell r="EA18">
            <v>0</v>
          </cell>
          <cell r="EB18">
            <v>0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FL18">
            <v>0</v>
          </cell>
          <cell r="FM18">
            <v>0</v>
          </cell>
          <cell r="FN18">
            <v>0</v>
          </cell>
          <cell r="FO18">
            <v>0</v>
          </cell>
          <cell r="FP18">
            <v>0</v>
          </cell>
          <cell r="FQ18">
            <v>0</v>
          </cell>
          <cell r="FR18">
            <v>0</v>
          </cell>
          <cell r="FS18">
            <v>0</v>
          </cell>
          <cell r="FT18">
            <v>0</v>
          </cell>
          <cell r="FU18">
            <v>0</v>
          </cell>
          <cell r="FV18">
            <v>0</v>
          </cell>
          <cell r="FW18">
            <v>0</v>
          </cell>
          <cell r="FX18">
            <v>0</v>
          </cell>
          <cell r="FY18">
            <v>0</v>
          </cell>
          <cell r="FZ18">
            <v>0</v>
          </cell>
          <cell r="GA18">
            <v>0</v>
          </cell>
          <cell r="GB18">
            <v>0</v>
          </cell>
          <cell r="GC18">
            <v>0</v>
          </cell>
          <cell r="GD18">
            <v>0</v>
          </cell>
          <cell r="GE18">
            <v>0</v>
          </cell>
          <cell r="GF18">
            <v>0</v>
          </cell>
          <cell r="GG18">
            <v>0</v>
          </cell>
          <cell r="GH18">
            <v>0</v>
          </cell>
          <cell r="GI18">
            <v>0</v>
          </cell>
          <cell r="GJ18">
            <v>0</v>
          </cell>
          <cell r="GK18">
            <v>0</v>
          </cell>
          <cell r="GL18">
            <v>0</v>
          </cell>
          <cell r="GM18">
            <v>0</v>
          </cell>
          <cell r="GN18">
            <v>0</v>
          </cell>
          <cell r="GO18">
            <v>0</v>
          </cell>
          <cell r="GP18">
            <v>0</v>
          </cell>
          <cell r="GQ18">
            <v>0</v>
          </cell>
          <cell r="GR18">
            <v>0</v>
          </cell>
          <cell r="GS18">
            <v>0</v>
          </cell>
          <cell r="GT18">
            <v>0</v>
          </cell>
          <cell r="GU18">
            <v>0</v>
          </cell>
          <cell r="GV18">
            <v>0</v>
          </cell>
          <cell r="GW18">
            <v>0</v>
          </cell>
          <cell r="GX18">
            <v>0</v>
          </cell>
          <cell r="GY18">
            <v>0</v>
          </cell>
          <cell r="GZ18">
            <v>0</v>
          </cell>
          <cell r="HA18">
            <v>0</v>
          </cell>
          <cell r="HB18">
            <v>0</v>
          </cell>
          <cell r="HC18">
            <v>0</v>
          </cell>
          <cell r="HD18">
            <v>0</v>
          </cell>
          <cell r="HE18">
            <v>0</v>
          </cell>
          <cell r="HF18">
            <v>0</v>
          </cell>
          <cell r="HG18">
            <v>0</v>
          </cell>
          <cell r="HH18">
            <v>0</v>
          </cell>
          <cell r="HI18">
            <v>0</v>
          </cell>
          <cell r="HJ18">
            <v>0</v>
          </cell>
          <cell r="HK18">
            <v>0</v>
          </cell>
          <cell r="HL18">
            <v>0</v>
          </cell>
          <cell r="HM18">
            <v>0</v>
          </cell>
          <cell r="HN18">
            <v>0</v>
          </cell>
          <cell r="HO18">
            <v>0</v>
          </cell>
          <cell r="HP18">
            <v>0</v>
          </cell>
          <cell r="HQ18">
            <v>0</v>
          </cell>
          <cell r="HR18">
            <v>0</v>
          </cell>
          <cell r="HS18">
            <v>0</v>
          </cell>
          <cell r="HT18">
            <v>0</v>
          </cell>
          <cell r="HU18">
            <v>0</v>
          </cell>
          <cell r="HV18">
            <v>0</v>
          </cell>
          <cell r="HW18">
            <v>0</v>
          </cell>
          <cell r="HX18">
            <v>0</v>
          </cell>
          <cell r="HY18">
            <v>0</v>
          </cell>
          <cell r="HZ18">
            <v>0</v>
          </cell>
          <cell r="IA18">
            <v>0</v>
          </cell>
          <cell r="IB18">
            <v>0</v>
          </cell>
          <cell r="IC18">
            <v>0</v>
          </cell>
          <cell r="ID18">
            <v>0</v>
          </cell>
          <cell r="IE18">
            <v>0</v>
          </cell>
          <cell r="IF18">
            <v>0</v>
          </cell>
          <cell r="IG18">
            <v>0</v>
          </cell>
          <cell r="IH18">
            <v>0</v>
          </cell>
          <cell r="II18">
            <v>0</v>
          </cell>
          <cell r="IJ18">
            <v>0</v>
          </cell>
          <cell r="IK18">
            <v>0</v>
          </cell>
          <cell r="IL18">
            <v>0</v>
          </cell>
          <cell r="IM18">
            <v>0</v>
          </cell>
          <cell r="IN18">
            <v>0</v>
          </cell>
          <cell r="IO18">
            <v>0</v>
          </cell>
          <cell r="IP18">
            <v>0</v>
          </cell>
          <cell r="IQ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0</v>
          </cell>
          <cell r="EB19">
            <v>0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  <cell r="FA19">
            <v>0</v>
          </cell>
          <cell r="FB19">
            <v>0</v>
          </cell>
          <cell r="FC19">
            <v>0</v>
          </cell>
          <cell r="FD19">
            <v>0</v>
          </cell>
          <cell r="FE19">
            <v>0</v>
          </cell>
          <cell r="FF19">
            <v>0</v>
          </cell>
          <cell r="FG19">
            <v>0</v>
          </cell>
          <cell r="FH19">
            <v>0</v>
          </cell>
          <cell r="FI19">
            <v>0</v>
          </cell>
          <cell r="FJ19">
            <v>0</v>
          </cell>
          <cell r="FK19">
            <v>0</v>
          </cell>
          <cell r="FL19">
            <v>0</v>
          </cell>
          <cell r="FM19">
            <v>0</v>
          </cell>
          <cell r="FN19">
            <v>0</v>
          </cell>
          <cell r="FO19">
            <v>0</v>
          </cell>
          <cell r="FP19">
            <v>0</v>
          </cell>
          <cell r="FQ19">
            <v>0</v>
          </cell>
          <cell r="FR19">
            <v>0</v>
          </cell>
          <cell r="FS19">
            <v>0</v>
          </cell>
          <cell r="FT19">
            <v>0</v>
          </cell>
          <cell r="FU19">
            <v>0</v>
          </cell>
          <cell r="FV19">
            <v>0</v>
          </cell>
          <cell r="FW19">
            <v>0</v>
          </cell>
          <cell r="FX19">
            <v>0</v>
          </cell>
          <cell r="FY19">
            <v>0</v>
          </cell>
          <cell r="FZ19">
            <v>0</v>
          </cell>
          <cell r="GA19">
            <v>0</v>
          </cell>
          <cell r="GB19">
            <v>0</v>
          </cell>
          <cell r="GC19">
            <v>0</v>
          </cell>
          <cell r="GD19">
            <v>0</v>
          </cell>
          <cell r="GE19">
            <v>0</v>
          </cell>
          <cell r="GF19">
            <v>0</v>
          </cell>
          <cell r="GG19">
            <v>0</v>
          </cell>
          <cell r="GH19">
            <v>0</v>
          </cell>
          <cell r="GI19">
            <v>0</v>
          </cell>
          <cell r="GJ19">
            <v>0</v>
          </cell>
          <cell r="GK19">
            <v>0</v>
          </cell>
          <cell r="GL19">
            <v>0</v>
          </cell>
          <cell r="GM19">
            <v>0</v>
          </cell>
          <cell r="GN19">
            <v>0</v>
          </cell>
          <cell r="GO19">
            <v>0</v>
          </cell>
          <cell r="GP19">
            <v>0</v>
          </cell>
          <cell r="GQ19">
            <v>0</v>
          </cell>
          <cell r="GR19">
            <v>0</v>
          </cell>
          <cell r="GS19">
            <v>0</v>
          </cell>
          <cell r="GT19">
            <v>0</v>
          </cell>
          <cell r="GU19">
            <v>0</v>
          </cell>
          <cell r="GV19">
            <v>0</v>
          </cell>
          <cell r="GW19">
            <v>0</v>
          </cell>
          <cell r="GX19">
            <v>0</v>
          </cell>
          <cell r="GY19">
            <v>0</v>
          </cell>
          <cell r="GZ19">
            <v>0</v>
          </cell>
          <cell r="HA19">
            <v>0</v>
          </cell>
          <cell r="HB19">
            <v>0</v>
          </cell>
          <cell r="HC19">
            <v>0</v>
          </cell>
          <cell r="HD19">
            <v>0</v>
          </cell>
          <cell r="HE19">
            <v>0</v>
          </cell>
          <cell r="HF19">
            <v>0</v>
          </cell>
          <cell r="HG19">
            <v>0</v>
          </cell>
          <cell r="HH19">
            <v>0</v>
          </cell>
          <cell r="HI19">
            <v>0</v>
          </cell>
          <cell r="HJ19">
            <v>0</v>
          </cell>
          <cell r="HK19">
            <v>0</v>
          </cell>
          <cell r="HL19">
            <v>0</v>
          </cell>
          <cell r="HM19">
            <v>0</v>
          </cell>
          <cell r="HN19">
            <v>0</v>
          </cell>
          <cell r="HO19">
            <v>0</v>
          </cell>
          <cell r="HP19">
            <v>0</v>
          </cell>
          <cell r="HQ19">
            <v>0</v>
          </cell>
          <cell r="HR19">
            <v>0</v>
          </cell>
          <cell r="HS19">
            <v>0</v>
          </cell>
          <cell r="HT19">
            <v>0</v>
          </cell>
          <cell r="HU19">
            <v>0</v>
          </cell>
          <cell r="HV19">
            <v>0</v>
          </cell>
          <cell r="HW19">
            <v>0</v>
          </cell>
          <cell r="HX19">
            <v>0</v>
          </cell>
          <cell r="HY19">
            <v>0</v>
          </cell>
          <cell r="HZ19">
            <v>0</v>
          </cell>
          <cell r="IA19">
            <v>0</v>
          </cell>
          <cell r="IB19">
            <v>0</v>
          </cell>
          <cell r="IC19">
            <v>0</v>
          </cell>
          <cell r="ID19">
            <v>0</v>
          </cell>
          <cell r="IE19">
            <v>0</v>
          </cell>
          <cell r="IF19">
            <v>0</v>
          </cell>
          <cell r="IG19">
            <v>0</v>
          </cell>
          <cell r="IH19">
            <v>0</v>
          </cell>
          <cell r="II19">
            <v>0</v>
          </cell>
          <cell r="IJ19">
            <v>0</v>
          </cell>
          <cell r="IK19">
            <v>0</v>
          </cell>
          <cell r="IL19">
            <v>0</v>
          </cell>
          <cell r="IM19">
            <v>0</v>
          </cell>
          <cell r="IN19">
            <v>0</v>
          </cell>
          <cell r="IO19">
            <v>0</v>
          </cell>
          <cell r="IP19">
            <v>0</v>
          </cell>
          <cell r="IQ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0</v>
          </cell>
          <cell r="DZ20">
            <v>0</v>
          </cell>
          <cell r="EA20">
            <v>0</v>
          </cell>
          <cell r="EB20">
            <v>0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FL20">
            <v>0</v>
          </cell>
          <cell r="FM20">
            <v>0</v>
          </cell>
          <cell r="FN20">
            <v>0</v>
          </cell>
          <cell r="FO20">
            <v>0</v>
          </cell>
          <cell r="FP20">
            <v>0</v>
          </cell>
          <cell r="FQ20">
            <v>0</v>
          </cell>
          <cell r="FR20">
            <v>0</v>
          </cell>
          <cell r="FS20">
            <v>0</v>
          </cell>
          <cell r="FT20">
            <v>0</v>
          </cell>
          <cell r="FU20">
            <v>0</v>
          </cell>
          <cell r="FV20">
            <v>0</v>
          </cell>
          <cell r="FW20">
            <v>0</v>
          </cell>
          <cell r="FX20">
            <v>0</v>
          </cell>
          <cell r="FY20">
            <v>0</v>
          </cell>
          <cell r="FZ20">
            <v>0</v>
          </cell>
          <cell r="GA20">
            <v>0</v>
          </cell>
          <cell r="GB20">
            <v>0</v>
          </cell>
          <cell r="GC20">
            <v>0</v>
          </cell>
          <cell r="GD20">
            <v>0</v>
          </cell>
          <cell r="GE20">
            <v>0</v>
          </cell>
          <cell r="GF20">
            <v>0</v>
          </cell>
          <cell r="GG20">
            <v>0</v>
          </cell>
          <cell r="GH20">
            <v>0</v>
          </cell>
          <cell r="GI20">
            <v>0</v>
          </cell>
          <cell r="GJ20">
            <v>0</v>
          </cell>
          <cell r="GK20">
            <v>0</v>
          </cell>
          <cell r="GL20">
            <v>0</v>
          </cell>
          <cell r="GM20">
            <v>0</v>
          </cell>
          <cell r="GN20">
            <v>0</v>
          </cell>
          <cell r="GO20">
            <v>0</v>
          </cell>
          <cell r="GP20">
            <v>0</v>
          </cell>
          <cell r="GQ20">
            <v>0</v>
          </cell>
          <cell r="GR20">
            <v>0</v>
          </cell>
          <cell r="GS20">
            <v>0</v>
          </cell>
          <cell r="GT20">
            <v>0</v>
          </cell>
          <cell r="GU20">
            <v>0</v>
          </cell>
          <cell r="GV20">
            <v>0</v>
          </cell>
          <cell r="GW20">
            <v>0</v>
          </cell>
          <cell r="GX20">
            <v>0</v>
          </cell>
          <cell r="GY20">
            <v>0</v>
          </cell>
          <cell r="GZ20">
            <v>0</v>
          </cell>
          <cell r="HA20">
            <v>0</v>
          </cell>
          <cell r="HB20">
            <v>0</v>
          </cell>
          <cell r="HC20">
            <v>0</v>
          </cell>
          <cell r="HD20">
            <v>0</v>
          </cell>
          <cell r="HE20">
            <v>0</v>
          </cell>
          <cell r="HF20">
            <v>0</v>
          </cell>
          <cell r="HG20">
            <v>0</v>
          </cell>
          <cell r="HH20">
            <v>0</v>
          </cell>
          <cell r="HI20">
            <v>0</v>
          </cell>
          <cell r="HJ20">
            <v>0</v>
          </cell>
          <cell r="HK20">
            <v>0</v>
          </cell>
          <cell r="HL20">
            <v>0</v>
          </cell>
          <cell r="HM20">
            <v>0</v>
          </cell>
          <cell r="HN20">
            <v>0</v>
          </cell>
          <cell r="HO20">
            <v>0</v>
          </cell>
          <cell r="HP20">
            <v>0</v>
          </cell>
          <cell r="HQ20">
            <v>0</v>
          </cell>
          <cell r="HR20">
            <v>0</v>
          </cell>
          <cell r="HS20">
            <v>0</v>
          </cell>
          <cell r="HT20">
            <v>0</v>
          </cell>
          <cell r="HU20">
            <v>0</v>
          </cell>
          <cell r="HV20">
            <v>0</v>
          </cell>
          <cell r="HW20">
            <v>0</v>
          </cell>
          <cell r="HX20">
            <v>0</v>
          </cell>
          <cell r="HY20">
            <v>0</v>
          </cell>
          <cell r="HZ20">
            <v>0</v>
          </cell>
          <cell r="IA20">
            <v>0</v>
          </cell>
          <cell r="IB20">
            <v>0</v>
          </cell>
          <cell r="IC20">
            <v>0</v>
          </cell>
          <cell r="ID20">
            <v>0</v>
          </cell>
          <cell r="IE20">
            <v>0</v>
          </cell>
          <cell r="IF20">
            <v>0</v>
          </cell>
          <cell r="IG20">
            <v>0</v>
          </cell>
          <cell r="IH20">
            <v>0</v>
          </cell>
          <cell r="II20">
            <v>0</v>
          </cell>
          <cell r="IJ20">
            <v>0</v>
          </cell>
          <cell r="IK20">
            <v>0</v>
          </cell>
          <cell r="IL20">
            <v>0</v>
          </cell>
          <cell r="IM20">
            <v>0</v>
          </cell>
          <cell r="IN20">
            <v>0</v>
          </cell>
          <cell r="IO20">
            <v>0</v>
          </cell>
          <cell r="IP20">
            <v>0</v>
          </cell>
          <cell r="IQ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0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0</v>
          </cell>
          <cell r="FK21">
            <v>0</v>
          </cell>
          <cell r="FL21">
            <v>0</v>
          </cell>
          <cell r="FM21">
            <v>0</v>
          </cell>
          <cell r="FN21">
            <v>0</v>
          </cell>
          <cell r="FO21">
            <v>0</v>
          </cell>
          <cell r="FP21">
            <v>0</v>
          </cell>
          <cell r="FQ21">
            <v>0</v>
          </cell>
          <cell r="FR21">
            <v>0</v>
          </cell>
          <cell r="FS21">
            <v>0</v>
          </cell>
          <cell r="FT21">
            <v>0</v>
          </cell>
          <cell r="FU21">
            <v>0</v>
          </cell>
          <cell r="FV21">
            <v>0</v>
          </cell>
          <cell r="FW21">
            <v>0</v>
          </cell>
          <cell r="FX21">
            <v>0</v>
          </cell>
          <cell r="FY21">
            <v>0</v>
          </cell>
          <cell r="FZ21">
            <v>0</v>
          </cell>
          <cell r="GA21">
            <v>0</v>
          </cell>
          <cell r="GB21">
            <v>0</v>
          </cell>
          <cell r="GC21">
            <v>0</v>
          </cell>
          <cell r="GD21">
            <v>0</v>
          </cell>
          <cell r="GE21">
            <v>0</v>
          </cell>
          <cell r="GF21">
            <v>0</v>
          </cell>
          <cell r="GG21">
            <v>0</v>
          </cell>
          <cell r="GH21">
            <v>0</v>
          </cell>
          <cell r="GI21">
            <v>0</v>
          </cell>
          <cell r="GJ21">
            <v>0</v>
          </cell>
          <cell r="GK21">
            <v>0</v>
          </cell>
          <cell r="GL21">
            <v>0</v>
          </cell>
          <cell r="GM21">
            <v>0</v>
          </cell>
          <cell r="GN21">
            <v>0</v>
          </cell>
          <cell r="GO21">
            <v>0</v>
          </cell>
          <cell r="GP21">
            <v>0</v>
          </cell>
          <cell r="GQ21">
            <v>0</v>
          </cell>
          <cell r="GR21">
            <v>0</v>
          </cell>
          <cell r="GS21">
            <v>0</v>
          </cell>
          <cell r="GT21">
            <v>0</v>
          </cell>
          <cell r="GU21">
            <v>0</v>
          </cell>
          <cell r="GV21">
            <v>0</v>
          </cell>
          <cell r="GW21">
            <v>0</v>
          </cell>
          <cell r="GX21">
            <v>0</v>
          </cell>
          <cell r="GY21">
            <v>0</v>
          </cell>
          <cell r="GZ21">
            <v>0</v>
          </cell>
          <cell r="HA21">
            <v>0</v>
          </cell>
          <cell r="HB21">
            <v>0</v>
          </cell>
          <cell r="HC21">
            <v>0</v>
          </cell>
          <cell r="HD21">
            <v>0</v>
          </cell>
          <cell r="HE21">
            <v>0</v>
          </cell>
          <cell r="HF21">
            <v>0</v>
          </cell>
          <cell r="HG21">
            <v>0</v>
          </cell>
          <cell r="HH21">
            <v>0</v>
          </cell>
          <cell r="HI21">
            <v>0</v>
          </cell>
          <cell r="HJ21">
            <v>0</v>
          </cell>
          <cell r="HK21">
            <v>0</v>
          </cell>
          <cell r="HL21">
            <v>0</v>
          </cell>
          <cell r="HM21">
            <v>0</v>
          </cell>
          <cell r="HN21">
            <v>0</v>
          </cell>
          <cell r="HO21">
            <v>0</v>
          </cell>
          <cell r="HP21">
            <v>0</v>
          </cell>
          <cell r="HQ21">
            <v>0</v>
          </cell>
          <cell r="HR21">
            <v>0</v>
          </cell>
          <cell r="HS21">
            <v>0</v>
          </cell>
          <cell r="HT21">
            <v>0</v>
          </cell>
          <cell r="HU21">
            <v>0</v>
          </cell>
          <cell r="HV21">
            <v>0</v>
          </cell>
          <cell r="HW21">
            <v>0</v>
          </cell>
          <cell r="HX21">
            <v>0</v>
          </cell>
          <cell r="HY21">
            <v>0</v>
          </cell>
          <cell r="HZ21">
            <v>0</v>
          </cell>
          <cell r="IA21">
            <v>0</v>
          </cell>
          <cell r="IB21">
            <v>0</v>
          </cell>
          <cell r="IC21">
            <v>0</v>
          </cell>
          <cell r="ID21">
            <v>0</v>
          </cell>
          <cell r="IE21">
            <v>0</v>
          </cell>
          <cell r="IF21">
            <v>0</v>
          </cell>
          <cell r="IG21">
            <v>0</v>
          </cell>
          <cell r="IH21">
            <v>0</v>
          </cell>
          <cell r="II21">
            <v>0</v>
          </cell>
          <cell r="IJ21">
            <v>0</v>
          </cell>
          <cell r="IK21">
            <v>0</v>
          </cell>
          <cell r="IL21">
            <v>0</v>
          </cell>
          <cell r="IM21">
            <v>0</v>
          </cell>
          <cell r="IN21">
            <v>0</v>
          </cell>
          <cell r="IO21">
            <v>0</v>
          </cell>
          <cell r="IP21">
            <v>0</v>
          </cell>
          <cell r="IQ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  <cell r="CP22">
            <v>0</v>
          </cell>
          <cell r="CQ22">
            <v>0</v>
          </cell>
          <cell r="CR22">
            <v>0</v>
          </cell>
          <cell r="CS22">
            <v>0</v>
          </cell>
          <cell r="CT22">
            <v>0</v>
          </cell>
          <cell r="CU22">
            <v>0</v>
          </cell>
          <cell r="CV22">
            <v>0</v>
          </cell>
          <cell r="CW22">
            <v>0</v>
          </cell>
          <cell r="CX22">
            <v>0</v>
          </cell>
          <cell r="CY22">
            <v>0</v>
          </cell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0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0</v>
          </cell>
          <cell r="DT22">
            <v>0</v>
          </cell>
          <cell r="DU22">
            <v>0</v>
          </cell>
          <cell r="DV22">
            <v>0</v>
          </cell>
          <cell r="DW22">
            <v>0</v>
          </cell>
          <cell r="DX22">
            <v>0</v>
          </cell>
          <cell r="DY22">
            <v>0</v>
          </cell>
          <cell r="DZ22">
            <v>0</v>
          </cell>
          <cell r="EA22">
            <v>0</v>
          </cell>
          <cell r="EB22">
            <v>0</v>
          </cell>
          <cell r="EC22">
            <v>0</v>
          </cell>
          <cell r="ED22">
            <v>0</v>
          </cell>
          <cell r="EE22">
            <v>0</v>
          </cell>
          <cell r="EF22">
            <v>0</v>
          </cell>
          <cell r="EG22">
            <v>0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0</v>
          </cell>
          <cell r="EN22">
            <v>0</v>
          </cell>
          <cell r="EO22">
            <v>0</v>
          </cell>
          <cell r="EP22">
            <v>0</v>
          </cell>
          <cell r="EQ22">
            <v>0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0</v>
          </cell>
          <cell r="FB22">
            <v>0</v>
          </cell>
          <cell r="FC22">
            <v>0</v>
          </cell>
          <cell r="FD22">
            <v>0</v>
          </cell>
          <cell r="FE22">
            <v>0</v>
          </cell>
          <cell r="FF22">
            <v>0</v>
          </cell>
          <cell r="FG22">
            <v>0</v>
          </cell>
          <cell r="FH22">
            <v>0</v>
          </cell>
          <cell r="FI22">
            <v>0</v>
          </cell>
          <cell r="FJ22">
            <v>0</v>
          </cell>
          <cell r="FK22">
            <v>0</v>
          </cell>
          <cell r="FL22">
            <v>0</v>
          </cell>
          <cell r="FM22">
            <v>0</v>
          </cell>
          <cell r="FN22">
            <v>0</v>
          </cell>
          <cell r="FO22">
            <v>0</v>
          </cell>
          <cell r="FP22">
            <v>0</v>
          </cell>
          <cell r="FQ22">
            <v>0</v>
          </cell>
          <cell r="FR22">
            <v>0</v>
          </cell>
          <cell r="FS22">
            <v>0</v>
          </cell>
          <cell r="FT22">
            <v>0</v>
          </cell>
          <cell r="FU22">
            <v>0</v>
          </cell>
          <cell r="FV22">
            <v>0</v>
          </cell>
          <cell r="FW22">
            <v>0</v>
          </cell>
          <cell r="FX22">
            <v>0</v>
          </cell>
          <cell r="FY22">
            <v>0</v>
          </cell>
          <cell r="FZ22">
            <v>0</v>
          </cell>
          <cell r="GA22">
            <v>0</v>
          </cell>
          <cell r="GB22">
            <v>0</v>
          </cell>
          <cell r="GC22">
            <v>0</v>
          </cell>
          <cell r="GD22">
            <v>0</v>
          </cell>
          <cell r="GE22">
            <v>0</v>
          </cell>
          <cell r="GF22">
            <v>0</v>
          </cell>
          <cell r="GG22">
            <v>0</v>
          </cell>
          <cell r="GH22">
            <v>0</v>
          </cell>
          <cell r="GI22">
            <v>0</v>
          </cell>
          <cell r="GJ22">
            <v>0</v>
          </cell>
          <cell r="GK22">
            <v>0</v>
          </cell>
          <cell r="GL22">
            <v>0</v>
          </cell>
          <cell r="GM22">
            <v>0</v>
          </cell>
          <cell r="GN22">
            <v>0</v>
          </cell>
          <cell r="GO22">
            <v>0</v>
          </cell>
          <cell r="GP22">
            <v>0</v>
          </cell>
          <cell r="GQ22">
            <v>0</v>
          </cell>
          <cell r="GR22">
            <v>0</v>
          </cell>
          <cell r="GS22">
            <v>0</v>
          </cell>
          <cell r="GT22">
            <v>0</v>
          </cell>
          <cell r="GU22">
            <v>0</v>
          </cell>
          <cell r="GV22">
            <v>0</v>
          </cell>
          <cell r="GW22">
            <v>0</v>
          </cell>
          <cell r="GX22">
            <v>0</v>
          </cell>
          <cell r="GY22">
            <v>0</v>
          </cell>
          <cell r="GZ22">
            <v>0</v>
          </cell>
          <cell r="HA22">
            <v>0</v>
          </cell>
          <cell r="HB22">
            <v>0</v>
          </cell>
          <cell r="HC22">
            <v>0</v>
          </cell>
          <cell r="HD22">
            <v>0</v>
          </cell>
          <cell r="HE22">
            <v>0</v>
          </cell>
          <cell r="HF22">
            <v>0</v>
          </cell>
          <cell r="HG22">
            <v>0</v>
          </cell>
          <cell r="HH22">
            <v>0</v>
          </cell>
          <cell r="HI22">
            <v>0</v>
          </cell>
          <cell r="HJ22">
            <v>0</v>
          </cell>
          <cell r="HK22">
            <v>0</v>
          </cell>
          <cell r="HL22">
            <v>0</v>
          </cell>
          <cell r="HM22">
            <v>0</v>
          </cell>
          <cell r="HN22">
            <v>0</v>
          </cell>
          <cell r="HO22">
            <v>0</v>
          </cell>
          <cell r="HP22">
            <v>0</v>
          </cell>
          <cell r="HQ22">
            <v>0</v>
          </cell>
          <cell r="HR22">
            <v>0</v>
          </cell>
          <cell r="HS22">
            <v>0</v>
          </cell>
          <cell r="HT22">
            <v>0</v>
          </cell>
          <cell r="HU22">
            <v>0</v>
          </cell>
          <cell r="HV22">
            <v>0</v>
          </cell>
          <cell r="HW22">
            <v>0</v>
          </cell>
          <cell r="HX22">
            <v>0</v>
          </cell>
          <cell r="HY22">
            <v>0</v>
          </cell>
          <cell r="HZ22">
            <v>0</v>
          </cell>
          <cell r="IA22">
            <v>0</v>
          </cell>
          <cell r="IB22">
            <v>0</v>
          </cell>
          <cell r="IC22">
            <v>0</v>
          </cell>
          <cell r="ID22">
            <v>0</v>
          </cell>
          <cell r="IE22">
            <v>0</v>
          </cell>
          <cell r="IF22">
            <v>0</v>
          </cell>
          <cell r="IG22">
            <v>0</v>
          </cell>
          <cell r="IH22">
            <v>0</v>
          </cell>
          <cell r="II22">
            <v>0</v>
          </cell>
          <cell r="IJ22">
            <v>0</v>
          </cell>
          <cell r="IK22">
            <v>0</v>
          </cell>
          <cell r="IL22">
            <v>0</v>
          </cell>
          <cell r="IM22">
            <v>0</v>
          </cell>
          <cell r="IN22">
            <v>0</v>
          </cell>
          <cell r="IO22">
            <v>0</v>
          </cell>
          <cell r="IP22">
            <v>0</v>
          </cell>
          <cell r="IQ22">
            <v>0</v>
          </cell>
        </row>
        <row r="23">
          <cell r="B23">
            <v>6.8230000000000004</v>
          </cell>
          <cell r="C23">
            <v>2.5099999999999998</v>
          </cell>
          <cell r="D23">
            <v>4.3140000000000001</v>
          </cell>
          <cell r="E23">
            <v>54.411000000000001</v>
          </cell>
          <cell r="F23">
            <v>22.888000000000002</v>
          </cell>
          <cell r="G23">
            <v>31.523</v>
          </cell>
          <cell r="H23">
            <v>18.780999999999999</v>
          </cell>
          <cell r="I23">
            <v>6.726</v>
          </cell>
          <cell r="J23">
            <v>12.055</v>
          </cell>
          <cell r="K23">
            <v>408.39100000000002</v>
          </cell>
          <cell r="L23">
            <v>179.017</v>
          </cell>
          <cell r="M23">
            <v>229.374</v>
          </cell>
          <cell r="N23">
            <v>371.34899999999999</v>
          </cell>
          <cell r="O23">
            <v>157.964</v>
          </cell>
          <cell r="P23">
            <v>213.38499999999999</v>
          </cell>
          <cell r="Q23">
            <v>37.042000000000002</v>
          </cell>
          <cell r="R23">
            <v>21.053000000000001</v>
          </cell>
          <cell r="S23">
            <v>15.989000000000001</v>
          </cell>
          <cell r="T23">
            <v>64.114000000000004</v>
          </cell>
          <cell r="U23">
            <v>34.286999999999999</v>
          </cell>
          <cell r="V23">
            <v>29.826000000000001</v>
          </cell>
          <cell r="W23">
            <v>502.654</v>
          </cell>
          <cell r="X23">
            <v>216.72</v>
          </cell>
          <cell r="Y23">
            <v>285.93400000000003</v>
          </cell>
          <cell r="Z23">
            <v>822.56899999999996</v>
          </cell>
          <cell r="AA23">
            <v>431.91</v>
          </cell>
          <cell r="AB23">
            <v>390.65899999999999</v>
          </cell>
          <cell r="AC23">
            <v>548.97</v>
          </cell>
          <cell r="AD23">
            <v>244.124</v>
          </cell>
          <cell r="AE23">
            <v>304.846</v>
          </cell>
          <cell r="AF23">
            <v>2014.8009999999999</v>
          </cell>
          <cell r="AG23">
            <v>1008.9589999999999</v>
          </cell>
          <cell r="AH23">
            <v>1005.843</v>
          </cell>
          <cell r="AI23">
            <v>1308.1120000000001</v>
          </cell>
          <cell r="AJ23">
            <v>717.346</v>
          </cell>
          <cell r="AK23">
            <v>590.76599999999996</v>
          </cell>
          <cell r="AL23">
            <v>211.69</v>
          </cell>
          <cell r="AM23">
            <v>114.60299999999999</v>
          </cell>
          <cell r="AN23">
            <v>97.085999999999999</v>
          </cell>
          <cell r="AO23">
            <v>127.637</v>
          </cell>
          <cell r="AP23">
            <v>52.055</v>
          </cell>
          <cell r="AQ23">
            <v>75.581999999999994</v>
          </cell>
          <cell r="AR23">
            <v>221.15700000000001</v>
          </cell>
          <cell r="AS23">
            <v>92.247</v>
          </cell>
          <cell r="AT23">
            <v>128.91</v>
          </cell>
          <cell r="AU23">
            <v>29.273</v>
          </cell>
          <cell r="AV23">
            <v>16</v>
          </cell>
          <cell r="AW23">
            <v>13.273</v>
          </cell>
          <cell r="AX23">
            <v>20.384</v>
          </cell>
          <cell r="AY23">
            <v>12.516999999999999</v>
          </cell>
          <cell r="AZ23">
            <v>7.867</v>
          </cell>
          <cell r="BA23">
            <v>11.439</v>
          </cell>
          <cell r="BB23">
            <v>8.6839999999999993</v>
          </cell>
          <cell r="BC23">
            <v>2.7559999999999998</v>
          </cell>
          <cell r="BD23">
            <v>8.9450000000000003</v>
          </cell>
          <cell r="BE23">
            <v>3.8330000000000002</v>
          </cell>
          <cell r="BF23">
            <v>5.1109999999999998</v>
          </cell>
          <cell r="BG23">
            <v>8.8889999999999993</v>
          </cell>
          <cell r="BH23">
            <v>3.4830000000000001</v>
          </cell>
          <cell r="BI23">
            <v>5.4059999999999997</v>
          </cell>
          <cell r="BJ23">
            <v>191.88399999999999</v>
          </cell>
          <cell r="BK23">
            <v>76.247</v>
          </cell>
          <cell r="BL23">
            <v>115.637</v>
          </cell>
          <cell r="BM23">
            <v>75.533000000000001</v>
          </cell>
          <cell r="BN23">
            <v>41.298999999999999</v>
          </cell>
          <cell r="BO23">
            <v>34.234000000000002</v>
          </cell>
          <cell r="BP23">
            <v>72.400999999999996</v>
          </cell>
          <cell r="BQ23">
            <v>40.070999999999998</v>
          </cell>
          <cell r="BR23">
            <v>32.33</v>
          </cell>
          <cell r="BS23">
            <v>3.1309999999999998</v>
          </cell>
          <cell r="BT23">
            <v>1.228</v>
          </cell>
          <cell r="BU23">
            <v>1.9039999999999999</v>
          </cell>
          <cell r="BV23">
            <v>0.81</v>
          </cell>
          <cell r="BW23">
            <v>0.28000000000000003</v>
          </cell>
          <cell r="BX23">
            <v>0.53</v>
          </cell>
          <cell r="BY23">
            <v>94.927000000000007</v>
          </cell>
          <cell r="BZ23">
            <v>28.001000000000001</v>
          </cell>
          <cell r="CA23">
            <v>66.924999999999997</v>
          </cell>
          <cell r="CB23">
            <v>8.0109999999999992</v>
          </cell>
          <cell r="CC23">
            <v>3.0350000000000001</v>
          </cell>
          <cell r="CD23">
            <v>4.9749999999999996</v>
          </cell>
          <cell r="CE23">
            <v>86.915999999999997</v>
          </cell>
          <cell r="CF23">
            <v>24.966000000000001</v>
          </cell>
          <cell r="CG23">
            <v>61.95</v>
          </cell>
          <cell r="CH23">
            <v>20.614000000000001</v>
          </cell>
          <cell r="CI23">
            <v>6.6669999999999998</v>
          </cell>
          <cell r="CJ23">
            <v>13.946999999999999</v>
          </cell>
          <cell r="CK23">
            <v>485.53300000000002</v>
          </cell>
          <cell r="CL23">
            <v>199.36699999999999</v>
          </cell>
          <cell r="CM23">
            <v>286.166</v>
          </cell>
          <cell r="CN23">
            <v>432.69799999999998</v>
          </cell>
          <cell r="CO23">
            <v>171.18</v>
          </cell>
          <cell r="CP23">
            <v>261.517</v>
          </cell>
          <cell r="CQ23">
            <v>52.835000000000001</v>
          </cell>
          <cell r="CR23">
            <v>28.186</v>
          </cell>
          <cell r="CS23">
            <v>24.649000000000001</v>
          </cell>
          <cell r="CT23">
            <v>83.840999999999994</v>
          </cell>
          <cell r="CU23">
            <v>48.755000000000003</v>
          </cell>
          <cell r="CV23">
            <v>35.085999999999999</v>
          </cell>
          <cell r="CW23">
            <v>622.84900000000005</v>
          </cell>
          <cell r="CX23">
            <v>242.858</v>
          </cell>
          <cell r="CY23">
            <v>379.99099999999999</v>
          </cell>
          <cell r="CZ23">
            <v>1337.385</v>
          </cell>
          <cell r="DA23">
            <v>733.34500000000003</v>
          </cell>
          <cell r="DB23">
            <v>604.04</v>
          </cell>
          <cell r="DC23">
            <v>677.41600000000005</v>
          </cell>
          <cell r="DD23">
            <v>275.61399999999998</v>
          </cell>
          <cell r="DE23">
            <v>401.803</v>
          </cell>
          <cell r="DF23">
            <v>417.06599999999997</v>
          </cell>
          <cell r="DG23">
            <v>205.47900000000001</v>
          </cell>
          <cell r="DH23">
            <v>211.58699999999999</v>
          </cell>
          <cell r="DI23">
            <v>237.19399999999999</v>
          </cell>
          <cell r="DJ23">
            <v>125.102</v>
          </cell>
          <cell r="DK23">
            <v>112.093</v>
          </cell>
          <cell r="DL23">
            <v>35.631999999999998</v>
          </cell>
          <cell r="DM23">
            <v>17.984000000000002</v>
          </cell>
          <cell r="DN23">
            <v>17.648</v>
          </cell>
          <cell r="DO23">
            <v>20.939</v>
          </cell>
          <cell r="DP23">
            <v>8.2080000000000002</v>
          </cell>
          <cell r="DQ23">
            <v>12.731</v>
          </cell>
          <cell r="DR23">
            <v>47.314</v>
          </cell>
          <cell r="DS23">
            <v>22.459</v>
          </cell>
          <cell r="DT23">
            <v>24.855</v>
          </cell>
          <cell r="DU23">
            <v>5.3129999999999997</v>
          </cell>
          <cell r="DV23">
            <v>2.3769999999999998</v>
          </cell>
          <cell r="DW23">
            <v>2.9359999999999999</v>
          </cell>
          <cell r="DX23">
            <v>4.25</v>
          </cell>
          <cell r="DY23">
            <v>2.2549999999999999</v>
          </cell>
          <cell r="DZ23">
            <v>1.9950000000000001</v>
          </cell>
          <cell r="EA23">
            <v>2.0299999999999998</v>
          </cell>
          <cell r="EB23">
            <v>1.1599999999999999</v>
          </cell>
          <cell r="EC23">
            <v>0.86899999999999999</v>
          </cell>
          <cell r="ED23">
            <v>2.2200000000000002</v>
          </cell>
          <cell r="EE23">
            <v>1.095</v>
          </cell>
          <cell r="EF23">
            <v>1.125</v>
          </cell>
          <cell r="EG23">
            <v>1.0629999999999999</v>
          </cell>
          <cell r="EH23">
            <v>0.122</v>
          </cell>
          <cell r="EI23">
            <v>0.94099999999999995</v>
          </cell>
          <cell r="EJ23">
            <v>42.000999999999998</v>
          </cell>
          <cell r="EK23">
            <v>20.081</v>
          </cell>
          <cell r="EL23">
            <v>21.919</v>
          </cell>
          <cell r="EM23">
            <v>16.291</v>
          </cell>
          <cell r="EN23">
            <v>9.0419999999999998</v>
          </cell>
          <cell r="EO23">
            <v>7.2489999999999997</v>
          </cell>
          <cell r="EP23">
            <v>15.484999999999999</v>
          </cell>
          <cell r="EQ23">
            <v>8.6669999999999998</v>
          </cell>
          <cell r="ER23">
            <v>6.8170000000000002</v>
          </cell>
          <cell r="ES23">
            <v>0.80700000000000005</v>
          </cell>
          <cell r="ET23">
            <v>0.375</v>
          </cell>
          <cell r="EU23">
            <v>0.432</v>
          </cell>
          <cell r="EV23">
            <v>0.23200000000000001</v>
          </cell>
          <cell r="EW23">
            <v>0.124</v>
          </cell>
          <cell r="EX23">
            <v>0.109</v>
          </cell>
          <cell r="EY23">
            <v>20.239000000000001</v>
          </cell>
          <cell r="EZ23">
            <v>8.8420000000000005</v>
          </cell>
          <cell r="FA23">
            <v>11.397</v>
          </cell>
          <cell r="FB23">
            <v>1.756</v>
          </cell>
          <cell r="FC23">
            <v>0.70099999999999996</v>
          </cell>
          <cell r="FD23">
            <v>1.0549999999999999</v>
          </cell>
          <cell r="FE23">
            <v>18.483000000000001</v>
          </cell>
          <cell r="FF23">
            <v>8.141</v>
          </cell>
          <cell r="FG23">
            <v>10.342000000000001</v>
          </cell>
          <cell r="FH23">
            <v>5.2389999999999999</v>
          </cell>
          <cell r="FI23">
            <v>2.0739999999999998</v>
          </cell>
          <cell r="FJ23">
            <v>3.165</v>
          </cell>
          <cell r="FK23">
            <v>132.55699999999999</v>
          </cell>
          <cell r="FL23">
            <v>57.917999999999999</v>
          </cell>
          <cell r="FM23">
            <v>74.638999999999996</v>
          </cell>
          <cell r="FN23">
            <v>115.3</v>
          </cell>
          <cell r="FO23">
            <v>48.387999999999998</v>
          </cell>
          <cell r="FP23">
            <v>66.912000000000006</v>
          </cell>
          <cell r="FQ23">
            <v>17.257999999999999</v>
          </cell>
          <cell r="FR23">
            <v>9.5310000000000006</v>
          </cell>
          <cell r="FS23">
            <v>7.7270000000000003</v>
          </cell>
          <cell r="FT23">
            <v>17.515000000000001</v>
          </cell>
          <cell r="FU23">
            <v>9.8279999999999994</v>
          </cell>
          <cell r="FV23">
            <v>7.6870000000000003</v>
          </cell>
          <cell r="FW23">
            <v>162.357</v>
          </cell>
          <cell r="FX23">
            <v>70.549000000000007</v>
          </cell>
          <cell r="FY23">
            <v>91.808000000000007</v>
          </cell>
          <cell r="FZ23">
            <v>242.50700000000001</v>
          </cell>
          <cell r="GA23">
            <v>127.479</v>
          </cell>
          <cell r="GB23">
            <v>115.029</v>
          </cell>
          <cell r="GC23">
            <v>174.55799999999999</v>
          </cell>
          <cell r="GD23">
            <v>78</v>
          </cell>
          <cell r="GE23">
            <v>96.558999999999997</v>
          </cell>
          <cell r="GF23">
            <v>166.898</v>
          </cell>
          <cell r="GG23">
            <v>84.754000000000005</v>
          </cell>
          <cell r="GH23">
            <v>82.144000000000005</v>
          </cell>
          <cell r="GI23">
            <v>126.261</v>
          </cell>
          <cell r="GJ23">
            <v>66.637</v>
          </cell>
          <cell r="GK23">
            <v>59.622999999999998</v>
          </cell>
          <cell r="GL23">
            <v>12.414</v>
          </cell>
          <cell r="GM23">
            <v>6.6470000000000002</v>
          </cell>
          <cell r="GN23">
            <v>5.7670000000000003</v>
          </cell>
          <cell r="GO23">
            <v>5.8140000000000001</v>
          </cell>
          <cell r="GP23">
            <v>2.4609999999999999</v>
          </cell>
          <cell r="GQ23">
            <v>3.3530000000000002</v>
          </cell>
          <cell r="GR23">
            <v>15.101000000000001</v>
          </cell>
          <cell r="GS23">
            <v>6.8</v>
          </cell>
          <cell r="GT23">
            <v>8.3010000000000002</v>
          </cell>
          <cell r="GU23">
            <v>2.5419999999999998</v>
          </cell>
          <cell r="GV23">
            <v>1.3180000000000001</v>
          </cell>
          <cell r="GW23">
            <v>1.224</v>
          </cell>
          <cell r="GX23">
            <v>1.845</v>
          </cell>
          <cell r="GY23">
            <v>1.0469999999999999</v>
          </cell>
          <cell r="GZ23">
            <v>0.79800000000000004</v>
          </cell>
          <cell r="HA23">
            <v>1.1100000000000001</v>
          </cell>
          <cell r="HB23">
            <v>0.55200000000000005</v>
          </cell>
          <cell r="HC23">
            <v>0.55800000000000005</v>
          </cell>
          <cell r="HD23">
            <v>0.73499999999999999</v>
          </cell>
          <cell r="HE23">
            <v>0.495</v>
          </cell>
          <cell r="HF23">
            <v>0.24</v>
          </cell>
          <cell r="HG23">
            <v>0.69699999999999995</v>
          </cell>
          <cell r="HH23">
            <v>0.27100000000000002</v>
          </cell>
          <cell r="HI23">
            <v>0.42599999999999999</v>
          </cell>
          <cell r="HJ23">
            <v>12.558999999999999</v>
          </cell>
          <cell r="HK23">
            <v>5.4820000000000002</v>
          </cell>
          <cell r="HL23">
            <v>7.077</v>
          </cell>
          <cell r="HM23">
            <v>6.31</v>
          </cell>
          <cell r="HN23">
            <v>2.819</v>
          </cell>
          <cell r="HO23">
            <v>3.492</v>
          </cell>
          <cell r="HP23">
            <v>5.2990000000000004</v>
          </cell>
          <cell r="HQ23">
            <v>2.3839999999999999</v>
          </cell>
          <cell r="HR23">
            <v>2.9140000000000001</v>
          </cell>
          <cell r="HS23">
            <v>1.012</v>
          </cell>
          <cell r="HT23">
            <v>0.434</v>
          </cell>
          <cell r="HU23">
            <v>0.57699999999999996</v>
          </cell>
          <cell r="HV23">
            <v>0.16300000000000001</v>
          </cell>
          <cell r="HW23">
            <v>0.16300000000000001</v>
          </cell>
          <cell r="HX23">
            <v>0</v>
          </cell>
          <cell r="HY23">
            <v>4.7249999999999996</v>
          </cell>
          <cell r="HZ23">
            <v>1.917</v>
          </cell>
          <cell r="IA23">
            <v>2.8079999999999998</v>
          </cell>
          <cell r="IB23">
            <v>0.35899999999999999</v>
          </cell>
          <cell r="IC23">
            <v>0</v>
          </cell>
          <cell r="ID23">
            <v>0.35899999999999999</v>
          </cell>
          <cell r="IE23">
            <v>4.367</v>
          </cell>
          <cell r="IF23">
            <v>1.917</v>
          </cell>
          <cell r="IG23">
            <v>2.4500000000000002</v>
          </cell>
          <cell r="IH23">
            <v>1.361</v>
          </cell>
          <cell r="II23">
            <v>0.58399999999999996</v>
          </cell>
          <cell r="IJ23">
            <v>0.77700000000000002</v>
          </cell>
          <cell r="IK23">
            <v>25.536000000000001</v>
          </cell>
          <cell r="IL23">
            <v>11.316000000000001</v>
          </cell>
          <cell r="IM23">
            <v>14.22</v>
          </cell>
          <cell r="IN23">
            <v>22.859000000000002</v>
          </cell>
          <cell r="IO23">
            <v>10.135999999999999</v>
          </cell>
          <cell r="IP23">
            <v>12.723000000000001</v>
          </cell>
          <cell r="IQ23">
            <v>2.677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  <cell r="CP24">
            <v>0</v>
          </cell>
          <cell r="CQ24">
            <v>0</v>
          </cell>
          <cell r="CR24">
            <v>0</v>
          </cell>
          <cell r="CS24">
            <v>0</v>
          </cell>
          <cell r="CT24">
            <v>0</v>
          </cell>
          <cell r="CU24">
            <v>0</v>
          </cell>
          <cell r="CV24">
            <v>0</v>
          </cell>
          <cell r="CW24">
            <v>0</v>
          </cell>
          <cell r="CX24">
            <v>0</v>
          </cell>
          <cell r="CY24">
            <v>0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0</v>
          </cell>
          <cell r="DF24">
            <v>0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  <cell r="DK24">
            <v>0</v>
          </cell>
          <cell r="DL24">
            <v>0</v>
          </cell>
          <cell r="DM24">
            <v>0</v>
          </cell>
          <cell r="DN24">
            <v>0</v>
          </cell>
          <cell r="DO24">
            <v>0</v>
          </cell>
          <cell r="DP24">
            <v>0</v>
          </cell>
          <cell r="DQ24">
            <v>0</v>
          </cell>
          <cell r="DR24">
            <v>0</v>
          </cell>
          <cell r="DS24">
            <v>0</v>
          </cell>
          <cell r="DT24">
            <v>0</v>
          </cell>
          <cell r="DU24">
            <v>0</v>
          </cell>
          <cell r="DV24">
            <v>0</v>
          </cell>
          <cell r="DW24">
            <v>0</v>
          </cell>
          <cell r="DX24">
            <v>0</v>
          </cell>
          <cell r="DY24">
            <v>0</v>
          </cell>
          <cell r="DZ24">
            <v>0</v>
          </cell>
          <cell r="EA24">
            <v>0</v>
          </cell>
          <cell r="EB24">
            <v>0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0</v>
          </cell>
          <cell r="EM24">
            <v>0</v>
          </cell>
          <cell r="EN24">
            <v>0</v>
          </cell>
          <cell r="EO24">
            <v>0</v>
          </cell>
          <cell r="EP24">
            <v>0</v>
          </cell>
          <cell r="EQ24">
            <v>0</v>
          </cell>
          <cell r="ER24">
            <v>0</v>
          </cell>
          <cell r="ES24">
            <v>0</v>
          </cell>
          <cell r="ET24">
            <v>0</v>
          </cell>
          <cell r="EU24">
            <v>0</v>
          </cell>
          <cell r="EV24">
            <v>0</v>
          </cell>
          <cell r="EW24">
            <v>0</v>
          </cell>
          <cell r="EX24">
            <v>0</v>
          </cell>
          <cell r="EY24">
            <v>0</v>
          </cell>
          <cell r="EZ24">
            <v>0</v>
          </cell>
          <cell r="FA24">
            <v>0</v>
          </cell>
          <cell r="FB24">
            <v>0</v>
          </cell>
          <cell r="FC24">
            <v>0</v>
          </cell>
          <cell r="FD24">
            <v>0</v>
          </cell>
          <cell r="FE24">
            <v>0</v>
          </cell>
          <cell r="FF24">
            <v>0</v>
          </cell>
          <cell r="FG24">
            <v>0</v>
          </cell>
          <cell r="FH24">
            <v>0</v>
          </cell>
          <cell r="FI24">
            <v>0</v>
          </cell>
          <cell r="FJ24">
            <v>0</v>
          </cell>
          <cell r="FK24">
            <v>0</v>
          </cell>
          <cell r="FL24">
            <v>0</v>
          </cell>
          <cell r="FM24">
            <v>0</v>
          </cell>
          <cell r="FN24">
            <v>0</v>
          </cell>
          <cell r="FO24">
            <v>0</v>
          </cell>
          <cell r="FP24">
            <v>0</v>
          </cell>
          <cell r="FQ24">
            <v>0</v>
          </cell>
          <cell r="FR24">
            <v>0</v>
          </cell>
          <cell r="FS24">
            <v>0</v>
          </cell>
          <cell r="FT24">
            <v>0</v>
          </cell>
          <cell r="FU24">
            <v>0</v>
          </cell>
          <cell r="FV24">
            <v>0</v>
          </cell>
          <cell r="FW24">
            <v>0</v>
          </cell>
          <cell r="FX24">
            <v>0</v>
          </cell>
          <cell r="FY24">
            <v>0</v>
          </cell>
          <cell r="FZ24">
            <v>0</v>
          </cell>
          <cell r="GA24">
            <v>0</v>
          </cell>
          <cell r="GB24">
            <v>0</v>
          </cell>
          <cell r="GC24">
            <v>0</v>
          </cell>
          <cell r="GD24">
            <v>0</v>
          </cell>
          <cell r="GE24">
            <v>0</v>
          </cell>
          <cell r="GF24">
            <v>0</v>
          </cell>
          <cell r="GG24">
            <v>0</v>
          </cell>
          <cell r="GH24">
            <v>0</v>
          </cell>
          <cell r="GI24">
            <v>0</v>
          </cell>
          <cell r="GJ24">
            <v>0</v>
          </cell>
          <cell r="GK24">
            <v>0</v>
          </cell>
          <cell r="GL24">
            <v>0</v>
          </cell>
          <cell r="GM24">
            <v>0</v>
          </cell>
          <cell r="GN24">
            <v>0</v>
          </cell>
          <cell r="GO24">
            <v>0</v>
          </cell>
          <cell r="GP24">
            <v>0</v>
          </cell>
          <cell r="GQ24">
            <v>0</v>
          </cell>
          <cell r="GR24">
            <v>0</v>
          </cell>
          <cell r="GS24">
            <v>0</v>
          </cell>
          <cell r="GT24">
            <v>0</v>
          </cell>
          <cell r="GU24">
            <v>0</v>
          </cell>
          <cell r="GV24">
            <v>0</v>
          </cell>
          <cell r="GW24">
            <v>0</v>
          </cell>
          <cell r="GX24">
            <v>0</v>
          </cell>
          <cell r="GY24">
            <v>0</v>
          </cell>
          <cell r="GZ24">
            <v>0</v>
          </cell>
          <cell r="HA24">
            <v>0</v>
          </cell>
          <cell r="HB24">
            <v>0</v>
          </cell>
          <cell r="HC24">
            <v>0</v>
          </cell>
          <cell r="HD24">
            <v>0</v>
          </cell>
          <cell r="HE24">
            <v>0</v>
          </cell>
          <cell r="HF24">
            <v>0</v>
          </cell>
          <cell r="HG24">
            <v>0</v>
          </cell>
          <cell r="HH24">
            <v>0</v>
          </cell>
          <cell r="HI24">
            <v>0</v>
          </cell>
          <cell r="HJ24">
            <v>0</v>
          </cell>
          <cell r="HK24">
            <v>0</v>
          </cell>
          <cell r="HL24">
            <v>0</v>
          </cell>
          <cell r="HM24">
            <v>0</v>
          </cell>
          <cell r="HN24">
            <v>0</v>
          </cell>
          <cell r="HO24">
            <v>0</v>
          </cell>
          <cell r="HP24">
            <v>0</v>
          </cell>
          <cell r="HQ24">
            <v>0</v>
          </cell>
          <cell r="HR24">
            <v>0</v>
          </cell>
          <cell r="HS24">
            <v>0</v>
          </cell>
          <cell r="HT24">
            <v>0</v>
          </cell>
          <cell r="HU24">
            <v>0</v>
          </cell>
          <cell r="HV24">
            <v>0</v>
          </cell>
          <cell r="HW24">
            <v>0</v>
          </cell>
          <cell r="HX24">
            <v>0</v>
          </cell>
          <cell r="HY24">
            <v>0</v>
          </cell>
          <cell r="HZ24">
            <v>0</v>
          </cell>
          <cell r="IA24">
            <v>0</v>
          </cell>
          <cell r="IB24">
            <v>0</v>
          </cell>
          <cell r="IC24">
            <v>0</v>
          </cell>
          <cell r="ID24">
            <v>0</v>
          </cell>
          <cell r="IE24">
            <v>0</v>
          </cell>
          <cell r="IF24">
            <v>0</v>
          </cell>
          <cell r="IG24">
            <v>0</v>
          </cell>
          <cell r="IH24">
            <v>0</v>
          </cell>
          <cell r="II24">
            <v>0</v>
          </cell>
          <cell r="IJ24">
            <v>0</v>
          </cell>
          <cell r="IK24">
            <v>0</v>
          </cell>
          <cell r="IL24">
            <v>0</v>
          </cell>
          <cell r="IM24">
            <v>0</v>
          </cell>
          <cell r="IN24">
            <v>0</v>
          </cell>
          <cell r="IO24">
            <v>0</v>
          </cell>
          <cell r="IP24">
            <v>0</v>
          </cell>
          <cell r="IQ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  <cell r="CP25">
            <v>0</v>
          </cell>
          <cell r="CQ25">
            <v>0</v>
          </cell>
          <cell r="CR25">
            <v>0</v>
          </cell>
          <cell r="CS25">
            <v>0</v>
          </cell>
          <cell r="CT25">
            <v>0</v>
          </cell>
          <cell r="CU25">
            <v>0</v>
          </cell>
          <cell r="CV25">
            <v>0</v>
          </cell>
          <cell r="CW25">
            <v>0</v>
          </cell>
          <cell r="CX25">
            <v>0</v>
          </cell>
          <cell r="CY25">
            <v>0</v>
          </cell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  <cell r="DK25">
            <v>0</v>
          </cell>
          <cell r="DL25">
            <v>0</v>
          </cell>
          <cell r="DM25">
            <v>0</v>
          </cell>
          <cell r="DN25">
            <v>0</v>
          </cell>
          <cell r="DO25">
            <v>0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0</v>
          </cell>
          <cell r="DV25">
            <v>0</v>
          </cell>
          <cell r="DW25">
            <v>0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  <cell r="FA25">
            <v>0</v>
          </cell>
          <cell r="FB25">
            <v>0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0</v>
          </cell>
          <cell r="FI25">
            <v>0</v>
          </cell>
          <cell r="FJ25">
            <v>0</v>
          </cell>
          <cell r="FK25">
            <v>0</v>
          </cell>
          <cell r="FL25">
            <v>0</v>
          </cell>
          <cell r="FM25">
            <v>0</v>
          </cell>
          <cell r="FN25">
            <v>0</v>
          </cell>
          <cell r="FO25">
            <v>0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0</v>
          </cell>
          <cell r="FV25">
            <v>0</v>
          </cell>
          <cell r="FW25">
            <v>0</v>
          </cell>
          <cell r="FX25">
            <v>0</v>
          </cell>
          <cell r="FY25">
            <v>0</v>
          </cell>
          <cell r="FZ25">
            <v>0</v>
          </cell>
          <cell r="GA25">
            <v>0</v>
          </cell>
          <cell r="GB25">
            <v>0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0</v>
          </cell>
          <cell r="GI25">
            <v>0</v>
          </cell>
          <cell r="GJ25">
            <v>0</v>
          </cell>
          <cell r="GK25">
            <v>0</v>
          </cell>
          <cell r="GL25">
            <v>0</v>
          </cell>
          <cell r="GM25">
            <v>0</v>
          </cell>
          <cell r="GN25">
            <v>0</v>
          </cell>
          <cell r="GO25">
            <v>0</v>
          </cell>
          <cell r="GP25">
            <v>0</v>
          </cell>
          <cell r="GQ25">
            <v>0</v>
          </cell>
          <cell r="GR25">
            <v>0</v>
          </cell>
          <cell r="GS25">
            <v>0</v>
          </cell>
          <cell r="GT25">
            <v>0</v>
          </cell>
          <cell r="GU25">
            <v>0</v>
          </cell>
          <cell r="GV25">
            <v>0</v>
          </cell>
          <cell r="GW25">
            <v>0</v>
          </cell>
          <cell r="GX25">
            <v>0</v>
          </cell>
          <cell r="GY25">
            <v>0</v>
          </cell>
          <cell r="GZ25">
            <v>0</v>
          </cell>
          <cell r="HA25">
            <v>0</v>
          </cell>
          <cell r="HB25">
            <v>0</v>
          </cell>
          <cell r="HC25">
            <v>0</v>
          </cell>
          <cell r="HD25">
            <v>0</v>
          </cell>
          <cell r="HE25">
            <v>0</v>
          </cell>
          <cell r="HF25">
            <v>0</v>
          </cell>
          <cell r="HG25">
            <v>0</v>
          </cell>
          <cell r="HH25">
            <v>0</v>
          </cell>
          <cell r="HI25">
            <v>0</v>
          </cell>
          <cell r="HJ25">
            <v>0</v>
          </cell>
          <cell r="HK25">
            <v>0</v>
          </cell>
          <cell r="HL25">
            <v>0</v>
          </cell>
          <cell r="HM25">
            <v>0</v>
          </cell>
          <cell r="HN25">
            <v>0</v>
          </cell>
          <cell r="HO25">
            <v>0</v>
          </cell>
          <cell r="HP25">
            <v>0</v>
          </cell>
          <cell r="HQ25">
            <v>0</v>
          </cell>
          <cell r="HR25">
            <v>0</v>
          </cell>
          <cell r="HS25">
            <v>0</v>
          </cell>
          <cell r="HT25">
            <v>0</v>
          </cell>
          <cell r="HU25">
            <v>0</v>
          </cell>
          <cell r="HV25">
            <v>0</v>
          </cell>
          <cell r="HW25">
            <v>0</v>
          </cell>
          <cell r="HX25">
            <v>0</v>
          </cell>
          <cell r="HY25">
            <v>0</v>
          </cell>
          <cell r="HZ25">
            <v>0</v>
          </cell>
          <cell r="IA25">
            <v>0</v>
          </cell>
          <cell r="IB25">
            <v>0</v>
          </cell>
          <cell r="IC25">
            <v>0</v>
          </cell>
          <cell r="ID25">
            <v>0</v>
          </cell>
          <cell r="IE25">
            <v>0</v>
          </cell>
          <cell r="IF25">
            <v>0</v>
          </cell>
          <cell r="IG25">
            <v>0</v>
          </cell>
          <cell r="IH25">
            <v>0</v>
          </cell>
          <cell r="II25">
            <v>0</v>
          </cell>
          <cell r="IJ25">
            <v>0</v>
          </cell>
          <cell r="IK25">
            <v>0</v>
          </cell>
          <cell r="IL25">
            <v>0</v>
          </cell>
          <cell r="IM25">
            <v>0</v>
          </cell>
          <cell r="IN25">
            <v>0</v>
          </cell>
          <cell r="IO25">
            <v>0</v>
          </cell>
          <cell r="IP25">
            <v>0</v>
          </cell>
          <cell r="IQ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0</v>
          </cell>
          <cell r="CQ26">
            <v>0</v>
          </cell>
          <cell r="CR26">
            <v>0</v>
          </cell>
          <cell r="CS26">
            <v>0</v>
          </cell>
          <cell r="CT26">
            <v>0</v>
          </cell>
          <cell r="CU26">
            <v>0</v>
          </cell>
          <cell r="CV26">
            <v>0</v>
          </cell>
          <cell r="CW26">
            <v>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  <cell r="DK26">
            <v>0</v>
          </cell>
          <cell r="DL26">
            <v>0</v>
          </cell>
          <cell r="DM26">
            <v>0</v>
          </cell>
          <cell r="DN26">
            <v>0</v>
          </cell>
          <cell r="DO26">
            <v>0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0</v>
          </cell>
          <cell r="DW26">
            <v>0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  <cell r="FA26">
            <v>0</v>
          </cell>
          <cell r="FB26">
            <v>0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0</v>
          </cell>
          <cell r="FI26">
            <v>0</v>
          </cell>
          <cell r="FJ26">
            <v>0</v>
          </cell>
          <cell r="FK26">
            <v>0</v>
          </cell>
          <cell r="FL26">
            <v>0</v>
          </cell>
          <cell r="FM26">
            <v>0</v>
          </cell>
          <cell r="FN26">
            <v>0</v>
          </cell>
          <cell r="FO26">
            <v>0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0</v>
          </cell>
          <cell r="FV26">
            <v>0</v>
          </cell>
          <cell r="FW26">
            <v>0</v>
          </cell>
          <cell r="FX26">
            <v>0</v>
          </cell>
          <cell r="FY26">
            <v>0</v>
          </cell>
          <cell r="FZ26">
            <v>0</v>
          </cell>
          <cell r="GA26">
            <v>0</v>
          </cell>
          <cell r="GB26">
            <v>0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0</v>
          </cell>
          <cell r="GI26">
            <v>0</v>
          </cell>
          <cell r="GJ26">
            <v>0</v>
          </cell>
          <cell r="GK26">
            <v>0</v>
          </cell>
          <cell r="GL26">
            <v>0</v>
          </cell>
          <cell r="GM26">
            <v>0</v>
          </cell>
          <cell r="GN26">
            <v>0</v>
          </cell>
          <cell r="GO26">
            <v>0</v>
          </cell>
          <cell r="GP26">
            <v>0</v>
          </cell>
          <cell r="GQ26">
            <v>0</v>
          </cell>
          <cell r="GR26">
            <v>0</v>
          </cell>
          <cell r="GS26">
            <v>0</v>
          </cell>
          <cell r="GT26">
            <v>0</v>
          </cell>
          <cell r="GU26">
            <v>0</v>
          </cell>
          <cell r="GV26">
            <v>0</v>
          </cell>
          <cell r="GW26">
            <v>0</v>
          </cell>
          <cell r="GX26">
            <v>0</v>
          </cell>
          <cell r="GY26">
            <v>0</v>
          </cell>
          <cell r="GZ26">
            <v>0</v>
          </cell>
          <cell r="HA26">
            <v>0</v>
          </cell>
          <cell r="HB26">
            <v>0</v>
          </cell>
          <cell r="HC26">
            <v>0</v>
          </cell>
          <cell r="HD26">
            <v>0</v>
          </cell>
          <cell r="HE26">
            <v>0</v>
          </cell>
          <cell r="HF26">
            <v>0</v>
          </cell>
          <cell r="HG26">
            <v>0</v>
          </cell>
          <cell r="HH26">
            <v>0</v>
          </cell>
          <cell r="HI26">
            <v>0</v>
          </cell>
          <cell r="HJ26">
            <v>0</v>
          </cell>
          <cell r="HK26">
            <v>0</v>
          </cell>
          <cell r="HL26">
            <v>0</v>
          </cell>
          <cell r="HM26">
            <v>0</v>
          </cell>
          <cell r="HN26">
            <v>0</v>
          </cell>
          <cell r="HO26">
            <v>0</v>
          </cell>
          <cell r="HP26">
            <v>0</v>
          </cell>
          <cell r="HQ26">
            <v>0</v>
          </cell>
          <cell r="HR26">
            <v>0</v>
          </cell>
          <cell r="HS26">
            <v>0</v>
          </cell>
          <cell r="HT26">
            <v>0</v>
          </cell>
          <cell r="HU26">
            <v>0</v>
          </cell>
          <cell r="HV26">
            <v>0</v>
          </cell>
          <cell r="HW26">
            <v>0</v>
          </cell>
          <cell r="HX26">
            <v>0</v>
          </cell>
          <cell r="HY26">
            <v>0</v>
          </cell>
          <cell r="HZ26">
            <v>0</v>
          </cell>
          <cell r="IA26">
            <v>0</v>
          </cell>
          <cell r="IB26">
            <v>0</v>
          </cell>
          <cell r="IC26">
            <v>0</v>
          </cell>
          <cell r="ID26">
            <v>0</v>
          </cell>
          <cell r="IE26">
            <v>0</v>
          </cell>
          <cell r="IF26">
            <v>0</v>
          </cell>
          <cell r="IG26">
            <v>0</v>
          </cell>
          <cell r="IH26">
            <v>0</v>
          </cell>
          <cell r="II26">
            <v>0</v>
          </cell>
          <cell r="IJ26">
            <v>0</v>
          </cell>
          <cell r="IK26">
            <v>0</v>
          </cell>
          <cell r="IL26">
            <v>0</v>
          </cell>
          <cell r="IM26">
            <v>0</v>
          </cell>
          <cell r="IN26">
            <v>0</v>
          </cell>
          <cell r="IO26">
            <v>0</v>
          </cell>
          <cell r="IP26">
            <v>0</v>
          </cell>
          <cell r="IQ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>
            <v>0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FL27">
            <v>0</v>
          </cell>
          <cell r="FM27">
            <v>0</v>
          </cell>
          <cell r="FN27">
            <v>0</v>
          </cell>
          <cell r="FO27">
            <v>0</v>
          </cell>
          <cell r="FP27">
            <v>0</v>
          </cell>
          <cell r="FQ27">
            <v>0</v>
          </cell>
          <cell r="FR27">
            <v>0</v>
          </cell>
          <cell r="FS27">
            <v>0</v>
          </cell>
          <cell r="FT27">
            <v>0</v>
          </cell>
          <cell r="FU27">
            <v>0</v>
          </cell>
          <cell r="FV27">
            <v>0</v>
          </cell>
          <cell r="FW27">
            <v>0</v>
          </cell>
          <cell r="FX27">
            <v>0</v>
          </cell>
          <cell r="FY27">
            <v>0</v>
          </cell>
          <cell r="FZ27">
            <v>0</v>
          </cell>
          <cell r="GA27">
            <v>0</v>
          </cell>
          <cell r="GB27">
            <v>0</v>
          </cell>
          <cell r="GC27">
            <v>0</v>
          </cell>
          <cell r="GD27">
            <v>0</v>
          </cell>
          <cell r="GE27">
            <v>0</v>
          </cell>
          <cell r="GF27">
            <v>0</v>
          </cell>
          <cell r="GG27">
            <v>0</v>
          </cell>
          <cell r="GH27">
            <v>0</v>
          </cell>
          <cell r="GI27">
            <v>0</v>
          </cell>
          <cell r="GJ27">
            <v>0</v>
          </cell>
          <cell r="GK27">
            <v>0</v>
          </cell>
          <cell r="GL27">
            <v>0</v>
          </cell>
          <cell r="GM27">
            <v>0</v>
          </cell>
          <cell r="GN27">
            <v>0</v>
          </cell>
          <cell r="GO27">
            <v>0</v>
          </cell>
          <cell r="GP27">
            <v>0</v>
          </cell>
          <cell r="GQ27">
            <v>0</v>
          </cell>
          <cell r="GR27">
            <v>0</v>
          </cell>
          <cell r="GS27">
            <v>0</v>
          </cell>
          <cell r="GT27">
            <v>0</v>
          </cell>
          <cell r="GU27">
            <v>0</v>
          </cell>
          <cell r="GV27">
            <v>0</v>
          </cell>
          <cell r="GW27">
            <v>0</v>
          </cell>
          <cell r="GX27">
            <v>0</v>
          </cell>
          <cell r="GY27">
            <v>0</v>
          </cell>
          <cell r="GZ27">
            <v>0</v>
          </cell>
          <cell r="HA27">
            <v>0</v>
          </cell>
          <cell r="HB27">
            <v>0</v>
          </cell>
          <cell r="HC27">
            <v>0</v>
          </cell>
          <cell r="HD27">
            <v>0</v>
          </cell>
          <cell r="HE27">
            <v>0</v>
          </cell>
          <cell r="HF27">
            <v>0</v>
          </cell>
          <cell r="HG27">
            <v>0</v>
          </cell>
          <cell r="HH27">
            <v>0</v>
          </cell>
          <cell r="HI27">
            <v>0</v>
          </cell>
          <cell r="HJ27">
            <v>0</v>
          </cell>
          <cell r="HK27">
            <v>0</v>
          </cell>
          <cell r="HL27">
            <v>0</v>
          </cell>
          <cell r="HM27">
            <v>0</v>
          </cell>
          <cell r="HN27">
            <v>0</v>
          </cell>
          <cell r="HO27">
            <v>0</v>
          </cell>
          <cell r="HP27">
            <v>0</v>
          </cell>
          <cell r="HQ27">
            <v>0</v>
          </cell>
          <cell r="HR27">
            <v>0</v>
          </cell>
          <cell r="HS27">
            <v>0</v>
          </cell>
          <cell r="HT27">
            <v>0</v>
          </cell>
          <cell r="HU27">
            <v>0</v>
          </cell>
          <cell r="HV27">
            <v>0</v>
          </cell>
          <cell r="HW27">
            <v>0</v>
          </cell>
          <cell r="HX27">
            <v>0</v>
          </cell>
          <cell r="HY27">
            <v>0</v>
          </cell>
          <cell r="HZ27">
            <v>0</v>
          </cell>
          <cell r="IA27">
            <v>0</v>
          </cell>
          <cell r="IB27">
            <v>0</v>
          </cell>
          <cell r="IC27">
            <v>0</v>
          </cell>
          <cell r="ID27">
            <v>0</v>
          </cell>
          <cell r="IE27">
            <v>0</v>
          </cell>
          <cell r="IF27">
            <v>0</v>
          </cell>
          <cell r="IG27">
            <v>0</v>
          </cell>
          <cell r="IH27">
            <v>0</v>
          </cell>
          <cell r="II27">
            <v>0</v>
          </cell>
          <cell r="IJ27">
            <v>0</v>
          </cell>
          <cell r="IK27">
            <v>0</v>
          </cell>
          <cell r="IL27">
            <v>0</v>
          </cell>
          <cell r="IM27">
            <v>0</v>
          </cell>
          <cell r="IN27">
            <v>0</v>
          </cell>
          <cell r="IO27">
            <v>0</v>
          </cell>
          <cell r="IP27">
            <v>0</v>
          </cell>
          <cell r="IQ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0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  <cell r="DK28">
            <v>0</v>
          </cell>
          <cell r="DL28">
            <v>0</v>
          </cell>
          <cell r="DM28">
            <v>0</v>
          </cell>
          <cell r="DN28">
            <v>0</v>
          </cell>
          <cell r="DO28">
            <v>0</v>
          </cell>
          <cell r="DP28">
            <v>0</v>
          </cell>
          <cell r="DQ28">
            <v>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0</v>
          </cell>
          <cell r="DW28">
            <v>0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FL28">
            <v>0</v>
          </cell>
          <cell r="FM28">
            <v>0</v>
          </cell>
          <cell r="FN28">
            <v>0</v>
          </cell>
          <cell r="FO28">
            <v>0</v>
          </cell>
          <cell r="FP28">
            <v>0</v>
          </cell>
          <cell r="FQ28">
            <v>0</v>
          </cell>
          <cell r="FR28">
            <v>0</v>
          </cell>
          <cell r="FS28">
            <v>0</v>
          </cell>
          <cell r="FT28">
            <v>0</v>
          </cell>
          <cell r="FU28">
            <v>0</v>
          </cell>
          <cell r="FV28">
            <v>0</v>
          </cell>
          <cell r="FW28">
            <v>0</v>
          </cell>
          <cell r="FX28">
            <v>0</v>
          </cell>
          <cell r="FY28">
            <v>0</v>
          </cell>
          <cell r="FZ28">
            <v>0</v>
          </cell>
          <cell r="GA28">
            <v>0</v>
          </cell>
          <cell r="GB28">
            <v>0</v>
          </cell>
          <cell r="GC28">
            <v>0</v>
          </cell>
          <cell r="GD28">
            <v>0</v>
          </cell>
          <cell r="GE28">
            <v>0</v>
          </cell>
          <cell r="GF28">
            <v>0</v>
          </cell>
          <cell r="GG28">
            <v>0</v>
          </cell>
          <cell r="GH28">
            <v>0</v>
          </cell>
          <cell r="GI28">
            <v>0</v>
          </cell>
          <cell r="GJ28">
            <v>0</v>
          </cell>
          <cell r="GK28">
            <v>0</v>
          </cell>
          <cell r="GL28">
            <v>0</v>
          </cell>
          <cell r="GM28">
            <v>0</v>
          </cell>
          <cell r="GN28">
            <v>0</v>
          </cell>
          <cell r="GO28">
            <v>0</v>
          </cell>
          <cell r="GP28">
            <v>0</v>
          </cell>
          <cell r="GQ28">
            <v>0</v>
          </cell>
          <cell r="GR28">
            <v>0</v>
          </cell>
          <cell r="GS28">
            <v>0</v>
          </cell>
          <cell r="GT28">
            <v>0</v>
          </cell>
          <cell r="GU28">
            <v>0</v>
          </cell>
          <cell r="GV28">
            <v>0</v>
          </cell>
          <cell r="GW28">
            <v>0</v>
          </cell>
          <cell r="GX28">
            <v>0</v>
          </cell>
          <cell r="GY28">
            <v>0</v>
          </cell>
          <cell r="GZ28">
            <v>0</v>
          </cell>
          <cell r="HA28">
            <v>0</v>
          </cell>
          <cell r="HB28">
            <v>0</v>
          </cell>
          <cell r="HC28">
            <v>0</v>
          </cell>
          <cell r="HD28">
            <v>0</v>
          </cell>
          <cell r="HE28">
            <v>0</v>
          </cell>
          <cell r="HF28">
            <v>0</v>
          </cell>
          <cell r="HG28">
            <v>0</v>
          </cell>
          <cell r="HH28">
            <v>0</v>
          </cell>
          <cell r="HI28">
            <v>0</v>
          </cell>
          <cell r="HJ28">
            <v>0</v>
          </cell>
          <cell r="HK28">
            <v>0</v>
          </cell>
          <cell r="HL28">
            <v>0</v>
          </cell>
          <cell r="HM28">
            <v>0</v>
          </cell>
          <cell r="HN28">
            <v>0</v>
          </cell>
          <cell r="HO28">
            <v>0</v>
          </cell>
          <cell r="HP28">
            <v>0</v>
          </cell>
          <cell r="HQ28">
            <v>0</v>
          </cell>
          <cell r="HR28">
            <v>0</v>
          </cell>
          <cell r="HS28">
            <v>0</v>
          </cell>
          <cell r="HT28">
            <v>0</v>
          </cell>
          <cell r="HU28">
            <v>0</v>
          </cell>
          <cell r="HV28">
            <v>0</v>
          </cell>
          <cell r="HW28">
            <v>0</v>
          </cell>
          <cell r="HX28">
            <v>0</v>
          </cell>
          <cell r="HY28">
            <v>0</v>
          </cell>
          <cell r="HZ28">
            <v>0</v>
          </cell>
          <cell r="IA28">
            <v>0</v>
          </cell>
          <cell r="IB28">
            <v>0</v>
          </cell>
          <cell r="IC28">
            <v>0</v>
          </cell>
          <cell r="ID28">
            <v>0</v>
          </cell>
          <cell r="IE28">
            <v>0</v>
          </cell>
          <cell r="IF28">
            <v>0</v>
          </cell>
          <cell r="IG28">
            <v>0</v>
          </cell>
          <cell r="IH28">
            <v>0</v>
          </cell>
          <cell r="II28">
            <v>0</v>
          </cell>
          <cell r="IJ28">
            <v>0</v>
          </cell>
          <cell r="IK28">
            <v>0</v>
          </cell>
          <cell r="IL28">
            <v>0</v>
          </cell>
          <cell r="IM28">
            <v>0</v>
          </cell>
          <cell r="IN28">
            <v>0</v>
          </cell>
          <cell r="IO28">
            <v>0</v>
          </cell>
          <cell r="IP28">
            <v>0</v>
          </cell>
          <cell r="IQ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0</v>
          </cell>
          <cell r="CR29">
            <v>0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0</v>
          </cell>
          <cell r="DI29">
            <v>0</v>
          </cell>
          <cell r="DJ29">
            <v>0</v>
          </cell>
          <cell r="DK29">
            <v>0</v>
          </cell>
          <cell r="DL29">
            <v>0</v>
          </cell>
          <cell r="DM29">
            <v>0</v>
          </cell>
          <cell r="DN29">
            <v>0</v>
          </cell>
          <cell r="DO29">
            <v>0</v>
          </cell>
          <cell r="DP29">
            <v>0</v>
          </cell>
          <cell r="DQ29">
            <v>0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0</v>
          </cell>
          <cell r="DW29">
            <v>0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FL29">
            <v>0</v>
          </cell>
          <cell r="FM29">
            <v>0</v>
          </cell>
          <cell r="FN29">
            <v>0</v>
          </cell>
          <cell r="FO29">
            <v>0</v>
          </cell>
          <cell r="FP29">
            <v>0</v>
          </cell>
          <cell r="FQ29">
            <v>0</v>
          </cell>
          <cell r="FR29">
            <v>0</v>
          </cell>
          <cell r="FS29">
            <v>0</v>
          </cell>
          <cell r="FT29">
            <v>0</v>
          </cell>
          <cell r="FU29">
            <v>0</v>
          </cell>
          <cell r="FV29">
            <v>0</v>
          </cell>
          <cell r="FW29">
            <v>0</v>
          </cell>
          <cell r="FX29">
            <v>0</v>
          </cell>
          <cell r="FY29">
            <v>0</v>
          </cell>
          <cell r="FZ29">
            <v>0</v>
          </cell>
          <cell r="GA29">
            <v>0</v>
          </cell>
          <cell r="GB29">
            <v>0</v>
          </cell>
          <cell r="GC29">
            <v>0</v>
          </cell>
          <cell r="GD29">
            <v>0</v>
          </cell>
          <cell r="GE29">
            <v>0</v>
          </cell>
          <cell r="GF29">
            <v>0</v>
          </cell>
          <cell r="GG29">
            <v>0</v>
          </cell>
          <cell r="GH29">
            <v>0</v>
          </cell>
          <cell r="GI29">
            <v>0</v>
          </cell>
          <cell r="GJ29">
            <v>0</v>
          </cell>
          <cell r="GK29">
            <v>0</v>
          </cell>
          <cell r="GL29">
            <v>0</v>
          </cell>
          <cell r="GM29">
            <v>0</v>
          </cell>
          <cell r="GN29">
            <v>0</v>
          </cell>
          <cell r="GO29">
            <v>0</v>
          </cell>
          <cell r="GP29">
            <v>0</v>
          </cell>
          <cell r="GQ29">
            <v>0</v>
          </cell>
          <cell r="GR29">
            <v>0</v>
          </cell>
          <cell r="GS29">
            <v>0</v>
          </cell>
          <cell r="GT29">
            <v>0</v>
          </cell>
          <cell r="GU29">
            <v>0</v>
          </cell>
          <cell r="GV29">
            <v>0</v>
          </cell>
          <cell r="GW29">
            <v>0</v>
          </cell>
          <cell r="GX29">
            <v>0</v>
          </cell>
          <cell r="GY29">
            <v>0</v>
          </cell>
          <cell r="GZ29">
            <v>0</v>
          </cell>
          <cell r="HA29">
            <v>0</v>
          </cell>
          <cell r="HB29">
            <v>0</v>
          </cell>
          <cell r="HC29">
            <v>0</v>
          </cell>
          <cell r="HD29">
            <v>0</v>
          </cell>
          <cell r="HE29">
            <v>0</v>
          </cell>
          <cell r="HF29">
            <v>0</v>
          </cell>
          <cell r="HG29">
            <v>0</v>
          </cell>
          <cell r="HH29">
            <v>0</v>
          </cell>
          <cell r="HI29">
            <v>0</v>
          </cell>
          <cell r="HJ29">
            <v>0</v>
          </cell>
          <cell r="HK29">
            <v>0</v>
          </cell>
          <cell r="HL29">
            <v>0</v>
          </cell>
          <cell r="HM29">
            <v>0</v>
          </cell>
          <cell r="HN29">
            <v>0</v>
          </cell>
          <cell r="HO29">
            <v>0</v>
          </cell>
          <cell r="HP29">
            <v>0</v>
          </cell>
          <cell r="HQ29">
            <v>0</v>
          </cell>
          <cell r="HR29">
            <v>0</v>
          </cell>
          <cell r="HS29">
            <v>0</v>
          </cell>
          <cell r="HT29">
            <v>0</v>
          </cell>
          <cell r="HU29">
            <v>0</v>
          </cell>
          <cell r="HV29">
            <v>0</v>
          </cell>
          <cell r="HW29">
            <v>0</v>
          </cell>
          <cell r="HX29">
            <v>0</v>
          </cell>
          <cell r="HY29">
            <v>0</v>
          </cell>
          <cell r="HZ29">
            <v>0</v>
          </cell>
          <cell r="IA29">
            <v>0</v>
          </cell>
          <cell r="IB29">
            <v>0</v>
          </cell>
          <cell r="IC29">
            <v>0</v>
          </cell>
          <cell r="ID29">
            <v>0</v>
          </cell>
          <cell r="IE29">
            <v>0</v>
          </cell>
          <cell r="IF29">
            <v>0</v>
          </cell>
          <cell r="IG29">
            <v>0</v>
          </cell>
          <cell r="IH29">
            <v>0</v>
          </cell>
          <cell r="II29">
            <v>0</v>
          </cell>
          <cell r="IJ29">
            <v>0</v>
          </cell>
          <cell r="IK29">
            <v>0</v>
          </cell>
          <cell r="IL29">
            <v>0</v>
          </cell>
          <cell r="IM29">
            <v>0</v>
          </cell>
          <cell r="IN29">
            <v>0</v>
          </cell>
          <cell r="IO29">
            <v>0</v>
          </cell>
          <cell r="IP29">
            <v>0</v>
          </cell>
          <cell r="IQ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>
            <v>0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  <cell r="FA30">
            <v>0</v>
          </cell>
          <cell r="FB30">
            <v>0</v>
          </cell>
          <cell r="FC30">
            <v>0</v>
          </cell>
          <cell r="FD30">
            <v>0</v>
          </cell>
          <cell r="FE30">
            <v>0</v>
          </cell>
          <cell r="FF30">
            <v>0</v>
          </cell>
          <cell r="FG30">
            <v>0</v>
          </cell>
          <cell r="FH30">
            <v>0</v>
          </cell>
          <cell r="FI30">
            <v>0</v>
          </cell>
          <cell r="FJ30">
            <v>0</v>
          </cell>
          <cell r="FK30">
            <v>0</v>
          </cell>
          <cell r="FL30">
            <v>0</v>
          </cell>
          <cell r="FM30">
            <v>0</v>
          </cell>
          <cell r="FN30">
            <v>0</v>
          </cell>
          <cell r="FO30">
            <v>0</v>
          </cell>
          <cell r="FP30">
            <v>0</v>
          </cell>
          <cell r="FQ30">
            <v>0</v>
          </cell>
          <cell r="FR30">
            <v>0</v>
          </cell>
          <cell r="FS30">
            <v>0</v>
          </cell>
          <cell r="FT30">
            <v>0</v>
          </cell>
          <cell r="FU30">
            <v>0</v>
          </cell>
          <cell r="FV30">
            <v>0</v>
          </cell>
          <cell r="FW30">
            <v>0</v>
          </cell>
          <cell r="FX30">
            <v>0</v>
          </cell>
          <cell r="FY30">
            <v>0</v>
          </cell>
          <cell r="FZ30">
            <v>0</v>
          </cell>
          <cell r="GA30">
            <v>0</v>
          </cell>
          <cell r="GB30">
            <v>0</v>
          </cell>
          <cell r="GC30">
            <v>0</v>
          </cell>
          <cell r="GD30">
            <v>0</v>
          </cell>
          <cell r="GE30">
            <v>0</v>
          </cell>
          <cell r="GF30">
            <v>0</v>
          </cell>
          <cell r="GG30">
            <v>0</v>
          </cell>
          <cell r="GH30">
            <v>0</v>
          </cell>
          <cell r="GI30">
            <v>0</v>
          </cell>
          <cell r="GJ30">
            <v>0</v>
          </cell>
          <cell r="GK30">
            <v>0</v>
          </cell>
          <cell r="GL30">
            <v>0</v>
          </cell>
          <cell r="GM30">
            <v>0</v>
          </cell>
          <cell r="GN30">
            <v>0</v>
          </cell>
          <cell r="GO30">
            <v>0</v>
          </cell>
          <cell r="GP30">
            <v>0</v>
          </cell>
          <cell r="GQ30">
            <v>0</v>
          </cell>
          <cell r="GR30">
            <v>0</v>
          </cell>
          <cell r="GS30">
            <v>0</v>
          </cell>
          <cell r="GT30">
            <v>0</v>
          </cell>
          <cell r="GU30">
            <v>0</v>
          </cell>
          <cell r="GV30">
            <v>0</v>
          </cell>
          <cell r="GW30">
            <v>0</v>
          </cell>
          <cell r="GX30">
            <v>0</v>
          </cell>
          <cell r="GY30">
            <v>0</v>
          </cell>
          <cell r="GZ30">
            <v>0</v>
          </cell>
          <cell r="HA30">
            <v>0</v>
          </cell>
          <cell r="HB30">
            <v>0</v>
          </cell>
          <cell r="HC30">
            <v>0</v>
          </cell>
          <cell r="HD30">
            <v>0</v>
          </cell>
          <cell r="HE30">
            <v>0</v>
          </cell>
          <cell r="HF30">
            <v>0</v>
          </cell>
          <cell r="HG30">
            <v>0</v>
          </cell>
          <cell r="HH30">
            <v>0</v>
          </cell>
          <cell r="HI30">
            <v>0</v>
          </cell>
          <cell r="HJ30">
            <v>0</v>
          </cell>
          <cell r="HK30">
            <v>0</v>
          </cell>
          <cell r="HL30">
            <v>0</v>
          </cell>
          <cell r="HM30">
            <v>0</v>
          </cell>
          <cell r="HN30">
            <v>0</v>
          </cell>
          <cell r="HO30">
            <v>0</v>
          </cell>
          <cell r="HP30">
            <v>0</v>
          </cell>
          <cell r="HQ30">
            <v>0</v>
          </cell>
          <cell r="HR30">
            <v>0</v>
          </cell>
          <cell r="HS30">
            <v>0</v>
          </cell>
          <cell r="HT30">
            <v>0</v>
          </cell>
          <cell r="HU30">
            <v>0</v>
          </cell>
          <cell r="HV30">
            <v>0</v>
          </cell>
          <cell r="HW30">
            <v>0</v>
          </cell>
          <cell r="HX30">
            <v>0</v>
          </cell>
          <cell r="HY30">
            <v>0</v>
          </cell>
          <cell r="HZ30">
            <v>0</v>
          </cell>
          <cell r="IA30">
            <v>0</v>
          </cell>
          <cell r="IB30">
            <v>0</v>
          </cell>
          <cell r="IC30">
            <v>0</v>
          </cell>
          <cell r="ID30">
            <v>0</v>
          </cell>
          <cell r="IE30">
            <v>0</v>
          </cell>
          <cell r="IF30">
            <v>0</v>
          </cell>
          <cell r="IG30">
            <v>0</v>
          </cell>
          <cell r="IH30">
            <v>0</v>
          </cell>
          <cell r="II30">
            <v>0</v>
          </cell>
          <cell r="IJ30">
            <v>0</v>
          </cell>
          <cell r="IK30">
            <v>0</v>
          </cell>
          <cell r="IL30">
            <v>0</v>
          </cell>
          <cell r="IM30">
            <v>0</v>
          </cell>
          <cell r="IN30">
            <v>0</v>
          </cell>
          <cell r="IO30">
            <v>0</v>
          </cell>
          <cell r="IP30">
            <v>0</v>
          </cell>
          <cell r="IQ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>
            <v>0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  <cell r="FA31">
            <v>0</v>
          </cell>
          <cell r="FB31">
            <v>0</v>
          </cell>
          <cell r="FC31">
            <v>0</v>
          </cell>
          <cell r="FD31">
            <v>0</v>
          </cell>
          <cell r="FE31">
            <v>0</v>
          </cell>
          <cell r="FF31">
            <v>0</v>
          </cell>
          <cell r="FG31">
            <v>0</v>
          </cell>
          <cell r="FH31">
            <v>0</v>
          </cell>
          <cell r="FI31">
            <v>0</v>
          </cell>
          <cell r="FJ31">
            <v>0</v>
          </cell>
          <cell r="FK31">
            <v>0</v>
          </cell>
          <cell r="FL31">
            <v>0</v>
          </cell>
          <cell r="FM31">
            <v>0</v>
          </cell>
          <cell r="FN31">
            <v>0</v>
          </cell>
          <cell r="FO31">
            <v>0</v>
          </cell>
          <cell r="FP31">
            <v>0</v>
          </cell>
          <cell r="FQ31">
            <v>0</v>
          </cell>
          <cell r="FR31">
            <v>0</v>
          </cell>
          <cell r="FS31">
            <v>0</v>
          </cell>
          <cell r="FT31">
            <v>0</v>
          </cell>
          <cell r="FU31">
            <v>0</v>
          </cell>
          <cell r="FV31">
            <v>0</v>
          </cell>
          <cell r="FW31">
            <v>0</v>
          </cell>
          <cell r="FX31">
            <v>0</v>
          </cell>
          <cell r="FY31">
            <v>0</v>
          </cell>
          <cell r="FZ31">
            <v>0</v>
          </cell>
          <cell r="GA31">
            <v>0</v>
          </cell>
          <cell r="GB31">
            <v>0</v>
          </cell>
          <cell r="GC31">
            <v>0</v>
          </cell>
          <cell r="GD31">
            <v>0</v>
          </cell>
          <cell r="GE31">
            <v>0</v>
          </cell>
          <cell r="GF31">
            <v>0</v>
          </cell>
          <cell r="GG31">
            <v>0</v>
          </cell>
          <cell r="GH31">
            <v>0</v>
          </cell>
          <cell r="GI31">
            <v>0</v>
          </cell>
          <cell r="GJ31">
            <v>0</v>
          </cell>
          <cell r="GK31">
            <v>0</v>
          </cell>
          <cell r="GL31">
            <v>0</v>
          </cell>
          <cell r="GM31">
            <v>0</v>
          </cell>
          <cell r="GN31">
            <v>0</v>
          </cell>
          <cell r="GO31">
            <v>0</v>
          </cell>
          <cell r="GP31">
            <v>0</v>
          </cell>
          <cell r="GQ31">
            <v>0</v>
          </cell>
          <cell r="GR31">
            <v>0</v>
          </cell>
          <cell r="GS31">
            <v>0</v>
          </cell>
          <cell r="GT31">
            <v>0</v>
          </cell>
          <cell r="GU31">
            <v>0</v>
          </cell>
          <cell r="GV31">
            <v>0</v>
          </cell>
          <cell r="GW31">
            <v>0</v>
          </cell>
          <cell r="GX31">
            <v>0</v>
          </cell>
          <cell r="GY31">
            <v>0</v>
          </cell>
          <cell r="GZ31">
            <v>0</v>
          </cell>
          <cell r="HA31">
            <v>0</v>
          </cell>
          <cell r="HB31">
            <v>0</v>
          </cell>
          <cell r="HC31">
            <v>0</v>
          </cell>
          <cell r="HD31">
            <v>0</v>
          </cell>
          <cell r="HE31">
            <v>0</v>
          </cell>
          <cell r="HF31">
            <v>0</v>
          </cell>
          <cell r="HG31">
            <v>0</v>
          </cell>
          <cell r="HH31">
            <v>0</v>
          </cell>
          <cell r="HI31">
            <v>0</v>
          </cell>
          <cell r="HJ31">
            <v>0</v>
          </cell>
          <cell r="HK31">
            <v>0</v>
          </cell>
          <cell r="HL31">
            <v>0</v>
          </cell>
          <cell r="HM31">
            <v>0</v>
          </cell>
          <cell r="HN31">
            <v>0</v>
          </cell>
          <cell r="HO31">
            <v>0</v>
          </cell>
          <cell r="HP31">
            <v>0</v>
          </cell>
          <cell r="HQ31">
            <v>0</v>
          </cell>
          <cell r="HR31">
            <v>0</v>
          </cell>
          <cell r="HS31">
            <v>0</v>
          </cell>
          <cell r="HT31">
            <v>0</v>
          </cell>
          <cell r="HU31">
            <v>0</v>
          </cell>
          <cell r="HV31">
            <v>0</v>
          </cell>
          <cell r="HW31">
            <v>0</v>
          </cell>
          <cell r="HX31">
            <v>0</v>
          </cell>
          <cell r="HY31">
            <v>0</v>
          </cell>
          <cell r="HZ31">
            <v>0</v>
          </cell>
          <cell r="IA31">
            <v>0</v>
          </cell>
          <cell r="IB31">
            <v>0</v>
          </cell>
          <cell r="IC31">
            <v>0</v>
          </cell>
          <cell r="ID31">
            <v>0</v>
          </cell>
          <cell r="IE31">
            <v>0</v>
          </cell>
          <cell r="IF31">
            <v>0</v>
          </cell>
          <cell r="IG31">
            <v>0</v>
          </cell>
          <cell r="IH31">
            <v>0</v>
          </cell>
          <cell r="II31">
            <v>0</v>
          </cell>
          <cell r="IJ31">
            <v>0</v>
          </cell>
          <cell r="IK31">
            <v>0</v>
          </cell>
          <cell r="IL31">
            <v>0</v>
          </cell>
          <cell r="IM31">
            <v>0</v>
          </cell>
          <cell r="IN31">
            <v>0</v>
          </cell>
          <cell r="IO31">
            <v>0</v>
          </cell>
          <cell r="IP31">
            <v>0</v>
          </cell>
          <cell r="IQ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>
            <v>0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FL32">
            <v>0</v>
          </cell>
          <cell r="FM32">
            <v>0</v>
          </cell>
          <cell r="FN32">
            <v>0</v>
          </cell>
          <cell r="FO32">
            <v>0</v>
          </cell>
          <cell r="FP32">
            <v>0</v>
          </cell>
          <cell r="FQ32">
            <v>0</v>
          </cell>
          <cell r="FR32">
            <v>0</v>
          </cell>
          <cell r="FS32">
            <v>0</v>
          </cell>
          <cell r="FT32">
            <v>0</v>
          </cell>
          <cell r="FU32">
            <v>0</v>
          </cell>
          <cell r="FV32">
            <v>0</v>
          </cell>
          <cell r="FW32">
            <v>0</v>
          </cell>
          <cell r="FX32">
            <v>0</v>
          </cell>
          <cell r="FY32">
            <v>0</v>
          </cell>
          <cell r="FZ32">
            <v>0</v>
          </cell>
          <cell r="GA32">
            <v>0</v>
          </cell>
          <cell r="GB32">
            <v>0</v>
          </cell>
          <cell r="GC32">
            <v>0</v>
          </cell>
          <cell r="GD32">
            <v>0</v>
          </cell>
          <cell r="GE32">
            <v>0</v>
          </cell>
          <cell r="GF32">
            <v>0</v>
          </cell>
          <cell r="GG32">
            <v>0</v>
          </cell>
          <cell r="GH32">
            <v>0</v>
          </cell>
          <cell r="GI32">
            <v>0</v>
          </cell>
          <cell r="GJ32">
            <v>0</v>
          </cell>
          <cell r="GK32">
            <v>0</v>
          </cell>
          <cell r="GL32">
            <v>0</v>
          </cell>
          <cell r="GM32">
            <v>0</v>
          </cell>
          <cell r="GN32">
            <v>0</v>
          </cell>
          <cell r="GO32">
            <v>0</v>
          </cell>
          <cell r="GP32">
            <v>0</v>
          </cell>
          <cell r="GQ32">
            <v>0</v>
          </cell>
          <cell r="GR32">
            <v>0</v>
          </cell>
          <cell r="GS32">
            <v>0</v>
          </cell>
          <cell r="GT32">
            <v>0</v>
          </cell>
          <cell r="GU32">
            <v>0</v>
          </cell>
          <cell r="GV32">
            <v>0</v>
          </cell>
          <cell r="GW32">
            <v>0</v>
          </cell>
          <cell r="GX32">
            <v>0</v>
          </cell>
          <cell r="GY32">
            <v>0</v>
          </cell>
          <cell r="GZ32">
            <v>0</v>
          </cell>
          <cell r="HA32">
            <v>0</v>
          </cell>
          <cell r="HB32">
            <v>0</v>
          </cell>
          <cell r="HC32">
            <v>0</v>
          </cell>
          <cell r="HD32">
            <v>0</v>
          </cell>
          <cell r="HE32">
            <v>0</v>
          </cell>
          <cell r="HF32">
            <v>0</v>
          </cell>
          <cell r="HG32">
            <v>0</v>
          </cell>
          <cell r="HH32">
            <v>0</v>
          </cell>
          <cell r="HI32">
            <v>0</v>
          </cell>
          <cell r="HJ32">
            <v>0</v>
          </cell>
          <cell r="HK32">
            <v>0</v>
          </cell>
          <cell r="HL32">
            <v>0</v>
          </cell>
          <cell r="HM32">
            <v>0</v>
          </cell>
          <cell r="HN32">
            <v>0</v>
          </cell>
          <cell r="HO32">
            <v>0</v>
          </cell>
          <cell r="HP32">
            <v>0</v>
          </cell>
          <cell r="HQ32">
            <v>0</v>
          </cell>
          <cell r="HR32">
            <v>0</v>
          </cell>
          <cell r="HS32">
            <v>0</v>
          </cell>
          <cell r="HT32">
            <v>0</v>
          </cell>
          <cell r="HU32">
            <v>0</v>
          </cell>
          <cell r="HV32">
            <v>0</v>
          </cell>
          <cell r="HW32">
            <v>0</v>
          </cell>
          <cell r="HX32">
            <v>0</v>
          </cell>
          <cell r="HY32">
            <v>0</v>
          </cell>
          <cell r="HZ32">
            <v>0</v>
          </cell>
          <cell r="IA32">
            <v>0</v>
          </cell>
          <cell r="IB32">
            <v>0</v>
          </cell>
          <cell r="IC32">
            <v>0</v>
          </cell>
          <cell r="ID32">
            <v>0</v>
          </cell>
          <cell r="IE32">
            <v>0</v>
          </cell>
          <cell r="IF32">
            <v>0</v>
          </cell>
          <cell r="IG32">
            <v>0</v>
          </cell>
          <cell r="IH32">
            <v>0</v>
          </cell>
          <cell r="II32">
            <v>0</v>
          </cell>
          <cell r="IJ32">
            <v>0</v>
          </cell>
          <cell r="IK32">
            <v>0</v>
          </cell>
          <cell r="IL32">
            <v>0</v>
          </cell>
          <cell r="IM32">
            <v>0</v>
          </cell>
          <cell r="IN32">
            <v>0</v>
          </cell>
          <cell r="IO32">
            <v>0</v>
          </cell>
          <cell r="IP32">
            <v>0</v>
          </cell>
          <cell r="IQ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0</v>
          </cell>
          <cell r="FP33">
            <v>0</v>
          </cell>
          <cell r="FQ33">
            <v>0</v>
          </cell>
          <cell r="FR33">
            <v>0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0</v>
          </cell>
          <cell r="FY33">
            <v>0</v>
          </cell>
          <cell r="FZ33">
            <v>0</v>
          </cell>
          <cell r="GA33">
            <v>0</v>
          </cell>
          <cell r="GB33">
            <v>0</v>
          </cell>
          <cell r="GC33">
            <v>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0</v>
          </cell>
          <cell r="GI33">
            <v>0</v>
          </cell>
          <cell r="GJ33">
            <v>0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>
            <v>0</v>
          </cell>
          <cell r="IF33">
            <v>0</v>
          </cell>
          <cell r="IG33">
            <v>0</v>
          </cell>
          <cell r="IH33">
            <v>0</v>
          </cell>
          <cell r="II33">
            <v>0</v>
          </cell>
          <cell r="IJ33">
            <v>0</v>
          </cell>
          <cell r="IK33">
            <v>0</v>
          </cell>
          <cell r="IL33">
            <v>0</v>
          </cell>
          <cell r="IM33">
            <v>0</v>
          </cell>
          <cell r="IN33">
            <v>0</v>
          </cell>
          <cell r="IO33">
            <v>0</v>
          </cell>
          <cell r="IP33">
            <v>0</v>
          </cell>
          <cell r="IQ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0</v>
          </cell>
          <cell r="FD34">
            <v>0</v>
          </cell>
          <cell r="FE34">
            <v>0</v>
          </cell>
          <cell r="FF34">
            <v>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0</v>
          </cell>
          <cell r="FP34">
            <v>0</v>
          </cell>
          <cell r="FQ34">
            <v>0</v>
          </cell>
          <cell r="FR34">
            <v>0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0</v>
          </cell>
          <cell r="FY34">
            <v>0</v>
          </cell>
          <cell r="FZ34">
            <v>0</v>
          </cell>
          <cell r="GA34">
            <v>0</v>
          </cell>
          <cell r="GB34">
            <v>0</v>
          </cell>
          <cell r="GC34">
            <v>0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0</v>
          </cell>
          <cell r="GI34">
            <v>0</v>
          </cell>
          <cell r="GJ34">
            <v>0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>
            <v>0</v>
          </cell>
          <cell r="IF34">
            <v>0</v>
          </cell>
          <cell r="IG34">
            <v>0</v>
          </cell>
          <cell r="IH34">
            <v>0</v>
          </cell>
          <cell r="II34">
            <v>0</v>
          </cell>
          <cell r="IJ34">
            <v>0</v>
          </cell>
          <cell r="IK34">
            <v>0</v>
          </cell>
          <cell r="IL34">
            <v>0</v>
          </cell>
          <cell r="IM34">
            <v>0</v>
          </cell>
          <cell r="IN34">
            <v>0</v>
          </cell>
          <cell r="IO34">
            <v>0</v>
          </cell>
          <cell r="IP34">
            <v>0</v>
          </cell>
          <cell r="IQ34">
            <v>0</v>
          </cell>
        </row>
        <row r="35">
          <cell r="B35">
            <v>5.46</v>
          </cell>
          <cell r="C35">
            <v>3.1030000000000002</v>
          </cell>
          <cell r="D35">
            <v>2.3570000000000002</v>
          </cell>
          <cell r="E35">
            <v>50.697000000000003</v>
          </cell>
          <cell r="F35">
            <v>19.853999999999999</v>
          </cell>
          <cell r="G35">
            <v>30.843</v>
          </cell>
          <cell r="H35">
            <v>12.288</v>
          </cell>
          <cell r="I35">
            <v>4.4089999999999998</v>
          </cell>
          <cell r="J35">
            <v>7.8789999999999996</v>
          </cell>
          <cell r="K35">
            <v>423.66899999999998</v>
          </cell>
          <cell r="L35">
            <v>188.10300000000001</v>
          </cell>
          <cell r="M35">
            <v>235.566</v>
          </cell>
          <cell r="N35">
            <v>383.37900000000002</v>
          </cell>
          <cell r="O35">
            <v>167.54599999999999</v>
          </cell>
          <cell r="P35">
            <v>215.833</v>
          </cell>
          <cell r="Q35">
            <v>40.29</v>
          </cell>
          <cell r="R35">
            <v>20.556999999999999</v>
          </cell>
          <cell r="S35">
            <v>19.733000000000001</v>
          </cell>
          <cell r="T35">
            <v>57.02</v>
          </cell>
          <cell r="U35">
            <v>30.532</v>
          </cell>
          <cell r="V35">
            <v>26.488</v>
          </cell>
          <cell r="W35">
            <v>508.66399999999999</v>
          </cell>
          <cell r="X35">
            <v>220.80600000000001</v>
          </cell>
          <cell r="Y35">
            <v>287.858</v>
          </cell>
          <cell r="Z35">
            <v>838.15800000000002</v>
          </cell>
          <cell r="AA35">
            <v>436.22</v>
          </cell>
          <cell r="AB35">
            <v>401.93799999999999</v>
          </cell>
          <cell r="AC35">
            <v>548.96</v>
          </cell>
          <cell r="AD35">
            <v>245.048</v>
          </cell>
          <cell r="AE35">
            <v>303.91199999999998</v>
          </cell>
          <cell r="AF35">
            <v>2034.9770000000001</v>
          </cell>
          <cell r="AG35">
            <v>1017.896</v>
          </cell>
          <cell r="AH35">
            <v>1017.08</v>
          </cell>
          <cell r="AI35">
            <v>1304.2059999999999</v>
          </cell>
          <cell r="AJ35">
            <v>716.04499999999996</v>
          </cell>
          <cell r="AK35">
            <v>588.16200000000003</v>
          </cell>
          <cell r="AL35">
            <v>250.33500000000001</v>
          </cell>
          <cell r="AM35">
            <v>139.328</v>
          </cell>
          <cell r="AN35">
            <v>111.00700000000001</v>
          </cell>
          <cell r="AO35">
            <v>151.87100000000001</v>
          </cell>
          <cell r="AP35">
            <v>67.938000000000002</v>
          </cell>
          <cell r="AQ35">
            <v>83.933999999999997</v>
          </cell>
          <cell r="AR35">
            <v>233.38800000000001</v>
          </cell>
          <cell r="AS35">
            <v>92.254999999999995</v>
          </cell>
          <cell r="AT35">
            <v>141.13300000000001</v>
          </cell>
          <cell r="AU35">
            <v>36.731000000000002</v>
          </cell>
          <cell r="AV35">
            <v>13.221</v>
          </cell>
          <cell r="AW35">
            <v>23.51</v>
          </cell>
          <cell r="AX35">
            <v>30.105</v>
          </cell>
          <cell r="AY35">
            <v>11.606</v>
          </cell>
          <cell r="AZ35">
            <v>18.498999999999999</v>
          </cell>
          <cell r="BA35">
            <v>10.731999999999999</v>
          </cell>
          <cell r="BB35">
            <v>5.4139999999999997</v>
          </cell>
          <cell r="BC35">
            <v>5.319</v>
          </cell>
          <cell r="BD35">
            <v>19.373000000000001</v>
          </cell>
          <cell r="BE35">
            <v>6.1929999999999996</v>
          </cell>
          <cell r="BF35">
            <v>13.18</v>
          </cell>
          <cell r="BG35">
            <v>6.6260000000000003</v>
          </cell>
          <cell r="BH35">
            <v>1.615</v>
          </cell>
          <cell r="BI35">
            <v>5.0110000000000001</v>
          </cell>
          <cell r="BJ35">
            <v>196.65700000000001</v>
          </cell>
          <cell r="BK35">
            <v>79.034000000000006</v>
          </cell>
          <cell r="BL35">
            <v>117.623</v>
          </cell>
          <cell r="BM35">
            <v>77.72</v>
          </cell>
          <cell r="BN35">
            <v>40.088999999999999</v>
          </cell>
          <cell r="BO35">
            <v>37.631</v>
          </cell>
          <cell r="BP35">
            <v>74.037999999999997</v>
          </cell>
          <cell r="BQ35">
            <v>38.65</v>
          </cell>
          <cell r="BR35">
            <v>35.387</v>
          </cell>
          <cell r="BS35">
            <v>3.6829999999999998</v>
          </cell>
          <cell r="BT35">
            <v>1.4390000000000001</v>
          </cell>
          <cell r="BU35">
            <v>2.2440000000000002</v>
          </cell>
          <cell r="BV35">
            <v>2.0859999999999999</v>
          </cell>
          <cell r="BW35">
            <v>0.42199999999999999</v>
          </cell>
          <cell r="BX35">
            <v>1.6639999999999999</v>
          </cell>
          <cell r="BY35">
            <v>92.715000000000003</v>
          </cell>
          <cell r="BZ35">
            <v>33.265000000000001</v>
          </cell>
          <cell r="CA35">
            <v>59.45</v>
          </cell>
          <cell r="CB35">
            <v>13.12</v>
          </cell>
          <cell r="CC35">
            <v>5.9550000000000001</v>
          </cell>
          <cell r="CD35">
            <v>7.165</v>
          </cell>
          <cell r="CE35">
            <v>79.594999999999999</v>
          </cell>
          <cell r="CF35">
            <v>27.31</v>
          </cell>
          <cell r="CG35">
            <v>52.286000000000001</v>
          </cell>
          <cell r="CH35">
            <v>24.135000000000002</v>
          </cell>
          <cell r="CI35">
            <v>5.258</v>
          </cell>
          <cell r="CJ35">
            <v>18.878</v>
          </cell>
          <cell r="CK35">
            <v>497.38299999999998</v>
          </cell>
          <cell r="CL35">
            <v>209.59700000000001</v>
          </cell>
          <cell r="CM35">
            <v>287.786</v>
          </cell>
          <cell r="CN35">
            <v>444.351</v>
          </cell>
          <cell r="CO35">
            <v>183.25</v>
          </cell>
          <cell r="CP35">
            <v>261.101</v>
          </cell>
          <cell r="CQ35">
            <v>53.031999999999996</v>
          </cell>
          <cell r="CR35">
            <v>26.347000000000001</v>
          </cell>
          <cell r="CS35">
            <v>26.684999999999999</v>
          </cell>
          <cell r="CT35">
            <v>84.77</v>
          </cell>
          <cell r="CU35">
            <v>44.064</v>
          </cell>
          <cell r="CV35">
            <v>40.706000000000003</v>
          </cell>
          <cell r="CW35">
            <v>646</v>
          </cell>
          <cell r="CX35">
            <v>257.78800000000001</v>
          </cell>
          <cell r="CY35">
            <v>388.21199999999999</v>
          </cell>
          <cell r="CZ35">
            <v>1340.9369999999999</v>
          </cell>
          <cell r="DA35">
            <v>729.26599999999996</v>
          </cell>
          <cell r="DB35">
            <v>611.67100000000005</v>
          </cell>
          <cell r="DC35">
            <v>694.04</v>
          </cell>
          <cell r="DD35">
            <v>288.63099999999997</v>
          </cell>
          <cell r="DE35">
            <v>405.40899999999999</v>
          </cell>
          <cell r="DF35">
            <v>422.08199999999999</v>
          </cell>
          <cell r="DG35">
            <v>207.596</v>
          </cell>
          <cell r="DH35">
            <v>214.48599999999999</v>
          </cell>
          <cell r="DI35">
            <v>239.97</v>
          </cell>
          <cell r="DJ35">
            <v>127.145</v>
          </cell>
          <cell r="DK35">
            <v>112.825</v>
          </cell>
          <cell r="DL35">
            <v>39.350999999999999</v>
          </cell>
          <cell r="DM35">
            <v>19.754000000000001</v>
          </cell>
          <cell r="DN35">
            <v>19.597000000000001</v>
          </cell>
          <cell r="DO35">
            <v>26.213000000000001</v>
          </cell>
          <cell r="DP35">
            <v>10.670999999999999</v>
          </cell>
          <cell r="DQ35">
            <v>15.542</v>
          </cell>
          <cell r="DR35">
            <v>47.908000000000001</v>
          </cell>
          <cell r="DS35">
            <v>18.411999999999999</v>
          </cell>
          <cell r="DT35">
            <v>29.495999999999999</v>
          </cell>
          <cell r="DU35">
            <v>7.1269999999999998</v>
          </cell>
          <cell r="DV35">
            <v>1.9019999999999999</v>
          </cell>
          <cell r="DW35">
            <v>5.2249999999999996</v>
          </cell>
          <cell r="DX35">
            <v>5.8550000000000004</v>
          </cell>
          <cell r="DY35">
            <v>1.9019999999999999</v>
          </cell>
          <cell r="DZ35">
            <v>3.952</v>
          </cell>
          <cell r="EA35">
            <v>2.6720000000000002</v>
          </cell>
          <cell r="EB35">
            <v>0.52300000000000002</v>
          </cell>
          <cell r="EC35">
            <v>2.149</v>
          </cell>
          <cell r="ED35">
            <v>3.1829999999999998</v>
          </cell>
          <cell r="EE35">
            <v>1.379</v>
          </cell>
          <cell r="EF35">
            <v>1.804</v>
          </cell>
          <cell r="EG35">
            <v>1.2729999999999999</v>
          </cell>
          <cell r="EH35">
            <v>0</v>
          </cell>
          <cell r="EI35">
            <v>1.2729999999999999</v>
          </cell>
          <cell r="EJ35">
            <v>40.780999999999999</v>
          </cell>
          <cell r="EK35">
            <v>16.510000000000002</v>
          </cell>
          <cell r="EL35">
            <v>24.271000000000001</v>
          </cell>
          <cell r="EM35">
            <v>13.214</v>
          </cell>
          <cell r="EN35">
            <v>7.4249999999999998</v>
          </cell>
          <cell r="EO35">
            <v>5.7880000000000003</v>
          </cell>
          <cell r="EP35">
            <v>12.064</v>
          </cell>
          <cell r="EQ35">
            <v>7.14</v>
          </cell>
          <cell r="ER35">
            <v>4.9240000000000004</v>
          </cell>
          <cell r="ES35">
            <v>1.1499999999999999</v>
          </cell>
          <cell r="ET35">
            <v>0.28599999999999998</v>
          </cell>
          <cell r="EU35">
            <v>0.86399999999999999</v>
          </cell>
          <cell r="EV35">
            <v>0.27</v>
          </cell>
          <cell r="EW35">
            <v>0.154</v>
          </cell>
          <cell r="EX35">
            <v>0.11600000000000001</v>
          </cell>
          <cell r="EY35">
            <v>23.442</v>
          </cell>
          <cell r="EZ35">
            <v>8.6950000000000003</v>
          </cell>
          <cell r="FA35">
            <v>14.747</v>
          </cell>
          <cell r="FB35">
            <v>2.2360000000000002</v>
          </cell>
          <cell r="FC35">
            <v>1.3120000000000001</v>
          </cell>
          <cell r="FD35">
            <v>0.92400000000000004</v>
          </cell>
          <cell r="FE35">
            <v>21.204999999999998</v>
          </cell>
          <cell r="FF35">
            <v>7.383</v>
          </cell>
          <cell r="FG35">
            <v>13.823</v>
          </cell>
          <cell r="FH35">
            <v>3.855</v>
          </cell>
          <cell r="FI35">
            <v>0.23599999999999999</v>
          </cell>
          <cell r="FJ35">
            <v>3.6190000000000002</v>
          </cell>
          <cell r="FK35">
            <v>134.20400000000001</v>
          </cell>
          <cell r="FL35">
            <v>62.037999999999997</v>
          </cell>
          <cell r="FM35">
            <v>72.165000000000006</v>
          </cell>
          <cell r="FN35">
            <v>114.435</v>
          </cell>
          <cell r="FO35">
            <v>50.436999999999998</v>
          </cell>
          <cell r="FP35">
            <v>63.997999999999998</v>
          </cell>
          <cell r="FQ35">
            <v>19.768999999999998</v>
          </cell>
          <cell r="FR35">
            <v>11.601000000000001</v>
          </cell>
          <cell r="FS35">
            <v>8.1669999999999998</v>
          </cell>
          <cell r="FT35">
            <v>14.736000000000001</v>
          </cell>
          <cell r="FU35">
            <v>7.6630000000000003</v>
          </cell>
          <cell r="FV35">
            <v>7.0730000000000004</v>
          </cell>
          <cell r="FW35">
            <v>167.376</v>
          </cell>
          <cell r="FX35">
            <v>72.787999999999997</v>
          </cell>
          <cell r="FY35">
            <v>94.587999999999994</v>
          </cell>
          <cell r="FZ35">
            <v>247.09700000000001</v>
          </cell>
          <cell r="GA35">
            <v>129.047</v>
          </cell>
          <cell r="GB35">
            <v>118.05</v>
          </cell>
          <cell r="GC35">
            <v>174.98400000000001</v>
          </cell>
          <cell r="GD35">
            <v>78.548000000000002</v>
          </cell>
          <cell r="GE35">
            <v>96.436000000000007</v>
          </cell>
          <cell r="GF35">
            <v>179.499</v>
          </cell>
          <cell r="GG35">
            <v>92.203000000000003</v>
          </cell>
          <cell r="GH35">
            <v>87.296999999999997</v>
          </cell>
          <cell r="GI35">
            <v>137.946</v>
          </cell>
          <cell r="GJ35">
            <v>74.911000000000001</v>
          </cell>
          <cell r="GK35">
            <v>63.034999999999997</v>
          </cell>
          <cell r="GL35">
            <v>14.21</v>
          </cell>
          <cell r="GM35">
            <v>8.8699999999999992</v>
          </cell>
          <cell r="GN35">
            <v>5.3390000000000004</v>
          </cell>
          <cell r="GO35">
            <v>6.41</v>
          </cell>
          <cell r="GP35">
            <v>3.3719999999999999</v>
          </cell>
          <cell r="GQ35">
            <v>3.0379999999999998</v>
          </cell>
          <cell r="GR35">
            <v>15.252000000000001</v>
          </cell>
          <cell r="GS35">
            <v>6.0940000000000003</v>
          </cell>
          <cell r="GT35">
            <v>9.1579999999999995</v>
          </cell>
          <cell r="GU35">
            <v>3.3340000000000001</v>
          </cell>
          <cell r="GV35">
            <v>1.7230000000000001</v>
          </cell>
          <cell r="GW35">
            <v>1.611</v>
          </cell>
          <cell r="GX35">
            <v>2.165</v>
          </cell>
          <cell r="GY35">
            <v>1.4279999999999999</v>
          </cell>
          <cell r="GZ35">
            <v>0.73699999999999999</v>
          </cell>
          <cell r="HA35">
            <v>0.58299999999999996</v>
          </cell>
          <cell r="HB35">
            <v>0.26300000000000001</v>
          </cell>
          <cell r="HC35">
            <v>0.31900000000000001</v>
          </cell>
          <cell r="HD35">
            <v>1.5820000000000001</v>
          </cell>
          <cell r="HE35">
            <v>1.165</v>
          </cell>
          <cell r="HF35">
            <v>0.41699999999999998</v>
          </cell>
          <cell r="HG35">
            <v>1.169</v>
          </cell>
          <cell r="HH35">
            <v>0.29499999999999998</v>
          </cell>
          <cell r="HI35">
            <v>0.874</v>
          </cell>
          <cell r="HJ35">
            <v>11.917999999999999</v>
          </cell>
          <cell r="HK35">
            <v>4.3710000000000004</v>
          </cell>
          <cell r="HL35">
            <v>7.5469999999999997</v>
          </cell>
          <cell r="HM35">
            <v>4.4820000000000002</v>
          </cell>
          <cell r="HN35">
            <v>2.1739999999999999</v>
          </cell>
          <cell r="HO35">
            <v>2.3079999999999998</v>
          </cell>
          <cell r="HP35">
            <v>3.4849999999999999</v>
          </cell>
          <cell r="HQ35">
            <v>1.5289999999999999</v>
          </cell>
          <cell r="HR35">
            <v>1.9550000000000001</v>
          </cell>
          <cell r="HS35">
            <v>0.998</v>
          </cell>
          <cell r="HT35">
            <v>0.64500000000000002</v>
          </cell>
          <cell r="HU35">
            <v>0.35299999999999998</v>
          </cell>
          <cell r="HV35">
            <v>0</v>
          </cell>
          <cell r="HW35">
            <v>0</v>
          </cell>
          <cell r="HX35">
            <v>0</v>
          </cell>
          <cell r="HY35">
            <v>5.827</v>
          </cell>
          <cell r="HZ35">
            <v>1.5649999999999999</v>
          </cell>
          <cell r="IA35">
            <v>4.2619999999999996</v>
          </cell>
          <cell r="IB35">
            <v>1.1950000000000001</v>
          </cell>
          <cell r="IC35">
            <v>0.49099999999999999</v>
          </cell>
          <cell r="ID35">
            <v>0.70499999999999996</v>
          </cell>
          <cell r="IE35">
            <v>4.6310000000000002</v>
          </cell>
          <cell r="IF35">
            <v>1.0740000000000001</v>
          </cell>
          <cell r="IG35">
            <v>3.5569999999999999</v>
          </cell>
          <cell r="IH35">
            <v>1.609</v>
          </cell>
          <cell r="II35">
            <v>0.63200000000000001</v>
          </cell>
          <cell r="IJ35">
            <v>0.97699999999999998</v>
          </cell>
          <cell r="IK35">
            <v>26.302</v>
          </cell>
          <cell r="IL35">
            <v>11.196999999999999</v>
          </cell>
          <cell r="IM35">
            <v>15.103999999999999</v>
          </cell>
          <cell r="IN35">
            <v>22.315000000000001</v>
          </cell>
          <cell r="IO35">
            <v>8.9459999999999997</v>
          </cell>
          <cell r="IP35">
            <v>13.37</v>
          </cell>
          <cell r="IQ35">
            <v>3.9870000000000001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0</v>
          </cell>
          <cell r="FD36">
            <v>0</v>
          </cell>
          <cell r="FE36">
            <v>0</v>
          </cell>
          <cell r="FF36">
            <v>0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0</v>
          </cell>
          <cell r="FP36">
            <v>0</v>
          </cell>
          <cell r="FQ36">
            <v>0</v>
          </cell>
          <cell r="FR36">
            <v>0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0</v>
          </cell>
          <cell r="FY36">
            <v>0</v>
          </cell>
          <cell r="FZ36">
            <v>0</v>
          </cell>
          <cell r="GA36">
            <v>0</v>
          </cell>
          <cell r="GB36">
            <v>0</v>
          </cell>
          <cell r="GC36">
            <v>0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0</v>
          </cell>
          <cell r="GI36">
            <v>0</v>
          </cell>
          <cell r="GJ36">
            <v>0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>
            <v>0</v>
          </cell>
          <cell r="IF36">
            <v>0</v>
          </cell>
          <cell r="IG36">
            <v>0</v>
          </cell>
          <cell r="IH36">
            <v>0</v>
          </cell>
          <cell r="II36">
            <v>0</v>
          </cell>
          <cell r="IJ36">
            <v>0</v>
          </cell>
          <cell r="IK36">
            <v>0</v>
          </cell>
          <cell r="IL36">
            <v>0</v>
          </cell>
          <cell r="IM36">
            <v>0</v>
          </cell>
          <cell r="IN36">
            <v>0</v>
          </cell>
          <cell r="IO36">
            <v>0</v>
          </cell>
          <cell r="IP36">
            <v>0</v>
          </cell>
          <cell r="IQ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>
            <v>0</v>
          </cell>
          <cell r="IF37">
            <v>0</v>
          </cell>
          <cell r="IG37">
            <v>0</v>
          </cell>
          <cell r="IH37">
            <v>0</v>
          </cell>
          <cell r="II37">
            <v>0</v>
          </cell>
          <cell r="IJ37">
            <v>0</v>
          </cell>
          <cell r="IK37">
            <v>0</v>
          </cell>
          <cell r="IL37">
            <v>0</v>
          </cell>
          <cell r="IM37">
            <v>0</v>
          </cell>
          <cell r="IN37">
            <v>0</v>
          </cell>
          <cell r="IO37">
            <v>0</v>
          </cell>
          <cell r="IP37">
            <v>0</v>
          </cell>
          <cell r="IQ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0</v>
          </cell>
          <cell r="GB38">
            <v>0</v>
          </cell>
          <cell r="GC38">
            <v>0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0</v>
          </cell>
          <cell r="GI38">
            <v>0</v>
          </cell>
          <cell r="GJ38">
            <v>0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>
            <v>0</v>
          </cell>
          <cell r="IF38">
            <v>0</v>
          </cell>
          <cell r="IG38">
            <v>0</v>
          </cell>
          <cell r="IH38">
            <v>0</v>
          </cell>
          <cell r="II38">
            <v>0</v>
          </cell>
          <cell r="IJ38">
            <v>0</v>
          </cell>
          <cell r="IK38">
            <v>0</v>
          </cell>
          <cell r="IL38">
            <v>0</v>
          </cell>
          <cell r="IM38">
            <v>0</v>
          </cell>
          <cell r="IN38">
            <v>0</v>
          </cell>
          <cell r="IO38">
            <v>0</v>
          </cell>
          <cell r="IP38">
            <v>0</v>
          </cell>
          <cell r="IQ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>
            <v>0</v>
          </cell>
          <cell r="IF39">
            <v>0</v>
          </cell>
          <cell r="IG39">
            <v>0</v>
          </cell>
          <cell r="IH39">
            <v>0</v>
          </cell>
          <cell r="II39">
            <v>0</v>
          </cell>
          <cell r="IJ39">
            <v>0</v>
          </cell>
          <cell r="IK39">
            <v>0</v>
          </cell>
          <cell r="IL39">
            <v>0</v>
          </cell>
          <cell r="IM39">
            <v>0</v>
          </cell>
          <cell r="IN39">
            <v>0</v>
          </cell>
          <cell r="IO39">
            <v>0</v>
          </cell>
          <cell r="IP39">
            <v>0</v>
          </cell>
          <cell r="IQ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0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0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>
            <v>0</v>
          </cell>
          <cell r="IF40">
            <v>0</v>
          </cell>
          <cell r="IG40">
            <v>0</v>
          </cell>
          <cell r="IH40">
            <v>0</v>
          </cell>
          <cell r="II40">
            <v>0</v>
          </cell>
          <cell r="IJ40">
            <v>0</v>
          </cell>
          <cell r="IK40">
            <v>0</v>
          </cell>
          <cell r="IL40">
            <v>0</v>
          </cell>
          <cell r="IM40">
            <v>0</v>
          </cell>
          <cell r="IN40">
            <v>0</v>
          </cell>
          <cell r="IO40">
            <v>0</v>
          </cell>
          <cell r="IP40">
            <v>0</v>
          </cell>
          <cell r="IQ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0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0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0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>
            <v>0</v>
          </cell>
          <cell r="IF41">
            <v>0</v>
          </cell>
          <cell r="IG41">
            <v>0</v>
          </cell>
          <cell r="IH41">
            <v>0</v>
          </cell>
          <cell r="II41">
            <v>0</v>
          </cell>
          <cell r="IJ41">
            <v>0</v>
          </cell>
          <cell r="IK41">
            <v>0</v>
          </cell>
          <cell r="IL41">
            <v>0</v>
          </cell>
          <cell r="IM41">
            <v>0</v>
          </cell>
          <cell r="IN41">
            <v>0</v>
          </cell>
          <cell r="IO41">
            <v>0</v>
          </cell>
          <cell r="IP41">
            <v>0</v>
          </cell>
          <cell r="IQ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0</v>
          </cell>
          <cell r="DW42">
            <v>0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  <cell r="FA42">
            <v>0</v>
          </cell>
          <cell r="FB42">
            <v>0</v>
          </cell>
          <cell r="FC42">
            <v>0</v>
          </cell>
          <cell r="FD42">
            <v>0</v>
          </cell>
          <cell r="FE42">
            <v>0</v>
          </cell>
          <cell r="FF42">
            <v>0</v>
          </cell>
          <cell r="FG42">
            <v>0</v>
          </cell>
          <cell r="FH42">
            <v>0</v>
          </cell>
          <cell r="FI42">
            <v>0</v>
          </cell>
          <cell r="FJ42">
            <v>0</v>
          </cell>
          <cell r="FK42">
            <v>0</v>
          </cell>
          <cell r="FL42">
            <v>0</v>
          </cell>
          <cell r="FM42">
            <v>0</v>
          </cell>
          <cell r="FN42">
            <v>0</v>
          </cell>
          <cell r="FO42">
            <v>0</v>
          </cell>
          <cell r="FP42">
            <v>0</v>
          </cell>
          <cell r="FQ42">
            <v>0</v>
          </cell>
          <cell r="FR42">
            <v>0</v>
          </cell>
          <cell r="FS42">
            <v>0</v>
          </cell>
          <cell r="FT42">
            <v>0</v>
          </cell>
          <cell r="FU42">
            <v>0</v>
          </cell>
          <cell r="FV42">
            <v>0</v>
          </cell>
          <cell r="FW42">
            <v>0</v>
          </cell>
          <cell r="FX42">
            <v>0</v>
          </cell>
          <cell r="FY42">
            <v>0</v>
          </cell>
          <cell r="FZ42">
            <v>0</v>
          </cell>
          <cell r="GA42">
            <v>0</v>
          </cell>
          <cell r="GB42">
            <v>0</v>
          </cell>
          <cell r="GC42">
            <v>0</v>
          </cell>
          <cell r="GD42">
            <v>0</v>
          </cell>
          <cell r="GE42">
            <v>0</v>
          </cell>
          <cell r="GF42">
            <v>0</v>
          </cell>
          <cell r="GG42">
            <v>0</v>
          </cell>
          <cell r="GH42">
            <v>0</v>
          </cell>
          <cell r="GI42">
            <v>0</v>
          </cell>
          <cell r="GJ42">
            <v>0</v>
          </cell>
          <cell r="GK42">
            <v>0</v>
          </cell>
          <cell r="GL42">
            <v>0</v>
          </cell>
          <cell r="GM42">
            <v>0</v>
          </cell>
          <cell r="GN42">
            <v>0</v>
          </cell>
          <cell r="GO42">
            <v>0</v>
          </cell>
          <cell r="GP42">
            <v>0</v>
          </cell>
          <cell r="GQ42">
            <v>0</v>
          </cell>
          <cell r="GR42">
            <v>0</v>
          </cell>
          <cell r="GS42">
            <v>0</v>
          </cell>
          <cell r="GT42">
            <v>0</v>
          </cell>
          <cell r="GU42">
            <v>0</v>
          </cell>
          <cell r="GV42">
            <v>0</v>
          </cell>
          <cell r="GW42">
            <v>0</v>
          </cell>
          <cell r="GX42">
            <v>0</v>
          </cell>
          <cell r="GY42">
            <v>0</v>
          </cell>
          <cell r="GZ42">
            <v>0</v>
          </cell>
          <cell r="HA42">
            <v>0</v>
          </cell>
          <cell r="HB42">
            <v>0</v>
          </cell>
          <cell r="HC42">
            <v>0</v>
          </cell>
          <cell r="HD42">
            <v>0</v>
          </cell>
          <cell r="HE42">
            <v>0</v>
          </cell>
          <cell r="HF42">
            <v>0</v>
          </cell>
          <cell r="HG42">
            <v>0</v>
          </cell>
          <cell r="HH42">
            <v>0</v>
          </cell>
          <cell r="HI42">
            <v>0</v>
          </cell>
          <cell r="HJ42">
            <v>0</v>
          </cell>
          <cell r="HK42">
            <v>0</v>
          </cell>
          <cell r="HL42">
            <v>0</v>
          </cell>
          <cell r="HM42">
            <v>0</v>
          </cell>
          <cell r="HN42">
            <v>0</v>
          </cell>
          <cell r="HO42">
            <v>0</v>
          </cell>
          <cell r="HP42">
            <v>0</v>
          </cell>
          <cell r="HQ42">
            <v>0</v>
          </cell>
          <cell r="HR42">
            <v>0</v>
          </cell>
          <cell r="HS42">
            <v>0</v>
          </cell>
          <cell r="HT42">
            <v>0</v>
          </cell>
          <cell r="HU42">
            <v>0</v>
          </cell>
          <cell r="HV42">
            <v>0</v>
          </cell>
          <cell r="HW42">
            <v>0</v>
          </cell>
          <cell r="HX42">
            <v>0</v>
          </cell>
          <cell r="HY42">
            <v>0</v>
          </cell>
          <cell r="HZ42">
            <v>0</v>
          </cell>
          <cell r="IA42">
            <v>0</v>
          </cell>
          <cell r="IB42">
            <v>0</v>
          </cell>
          <cell r="IC42">
            <v>0</v>
          </cell>
          <cell r="ID42">
            <v>0</v>
          </cell>
          <cell r="IE42">
            <v>0</v>
          </cell>
          <cell r="IF42">
            <v>0</v>
          </cell>
          <cell r="IG42">
            <v>0</v>
          </cell>
          <cell r="IH42">
            <v>0</v>
          </cell>
          <cell r="II42">
            <v>0</v>
          </cell>
          <cell r="IJ42">
            <v>0</v>
          </cell>
          <cell r="IK42">
            <v>0</v>
          </cell>
          <cell r="IL42">
            <v>0</v>
          </cell>
          <cell r="IM42">
            <v>0</v>
          </cell>
          <cell r="IN42">
            <v>0</v>
          </cell>
          <cell r="IO42">
            <v>0</v>
          </cell>
          <cell r="IP42">
            <v>0</v>
          </cell>
          <cell r="IQ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0</v>
          </cell>
          <cell r="FD43">
            <v>0</v>
          </cell>
          <cell r="FE43">
            <v>0</v>
          </cell>
          <cell r="FF43">
            <v>0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0</v>
          </cell>
          <cell r="FP43">
            <v>0</v>
          </cell>
          <cell r="FQ43">
            <v>0</v>
          </cell>
          <cell r="FR43">
            <v>0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0</v>
          </cell>
          <cell r="FY43">
            <v>0</v>
          </cell>
          <cell r="FZ43">
            <v>0</v>
          </cell>
          <cell r="GA43">
            <v>0</v>
          </cell>
          <cell r="GB43">
            <v>0</v>
          </cell>
          <cell r="GC43">
            <v>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0</v>
          </cell>
          <cell r="GI43">
            <v>0</v>
          </cell>
          <cell r="GJ43">
            <v>0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>
            <v>0</v>
          </cell>
          <cell r="IF43">
            <v>0</v>
          </cell>
          <cell r="IG43">
            <v>0</v>
          </cell>
          <cell r="IH43">
            <v>0</v>
          </cell>
          <cell r="II43">
            <v>0</v>
          </cell>
          <cell r="IJ43">
            <v>0</v>
          </cell>
          <cell r="IK43">
            <v>0</v>
          </cell>
          <cell r="IL43">
            <v>0</v>
          </cell>
          <cell r="IM43">
            <v>0</v>
          </cell>
          <cell r="IN43">
            <v>0</v>
          </cell>
          <cell r="IO43">
            <v>0</v>
          </cell>
          <cell r="IP43">
            <v>0</v>
          </cell>
          <cell r="IQ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0</v>
          </cell>
          <cell r="FP44">
            <v>0</v>
          </cell>
          <cell r="FQ44">
            <v>0</v>
          </cell>
          <cell r="FR44">
            <v>0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0</v>
          </cell>
          <cell r="FY44">
            <v>0</v>
          </cell>
          <cell r="FZ44">
            <v>0</v>
          </cell>
          <cell r="GA44">
            <v>0</v>
          </cell>
          <cell r="GB44">
            <v>0</v>
          </cell>
          <cell r="GC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>
            <v>0</v>
          </cell>
          <cell r="IF44">
            <v>0</v>
          </cell>
          <cell r="IG44">
            <v>0</v>
          </cell>
          <cell r="IH44">
            <v>0</v>
          </cell>
          <cell r="II44">
            <v>0</v>
          </cell>
          <cell r="IJ44">
            <v>0</v>
          </cell>
          <cell r="IK44">
            <v>0</v>
          </cell>
          <cell r="IL44">
            <v>0</v>
          </cell>
          <cell r="IM44">
            <v>0</v>
          </cell>
          <cell r="IN44">
            <v>0</v>
          </cell>
          <cell r="IO44">
            <v>0</v>
          </cell>
          <cell r="IP44">
            <v>0</v>
          </cell>
          <cell r="IQ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0</v>
          </cell>
          <cell r="FP45">
            <v>0</v>
          </cell>
          <cell r="FQ45">
            <v>0</v>
          </cell>
          <cell r="FR45">
            <v>0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0</v>
          </cell>
          <cell r="FY45">
            <v>0</v>
          </cell>
          <cell r="FZ45">
            <v>0</v>
          </cell>
          <cell r="GA45">
            <v>0</v>
          </cell>
          <cell r="GB45">
            <v>0</v>
          </cell>
          <cell r="GC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>
            <v>0</v>
          </cell>
          <cell r="IF45">
            <v>0</v>
          </cell>
          <cell r="IG45">
            <v>0</v>
          </cell>
          <cell r="IH45">
            <v>0</v>
          </cell>
          <cell r="II45">
            <v>0</v>
          </cell>
          <cell r="IJ45">
            <v>0</v>
          </cell>
          <cell r="IK45">
            <v>0</v>
          </cell>
          <cell r="IL45">
            <v>0</v>
          </cell>
          <cell r="IM45">
            <v>0</v>
          </cell>
          <cell r="IN45">
            <v>0</v>
          </cell>
          <cell r="IO45">
            <v>0</v>
          </cell>
          <cell r="IP45">
            <v>0</v>
          </cell>
          <cell r="IQ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0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0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0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0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0</v>
          </cell>
          <cell r="FD46">
            <v>0</v>
          </cell>
          <cell r="FE46">
            <v>0</v>
          </cell>
          <cell r="FF46">
            <v>0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0</v>
          </cell>
          <cell r="FP46">
            <v>0</v>
          </cell>
          <cell r="FQ46">
            <v>0</v>
          </cell>
          <cell r="FR46">
            <v>0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0</v>
          </cell>
          <cell r="FY46">
            <v>0</v>
          </cell>
          <cell r="FZ46">
            <v>0</v>
          </cell>
          <cell r="GA46">
            <v>0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>
            <v>0</v>
          </cell>
          <cell r="IF46">
            <v>0</v>
          </cell>
          <cell r="IG46">
            <v>0</v>
          </cell>
          <cell r="IH46">
            <v>0</v>
          </cell>
          <cell r="II46">
            <v>0</v>
          </cell>
          <cell r="IJ46">
            <v>0</v>
          </cell>
          <cell r="IK46">
            <v>0</v>
          </cell>
          <cell r="IL46">
            <v>0</v>
          </cell>
          <cell r="IM46">
            <v>0</v>
          </cell>
          <cell r="IN46">
            <v>0</v>
          </cell>
          <cell r="IO46">
            <v>0</v>
          </cell>
          <cell r="IP46">
            <v>0</v>
          </cell>
          <cell r="IQ46">
            <v>0</v>
          </cell>
        </row>
        <row r="47">
          <cell r="B47">
            <v>7.944</v>
          </cell>
          <cell r="C47">
            <v>3.5870000000000002</v>
          </cell>
          <cell r="D47">
            <v>4.3570000000000002</v>
          </cell>
          <cell r="E47">
            <v>48.377000000000002</v>
          </cell>
          <cell r="F47">
            <v>19.068999999999999</v>
          </cell>
          <cell r="G47">
            <v>29.308</v>
          </cell>
          <cell r="H47">
            <v>14.874000000000001</v>
          </cell>
          <cell r="I47">
            <v>7.444</v>
          </cell>
          <cell r="J47">
            <v>7.43</v>
          </cell>
          <cell r="K47">
            <v>414.37400000000002</v>
          </cell>
          <cell r="L47">
            <v>177.30500000000001</v>
          </cell>
          <cell r="M47">
            <v>237.06899999999999</v>
          </cell>
          <cell r="N47">
            <v>382.72899999999998</v>
          </cell>
          <cell r="O47">
            <v>159.54400000000001</v>
          </cell>
          <cell r="P47">
            <v>223.185</v>
          </cell>
          <cell r="Q47">
            <v>31.645</v>
          </cell>
          <cell r="R47">
            <v>17.760999999999999</v>
          </cell>
          <cell r="S47">
            <v>13.884</v>
          </cell>
          <cell r="T47">
            <v>56.25</v>
          </cell>
          <cell r="U47">
            <v>30.120999999999999</v>
          </cell>
          <cell r="V47">
            <v>26.129000000000001</v>
          </cell>
          <cell r="W47">
            <v>499.68299999999999</v>
          </cell>
          <cell r="X47">
            <v>212.62100000000001</v>
          </cell>
          <cell r="Y47">
            <v>287.06200000000001</v>
          </cell>
          <cell r="Z47">
            <v>863.14</v>
          </cell>
          <cell r="AA47">
            <v>450.49400000000003</v>
          </cell>
          <cell r="AB47">
            <v>412.64499999999998</v>
          </cell>
          <cell r="AC47">
            <v>537.76599999999996</v>
          </cell>
          <cell r="AD47">
            <v>236.34100000000001</v>
          </cell>
          <cell r="AE47">
            <v>301.42500000000001</v>
          </cell>
          <cell r="AF47">
            <v>2057.66</v>
          </cell>
          <cell r="AG47">
            <v>1021.638</v>
          </cell>
          <cell r="AH47">
            <v>1036.021</v>
          </cell>
          <cell r="AI47">
            <v>1331.0229999999999</v>
          </cell>
          <cell r="AJ47">
            <v>717.20399999999995</v>
          </cell>
          <cell r="AK47">
            <v>613.81899999999996</v>
          </cell>
          <cell r="AL47">
            <v>221.87100000000001</v>
          </cell>
          <cell r="AM47">
            <v>120.27500000000001</v>
          </cell>
          <cell r="AN47">
            <v>101.596</v>
          </cell>
          <cell r="AO47">
            <v>128.208</v>
          </cell>
          <cell r="AP47">
            <v>59.198999999999998</v>
          </cell>
          <cell r="AQ47">
            <v>69.007999999999996</v>
          </cell>
          <cell r="AR47">
            <v>248.06700000000001</v>
          </cell>
          <cell r="AS47">
            <v>103.536</v>
          </cell>
          <cell r="AT47">
            <v>144.53100000000001</v>
          </cell>
          <cell r="AU47">
            <v>33.271000000000001</v>
          </cell>
          <cell r="AV47">
            <v>10.891</v>
          </cell>
          <cell r="AW47">
            <v>22.38</v>
          </cell>
          <cell r="AX47">
            <v>20.137</v>
          </cell>
          <cell r="AY47">
            <v>9.2579999999999991</v>
          </cell>
          <cell r="AZ47">
            <v>10.879</v>
          </cell>
          <cell r="BA47">
            <v>9.2070000000000007</v>
          </cell>
          <cell r="BB47">
            <v>4.6749999999999998</v>
          </cell>
          <cell r="BC47">
            <v>4.5309999999999997</v>
          </cell>
          <cell r="BD47">
            <v>10.93</v>
          </cell>
          <cell r="BE47">
            <v>4.5830000000000002</v>
          </cell>
          <cell r="BF47">
            <v>6.3470000000000004</v>
          </cell>
          <cell r="BG47">
            <v>13.134</v>
          </cell>
          <cell r="BH47">
            <v>1.6319999999999999</v>
          </cell>
          <cell r="BI47">
            <v>11.502000000000001</v>
          </cell>
          <cell r="BJ47">
            <v>214.79599999999999</v>
          </cell>
          <cell r="BK47">
            <v>92.646000000000001</v>
          </cell>
          <cell r="BL47">
            <v>122.15</v>
          </cell>
          <cell r="BM47">
            <v>85.254000000000005</v>
          </cell>
          <cell r="BN47">
            <v>45.215000000000003</v>
          </cell>
          <cell r="BO47">
            <v>40.039000000000001</v>
          </cell>
          <cell r="BP47">
            <v>78.322999999999993</v>
          </cell>
          <cell r="BQ47">
            <v>42.618000000000002</v>
          </cell>
          <cell r="BR47">
            <v>35.704999999999998</v>
          </cell>
          <cell r="BS47">
            <v>6.931</v>
          </cell>
          <cell r="BT47">
            <v>2.597</v>
          </cell>
          <cell r="BU47">
            <v>4.3339999999999996</v>
          </cell>
          <cell r="BV47">
            <v>0.85499999999999998</v>
          </cell>
          <cell r="BW47">
            <v>0.47399999999999998</v>
          </cell>
          <cell r="BX47">
            <v>0.38100000000000001</v>
          </cell>
          <cell r="BY47">
            <v>102.614</v>
          </cell>
          <cell r="BZ47">
            <v>37.981000000000002</v>
          </cell>
          <cell r="CA47">
            <v>64.634</v>
          </cell>
          <cell r="CB47">
            <v>15.329000000000001</v>
          </cell>
          <cell r="CC47">
            <v>6.0119999999999996</v>
          </cell>
          <cell r="CD47">
            <v>9.3170000000000002</v>
          </cell>
          <cell r="CE47">
            <v>87.284999999999997</v>
          </cell>
          <cell r="CF47">
            <v>31.969000000000001</v>
          </cell>
          <cell r="CG47">
            <v>55.317</v>
          </cell>
          <cell r="CH47">
            <v>26.073</v>
          </cell>
          <cell r="CI47">
            <v>8.9760000000000009</v>
          </cell>
          <cell r="CJ47">
            <v>17.097000000000001</v>
          </cell>
          <cell r="CK47">
            <v>478.57</v>
          </cell>
          <cell r="CL47">
            <v>200.898</v>
          </cell>
          <cell r="CM47">
            <v>277.67099999999999</v>
          </cell>
          <cell r="CN47">
            <v>428.06799999999998</v>
          </cell>
          <cell r="CO47">
            <v>177.22200000000001</v>
          </cell>
          <cell r="CP47">
            <v>250.846</v>
          </cell>
          <cell r="CQ47">
            <v>50.502000000000002</v>
          </cell>
          <cell r="CR47">
            <v>23.675999999999998</v>
          </cell>
          <cell r="CS47">
            <v>26.826000000000001</v>
          </cell>
          <cell r="CT47">
            <v>87.53</v>
          </cell>
          <cell r="CU47">
            <v>47.293999999999997</v>
          </cell>
          <cell r="CV47">
            <v>40.235999999999997</v>
          </cell>
          <cell r="CW47">
            <v>639.10699999999997</v>
          </cell>
          <cell r="CX47">
            <v>257.14100000000002</v>
          </cell>
          <cell r="CY47">
            <v>381.96600000000001</v>
          </cell>
          <cell r="CZ47">
            <v>1364.2940000000001</v>
          </cell>
          <cell r="DA47">
            <v>728.09400000000005</v>
          </cell>
          <cell r="DB47">
            <v>636.19899999999996</v>
          </cell>
          <cell r="DC47">
            <v>693.36599999999999</v>
          </cell>
          <cell r="DD47">
            <v>293.54399999999998</v>
          </cell>
          <cell r="DE47">
            <v>399.822</v>
          </cell>
          <cell r="DF47">
            <v>427.59500000000003</v>
          </cell>
          <cell r="DG47">
            <v>210.58</v>
          </cell>
          <cell r="DH47">
            <v>217.01599999999999</v>
          </cell>
          <cell r="DI47">
            <v>247.631</v>
          </cell>
          <cell r="DJ47">
            <v>127.46</v>
          </cell>
          <cell r="DK47">
            <v>120.17100000000001</v>
          </cell>
          <cell r="DL47">
            <v>41.177</v>
          </cell>
          <cell r="DM47">
            <v>18.012</v>
          </cell>
          <cell r="DN47">
            <v>23.164999999999999</v>
          </cell>
          <cell r="DO47">
            <v>28.402000000000001</v>
          </cell>
          <cell r="DP47">
            <v>9.5960000000000001</v>
          </cell>
          <cell r="DQ47">
            <v>18.806999999999999</v>
          </cell>
          <cell r="DR47">
            <v>45.695999999999998</v>
          </cell>
          <cell r="DS47">
            <v>21.231999999999999</v>
          </cell>
          <cell r="DT47">
            <v>24.463999999999999</v>
          </cell>
          <cell r="DU47">
            <v>5.01</v>
          </cell>
          <cell r="DV47">
            <v>1.7350000000000001</v>
          </cell>
          <cell r="DW47">
            <v>3.2749999999999999</v>
          </cell>
          <cell r="DX47">
            <v>2.8679999999999999</v>
          </cell>
          <cell r="DY47">
            <v>1.0349999999999999</v>
          </cell>
          <cell r="DZ47">
            <v>1.8320000000000001</v>
          </cell>
          <cell r="EA47">
            <v>1.9350000000000001</v>
          </cell>
          <cell r="EB47">
            <v>0.64700000000000002</v>
          </cell>
          <cell r="EC47">
            <v>1.288</v>
          </cell>
          <cell r="ED47">
            <v>0.93200000000000005</v>
          </cell>
          <cell r="EE47">
            <v>0.38800000000000001</v>
          </cell>
          <cell r="EF47">
            <v>0.54500000000000004</v>
          </cell>
          <cell r="EG47">
            <v>2.1419999999999999</v>
          </cell>
          <cell r="EH47">
            <v>0.7</v>
          </cell>
          <cell r="EI47">
            <v>1.4419999999999999</v>
          </cell>
          <cell r="EJ47">
            <v>40.686</v>
          </cell>
          <cell r="EK47">
            <v>19.497</v>
          </cell>
          <cell r="EL47">
            <v>21.189</v>
          </cell>
          <cell r="EM47">
            <v>14.62</v>
          </cell>
          <cell r="EN47">
            <v>8.2780000000000005</v>
          </cell>
          <cell r="EO47">
            <v>6.3419999999999996</v>
          </cell>
          <cell r="EP47">
            <v>14</v>
          </cell>
          <cell r="EQ47">
            <v>8.032</v>
          </cell>
          <cell r="ER47">
            <v>5.968</v>
          </cell>
          <cell r="ES47">
            <v>0.62</v>
          </cell>
          <cell r="ET47">
            <v>0.246</v>
          </cell>
          <cell r="EU47">
            <v>0.374</v>
          </cell>
          <cell r="EV47">
            <v>0.14199999999999999</v>
          </cell>
          <cell r="EW47">
            <v>0.14199999999999999</v>
          </cell>
          <cell r="EX47">
            <v>0</v>
          </cell>
          <cell r="EY47">
            <v>21.599</v>
          </cell>
          <cell r="EZ47">
            <v>8.8510000000000009</v>
          </cell>
          <cell r="FA47">
            <v>12.747</v>
          </cell>
          <cell r="FB47">
            <v>1.998</v>
          </cell>
          <cell r="FC47">
            <v>0.71</v>
          </cell>
          <cell r="FD47">
            <v>1.288</v>
          </cell>
          <cell r="FE47">
            <v>19.600000000000001</v>
          </cell>
          <cell r="FF47">
            <v>8.141</v>
          </cell>
          <cell r="FG47">
            <v>11.459</v>
          </cell>
          <cell r="FH47">
            <v>4.3259999999999996</v>
          </cell>
          <cell r="FI47">
            <v>2.226</v>
          </cell>
          <cell r="FJ47">
            <v>2.1</v>
          </cell>
          <cell r="FK47">
            <v>134.26900000000001</v>
          </cell>
          <cell r="FL47">
            <v>61.887999999999998</v>
          </cell>
          <cell r="FM47">
            <v>72.381</v>
          </cell>
          <cell r="FN47">
            <v>114.916</v>
          </cell>
          <cell r="FO47">
            <v>50.198999999999998</v>
          </cell>
          <cell r="FP47">
            <v>64.716999999999999</v>
          </cell>
          <cell r="FQ47">
            <v>19.353000000000002</v>
          </cell>
          <cell r="FR47">
            <v>11.689</v>
          </cell>
          <cell r="FS47">
            <v>7.6630000000000003</v>
          </cell>
          <cell r="FT47">
            <v>15.935</v>
          </cell>
          <cell r="FU47">
            <v>8.6790000000000003</v>
          </cell>
          <cell r="FV47">
            <v>7.2560000000000002</v>
          </cell>
          <cell r="FW47">
            <v>164.029</v>
          </cell>
          <cell r="FX47">
            <v>74.441000000000003</v>
          </cell>
          <cell r="FY47">
            <v>89.588999999999999</v>
          </cell>
          <cell r="FZ47">
            <v>252.64</v>
          </cell>
          <cell r="GA47">
            <v>129.19499999999999</v>
          </cell>
          <cell r="GB47">
            <v>123.446</v>
          </cell>
          <cell r="GC47">
            <v>174.95500000000001</v>
          </cell>
          <cell r="GD47">
            <v>81.385000000000005</v>
          </cell>
          <cell r="GE47">
            <v>93.57</v>
          </cell>
          <cell r="GF47">
            <v>167.16300000000001</v>
          </cell>
          <cell r="GG47">
            <v>85.983999999999995</v>
          </cell>
          <cell r="GH47">
            <v>81.179000000000002</v>
          </cell>
          <cell r="GI47">
            <v>127.14</v>
          </cell>
          <cell r="GJ47">
            <v>68.385999999999996</v>
          </cell>
          <cell r="GK47">
            <v>58.753999999999998</v>
          </cell>
          <cell r="GL47">
            <v>13.678000000000001</v>
          </cell>
          <cell r="GM47">
            <v>7.9850000000000003</v>
          </cell>
          <cell r="GN47">
            <v>5.6929999999999996</v>
          </cell>
          <cell r="GO47">
            <v>6.7949999999999999</v>
          </cell>
          <cell r="GP47">
            <v>3.214</v>
          </cell>
          <cell r="GQ47">
            <v>3.581</v>
          </cell>
          <cell r="GR47">
            <v>14.279</v>
          </cell>
          <cell r="GS47">
            <v>6.24</v>
          </cell>
          <cell r="GT47">
            <v>8.0389999999999997</v>
          </cell>
          <cell r="GU47">
            <v>2.3540000000000001</v>
          </cell>
          <cell r="GV47">
            <v>0.85299999999999998</v>
          </cell>
          <cell r="GW47">
            <v>1.5009999999999999</v>
          </cell>
          <cell r="GX47">
            <v>1.8939999999999999</v>
          </cell>
          <cell r="GY47">
            <v>0.81599999999999995</v>
          </cell>
          <cell r="GZ47">
            <v>1.0780000000000001</v>
          </cell>
          <cell r="HA47">
            <v>1.1419999999999999</v>
          </cell>
          <cell r="HB47">
            <v>0.53100000000000003</v>
          </cell>
          <cell r="HC47">
            <v>0.61099999999999999</v>
          </cell>
          <cell r="HD47">
            <v>0.752</v>
          </cell>
          <cell r="HE47">
            <v>0.28499999999999998</v>
          </cell>
          <cell r="HF47">
            <v>0.46700000000000003</v>
          </cell>
          <cell r="HG47">
            <v>0.46</v>
          </cell>
          <cell r="HH47">
            <v>3.6999999999999998E-2</v>
          </cell>
          <cell r="HI47">
            <v>0.42299999999999999</v>
          </cell>
          <cell r="HJ47">
            <v>11.925000000000001</v>
          </cell>
          <cell r="HK47">
            <v>5.3869999999999996</v>
          </cell>
          <cell r="HL47">
            <v>6.5380000000000003</v>
          </cell>
          <cell r="HM47">
            <v>3.8559999999999999</v>
          </cell>
          <cell r="HN47">
            <v>1.802</v>
          </cell>
          <cell r="HO47">
            <v>2.0539999999999998</v>
          </cell>
          <cell r="HP47">
            <v>3.5249999999999999</v>
          </cell>
          <cell r="HQ47">
            <v>1.802</v>
          </cell>
          <cell r="HR47">
            <v>1.7230000000000001</v>
          </cell>
          <cell r="HS47">
            <v>0.33100000000000002</v>
          </cell>
          <cell r="HT47">
            <v>0</v>
          </cell>
          <cell r="HU47">
            <v>0.33100000000000002</v>
          </cell>
          <cell r="HV47">
            <v>0</v>
          </cell>
          <cell r="HW47">
            <v>0</v>
          </cell>
          <cell r="HX47">
            <v>0</v>
          </cell>
          <cell r="HY47">
            <v>6.5030000000000001</v>
          </cell>
          <cell r="HZ47">
            <v>2.718</v>
          </cell>
          <cell r="IA47">
            <v>3.786</v>
          </cell>
          <cell r="IB47">
            <v>0.44800000000000001</v>
          </cell>
          <cell r="IC47">
            <v>0.36099999999999999</v>
          </cell>
          <cell r="ID47">
            <v>8.5999999999999993E-2</v>
          </cell>
          <cell r="IE47">
            <v>6.056</v>
          </cell>
          <cell r="IF47">
            <v>2.3559999999999999</v>
          </cell>
          <cell r="IG47">
            <v>3.7</v>
          </cell>
          <cell r="IH47">
            <v>1.5649999999999999</v>
          </cell>
          <cell r="II47">
            <v>0.86799999999999999</v>
          </cell>
          <cell r="IJ47">
            <v>0.69799999999999995</v>
          </cell>
          <cell r="IK47">
            <v>25.742999999999999</v>
          </cell>
          <cell r="IL47">
            <v>11.358000000000001</v>
          </cell>
          <cell r="IM47">
            <v>14.385999999999999</v>
          </cell>
          <cell r="IN47">
            <v>22.405000000000001</v>
          </cell>
          <cell r="IO47">
            <v>9.4009999999999998</v>
          </cell>
          <cell r="IP47">
            <v>13.003</v>
          </cell>
          <cell r="IQ47">
            <v>3.3380000000000001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0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0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0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0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0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0</v>
          </cell>
          <cell r="ER48">
            <v>0</v>
          </cell>
          <cell r="ES48">
            <v>0</v>
          </cell>
          <cell r="ET48">
            <v>0</v>
          </cell>
          <cell r="EU48">
            <v>0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0</v>
          </cell>
          <cell r="FD48">
            <v>0</v>
          </cell>
          <cell r="FE48">
            <v>0</v>
          </cell>
          <cell r="FF48">
            <v>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0</v>
          </cell>
          <cell r="FP48">
            <v>0</v>
          </cell>
          <cell r="FQ48">
            <v>0</v>
          </cell>
          <cell r="FR48">
            <v>0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0</v>
          </cell>
          <cell r="FY48">
            <v>0</v>
          </cell>
          <cell r="FZ48">
            <v>0</v>
          </cell>
          <cell r="GA48">
            <v>0</v>
          </cell>
          <cell r="GB48">
            <v>0</v>
          </cell>
          <cell r="GC48">
            <v>0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0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>
            <v>0</v>
          </cell>
          <cell r="IF48">
            <v>0</v>
          </cell>
          <cell r="IG48">
            <v>0</v>
          </cell>
          <cell r="IH48">
            <v>0</v>
          </cell>
          <cell r="II48">
            <v>0</v>
          </cell>
          <cell r="IJ48">
            <v>0</v>
          </cell>
          <cell r="IK48">
            <v>0</v>
          </cell>
          <cell r="IL48">
            <v>0</v>
          </cell>
          <cell r="IM48">
            <v>0</v>
          </cell>
          <cell r="IN48">
            <v>0</v>
          </cell>
          <cell r="IO48">
            <v>0</v>
          </cell>
          <cell r="IP48">
            <v>0</v>
          </cell>
          <cell r="IQ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>
            <v>0</v>
          </cell>
          <cell r="IF49">
            <v>0</v>
          </cell>
          <cell r="IG49">
            <v>0</v>
          </cell>
          <cell r="IH49">
            <v>0</v>
          </cell>
          <cell r="II49">
            <v>0</v>
          </cell>
          <cell r="IJ49">
            <v>0</v>
          </cell>
          <cell r="IK49">
            <v>0</v>
          </cell>
          <cell r="IL49">
            <v>0</v>
          </cell>
          <cell r="IM49">
            <v>0</v>
          </cell>
          <cell r="IN49">
            <v>0</v>
          </cell>
          <cell r="IO49">
            <v>0</v>
          </cell>
          <cell r="IP49">
            <v>0</v>
          </cell>
          <cell r="IQ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0</v>
          </cell>
          <cell r="GB50">
            <v>0</v>
          </cell>
          <cell r="GC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>
            <v>0</v>
          </cell>
          <cell r="IF50">
            <v>0</v>
          </cell>
          <cell r="IG50">
            <v>0</v>
          </cell>
          <cell r="IH50">
            <v>0</v>
          </cell>
          <cell r="II50">
            <v>0</v>
          </cell>
          <cell r="IJ50">
            <v>0</v>
          </cell>
          <cell r="IK50">
            <v>0</v>
          </cell>
          <cell r="IL50">
            <v>0</v>
          </cell>
          <cell r="IM50">
            <v>0</v>
          </cell>
          <cell r="IN50">
            <v>0</v>
          </cell>
          <cell r="IO50">
            <v>0</v>
          </cell>
          <cell r="IP50">
            <v>0</v>
          </cell>
          <cell r="IQ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0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0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0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>
            <v>0</v>
          </cell>
          <cell r="IF51">
            <v>0</v>
          </cell>
          <cell r="IG51">
            <v>0</v>
          </cell>
          <cell r="IH51">
            <v>0</v>
          </cell>
          <cell r="II51">
            <v>0</v>
          </cell>
          <cell r="IJ51">
            <v>0</v>
          </cell>
          <cell r="IK51">
            <v>0</v>
          </cell>
          <cell r="IL51">
            <v>0</v>
          </cell>
          <cell r="IM51">
            <v>0</v>
          </cell>
          <cell r="IN51">
            <v>0</v>
          </cell>
          <cell r="IO51">
            <v>0</v>
          </cell>
          <cell r="IP51">
            <v>0</v>
          </cell>
          <cell r="IQ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0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>
            <v>0</v>
          </cell>
          <cell r="IF52">
            <v>0</v>
          </cell>
          <cell r="IG52">
            <v>0</v>
          </cell>
          <cell r="IH52">
            <v>0</v>
          </cell>
          <cell r="II52">
            <v>0</v>
          </cell>
          <cell r="IJ52">
            <v>0</v>
          </cell>
          <cell r="IK52">
            <v>0</v>
          </cell>
          <cell r="IL52">
            <v>0</v>
          </cell>
          <cell r="IM52">
            <v>0</v>
          </cell>
          <cell r="IN52">
            <v>0</v>
          </cell>
          <cell r="IO52">
            <v>0</v>
          </cell>
          <cell r="IP52">
            <v>0</v>
          </cell>
          <cell r="IQ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0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0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>
            <v>0</v>
          </cell>
          <cell r="IF53">
            <v>0</v>
          </cell>
          <cell r="IG53">
            <v>0</v>
          </cell>
          <cell r="IH53">
            <v>0</v>
          </cell>
          <cell r="II53">
            <v>0</v>
          </cell>
          <cell r="IJ53">
            <v>0</v>
          </cell>
          <cell r="IK53">
            <v>0</v>
          </cell>
          <cell r="IL53">
            <v>0</v>
          </cell>
          <cell r="IM53">
            <v>0</v>
          </cell>
          <cell r="IN53">
            <v>0</v>
          </cell>
          <cell r="IO53">
            <v>0</v>
          </cell>
          <cell r="IP53">
            <v>0</v>
          </cell>
          <cell r="IQ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>
            <v>0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  <cell r="EU54">
            <v>0</v>
          </cell>
          <cell r="EV54">
            <v>0</v>
          </cell>
          <cell r="EW54">
            <v>0</v>
          </cell>
          <cell r="EX54">
            <v>0</v>
          </cell>
          <cell r="EY54">
            <v>0</v>
          </cell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FL54">
            <v>0</v>
          </cell>
          <cell r="FM54">
            <v>0</v>
          </cell>
          <cell r="FN54">
            <v>0</v>
          </cell>
          <cell r="FO54">
            <v>0</v>
          </cell>
          <cell r="FP54">
            <v>0</v>
          </cell>
          <cell r="FQ54">
            <v>0</v>
          </cell>
          <cell r="FR54">
            <v>0</v>
          </cell>
          <cell r="FS54">
            <v>0</v>
          </cell>
          <cell r="FT54">
            <v>0</v>
          </cell>
          <cell r="FU54">
            <v>0</v>
          </cell>
          <cell r="FV54">
            <v>0</v>
          </cell>
          <cell r="FW54">
            <v>0</v>
          </cell>
          <cell r="FX54">
            <v>0</v>
          </cell>
          <cell r="FY54">
            <v>0</v>
          </cell>
          <cell r="FZ54">
            <v>0</v>
          </cell>
          <cell r="GA54">
            <v>0</v>
          </cell>
          <cell r="GB54">
            <v>0</v>
          </cell>
          <cell r="GC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0</v>
          </cell>
          <cell r="GP54">
            <v>0</v>
          </cell>
          <cell r="GQ54">
            <v>0</v>
          </cell>
          <cell r="GR54">
            <v>0</v>
          </cell>
          <cell r="GS54">
            <v>0</v>
          </cell>
          <cell r="GT54">
            <v>0</v>
          </cell>
          <cell r="GU54">
            <v>0</v>
          </cell>
          <cell r="GV54">
            <v>0</v>
          </cell>
          <cell r="GW54">
            <v>0</v>
          </cell>
          <cell r="GX54">
            <v>0</v>
          </cell>
          <cell r="GY54">
            <v>0</v>
          </cell>
          <cell r="GZ54">
            <v>0</v>
          </cell>
          <cell r="HA54">
            <v>0</v>
          </cell>
          <cell r="HB54">
            <v>0</v>
          </cell>
          <cell r="HC54">
            <v>0</v>
          </cell>
          <cell r="HD54">
            <v>0</v>
          </cell>
          <cell r="HE54">
            <v>0</v>
          </cell>
          <cell r="HF54">
            <v>0</v>
          </cell>
          <cell r="HG54">
            <v>0</v>
          </cell>
          <cell r="HH54">
            <v>0</v>
          </cell>
          <cell r="HI54">
            <v>0</v>
          </cell>
          <cell r="HJ54">
            <v>0</v>
          </cell>
          <cell r="HK54">
            <v>0</v>
          </cell>
          <cell r="HL54">
            <v>0</v>
          </cell>
          <cell r="HM54">
            <v>0</v>
          </cell>
          <cell r="HN54">
            <v>0</v>
          </cell>
          <cell r="HO54">
            <v>0</v>
          </cell>
          <cell r="HP54">
            <v>0</v>
          </cell>
          <cell r="HQ54">
            <v>0</v>
          </cell>
          <cell r="HR54">
            <v>0</v>
          </cell>
          <cell r="HS54">
            <v>0</v>
          </cell>
          <cell r="HT54">
            <v>0</v>
          </cell>
          <cell r="HU54">
            <v>0</v>
          </cell>
          <cell r="HV54">
            <v>0</v>
          </cell>
          <cell r="HW54">
            <v>0</v>
          </cell>
          <cell r="HX54">
            <v>0</v>
          </cell>
          <cell r="HY54">
            <v>0</v>
          </cell>
          <cell r="HZ54">
            <v>0</v>
          </cell>
          <cell r="IA54">
            <v>0</v>
          </cell>
          <cell r="IB54">
            <v>0</v>
          </cell>
          <cell r="IC54">
            <v>0</v>
          </cell>
          <cell r="ID54">
            <v>0</v>
          </cell>
          <cell r="IE54">
            <v>0</v>
          </cell>
          <cell r="IF54">
            <v>0</v>
          </cell>
          <cell r="IG54">
            <v>0</v>
          </cell>
          <cell r="IH54">
            <v>0</v>
          </cell>
          <cell r="II54">
            <v>0</v>
          </cell>
          <cell r="IJ54">
            <v>0</v>
          </cell>
          <cell r="IK54">
            <v>0</v>
          </cell>
          <cell r="IL54">
            <v>0</v>
          </cell>
          <cell r="IM54">
            <v>0</v>
          </cell>
          <cell r="IN54">
            <v>0</v>
          </cell>
          <cell r="IO54">
            <v>0</v>
          </cell>
          <cell r="IP54">
            <v>0</v>
          </cell>
          <cell r="IQ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>
            <v>0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  <cell r="EU55">
            <v>0</v>
          </cell>
          <cell r="EV55">
            <v>0</v>
          </cell>
          <cell r="EW55">
            <v>0</v>
          </cell>
          <cell r="EX55">
            <v>0</v>
          </cell>
          <cell r="EY55">
            <v>0</v>
          </cell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FL55">
            <v>0</v>
          </cell>
          <cell r="FM55">
            <v>0</v>
          </cell>
          <cell r="FN55">
            <v>0</v>
          </cell>
          <cell r="FO55">
            <v>0</v>
          </cell>
          <cell r="FP55">
            <v>0</v>
          </cell>
          <cell r="FQ55">
            <v>0</v>
          </cell>
          <cell r="FR55">
            <v>0</v>
          </cell>
          <cell r="FS55">
            <v>0</v>
          </cell>
          <cell r="FT55">
            <v>0</v>
          </cell>
          <cell r="FU55">
            <v>0</v>
          </cell>
          <cell r="FV55">
            <v>0</v>
          </cell>
          <cell r="FW55">
            <v>0</v>
          </cell>
          <cell r="FX55">
            <v>0</v>
          </cell>
          <cell r="FY55">
            <v>0</v>
          </cell>
          <cell r="FZ55">
            <v>0</v>
          </cell>
          <cell r="GA55">
            <v>0</v>
          </cell>
          <cell r="GB55">
            <v>0</v>
          </cell>
          <cell r="GC55">
            <v>0</v>
          </cell>
          <cell r="GD55">
            <v>0</v>
          </cell>
          <cell r="GE55">
            <v>0</v>
          </cell>
          <cell r="GF55">
            <v>0</v>
          </cell>
          <cell r="GG55">
            <v>0</v>
          </cell>
          <cell r="GH55">
            <v>0</v>
          </cell>
          <cell r="GI55">
            <v>0</v>
          </cell>
          <cell r="GJ55">
            <v>0</v>
          </cell>
          <cell r="GK55">
            <v>0</v>
          </cell>
          <cell r="GL55">
            <v>0</v>
          </cell>
          <cell r="GM55">
            <v>0</v>
          </cell>
          <cell r="GN55">
            <v>0</v>
          </cell>
          <cell r="GO55">
            <v>0</v>
          </cell>
          <cell r="GP55">
            <v>0</v>
          </cell>
          <cell r="GQ55">
            <v>0</v>
          </cell>
          <cell r="GR55">
            <v>0</v>
          </cell>
          <cell r="GS55">
            <v>0</v>
          </cell>
          <cell r="GT55">
            <v>0</v>
          </cell>
          <cell r="GU55">
            <v>0</v>
          </cell>
          <cell r="GV55">
            <v>0</v>
          </cell>
          <cell r="GW55">
            <v>0</v>
          </cell>
          <cell r="GX55">
            <v>0</v>
          </cell>
          <cell r="GY55">
            <v>0</v>
          </cell>
          <cell r="GZ55">
            <v>0</v>
          </cell>
          <cell r="HA55">
            <v>0</v>
          </cell>
          <cell r="HB55">
            <v>0</v>
          </cell>
          <cell r="HC55">
            <v>0</v>
          </cell>
          <cell r="HD55">
            <v>0</v>
          </cell>
          <cell r="HE55">
            <v>0</v>
          </cell>
          <cell r="HF55">
            <v>0</v>
          </cell>
          <cell r="HG55">
            <v>0</v>
          </cell>
          <cell r="HH55">
            <v>0</v>
          </cell>
          <cell r="HI55">
            <v>0</v>
          </cell>
          <cell r="HJ55">
            <v>0</v>
          </cell>
          <cell r="HK55">
            <v>0</v>
          </cell>
          <cell r="HL55">
            <v>0</v>
          </cell>
          <cell r="HM55">
            <v>0</v>
          </cell>
          <cell r="HN55">
            <v>0</v>
          </cell>
          <cell r="HO55">
            <v>0</v>
          </cell>
          <cell r="HP55">
            <v>0</v>
          </cell>
          <cell r="HQ55">
            <v>0</v>
          </cell>
          <cell r="HR55">
            <v>0</v>
          </cell>
          <cell r="HS55">
            <v>0</v>
          </cell>
          <cell r="HT55">
            <v>0</v>
          </cell>
          <cell r="HU55">
            <v>0</v>
          </cell>
          <cell r="HV55">
            <v>0</v>
          </cell>
          <cell r="HW55">
            <v>0</v>
          </cell>
          <cell r="HX55">
            <v>0</v>
          </cell>
          <cell r="HY55">
            <v>0</v>
          </cell>
          <cell r="HZ55">
            <v>0</v>
          </cell>
          <cell r="IA55">
            <v>0</v>
          </cell>
          <cell r="IB55">
            <v>0</v>
          </cell>
          <cell r="IC55">
            <v>0</v>
          </cell>
          <cell r="ID55">
            <v>0</v>
          </cell>
          <cell r="IE55">
            <v>0</v>
          </cell>
          <cell r="IF55">
            <v>0</v>
          </cell>
          <cell r="IG55">
            <v>0</v>
          </cell>
          <cell r="IH55">
            <v>0</v>
          </cell>
          <cell r="II55">
            <v>0</v>
          </cell>
          <cell r="IJ55">
            <v>0</v>
          </cell>
          <cell r="IK55">
            <v>0</v>
          </cell>
          <cell r="IL55">
            <v>0</v>
          </cell>
          <cell r="IM55">
            <v>0</v>
          </cell>
          <cell r="IN55">
            <v>0</v>
          </cell>
          <cell r="IO55">
            <v>0</v>
          </cell>
          <cell r="IP55">
            <v>0</v>
          </cell>
          <cell r="IQ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>
            <v>0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  <cell r="EU56">
            <v>0</v>
          </cell>
          <cell r="EV56">
            <v>0</v>
          </cell>
          <cell r="EW56">
            <v>0</v>
          </cell>
          <cell r="EX56">
            <v>0</v>
          </cell>
          <cell r="EY56">
            <v>0</v>
          </cell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FL56">
            <v>0</v>
          </cell>
          <cell r="FM56">
            <v>0</v>
          </cell>
          <cell r="FN56">
            <v>0</v>
          </cell>
          <cell r="FO56">
            <v>0</v>
          </cell>
          <cell r="FP56">
            <v>0</v>
          </cell>
          <cell r="FQ56">
            <v>0</v>
          </cell>
          <cell r="FR56">
            <v>0</v>
          </cell>
          <cell r="FS56">
            <v>0</v>
          </cell>
          <cell r="FT56">
            <v>0</v>
          </cell>
          <cell r="FU56">
            <v>0</v>
          </cell>
          <cell r="FV56">
            <v>0</v>
          </cell>
          <cell r="FW56">
            <v>0</v>
          </cell>
          <cell r="FX56">
            <v>0</v>
          </cell>
          <cell r="FY56">
            <v>0</v>
          </cell>
          <cell r="FZ56">
            <v>0</v>
          </cell>
          <cell r="GA56">
            <v>0</v>
          </cell>
          <cell r="GB56">
            <v>0</v>
          </cell>
          <cell r="GC56">
            <v>0</v>
          </cell>
          <cell r="GD56">
            <v>0</v>
          </cell>
          <cell r="GE56">
            <v>0</v>
          </cell>
          <cell r="GF56">
            <v>0</v>
          </cell>
          <cell r="GG56">
            <v>0</v>
          </cell>
          <cell r="GH56">
            <v>0</v>
          </cell>
          <cell r="GI56">
            <v>0</v>
          </cell>
          <cell r="GJ56">
            <v>0</v>
          </cell>
          <cell r="GK56">
            <v>0</v>
          </cell>
          <cell r="GL56">
            <v>0</v>
          </cell>
          <cell r="GM56">
            <v>0</v>
          </cell>
          <cell r="GN56">
            <v>0</v>
          </cell>
          <cell r="GO56">
            <v>0</v>
          </cell>
          <cell r="GP56">
            <v>0</v>
          </cell>
          <cell r="GQ56">
            <v>0</v>
          </cell>
          <cell r="GR56">
            <v>0</v>
          </cell>
          <cell r="GS56">
            <v>0</v>
          </cell>
          <cell r="GT56">
            <v>0</v>
          </cell>
          <cell r="GU56">
            <v>0</v>
          </cell>
          <cell r="GV56">
            <v>0</v>
          </cell>
          <cell r="GW56">
            <v>0</v>
          </cell>
          <cell r="GX56">
            <v>0</v>
          </cell>
          <cell r="GY56">
            <v>0</v>
          </cell>
          <cell r="GZ56">
            <v>0</v>
          </cell>
          <cell r="HA56">
            <v>0</v>
          </cell>
          <cell r="HB56">
            <v>0</v>
          </cell>
          <cell r="HC56">
            <v>0</v>
          </cell>
          <cell r="HD56">
            <v>0</v>
          </cell>
          <cell r="HE56">
            <v>0</v>
          </cell>
          <cell r="HF56">
            <v>0</v>
          </cell>
          <cell r="HG56">
            <v>0</v>
          </cell>
          <cell r="HH56">
            <v>0</v>
          </cell>
          <cell r="HI56">
            <v>0</v>
          </cell>
          <cell r="HJ56">
            <v>0</v>
          </cell>
          <cell r="HK56">
            <v>0</v>
          </cell>
          <cell r="HL56">
            <v>0</v>
          </cell>
          <cell r="HM56">
            <v>0</v>
          </cell>
          <cell r="HN56">
            <v>0</v>
          </cell>
          <cell r="HO56">
            <v>0</v>
          </cell>
          <cell r="HP56">
            <v>0</v>
          </cell>
          <cell r="HQ56">
            <v>0</v>
          </cell>
          <cell r="HR56">
            <v>0</v>
          </cell>
          <cell r="HS56">
            <v>0</v>
          </cell>
          <cell r="HT56">
            <v>0</v>
          </cell>
          <cell r="HU56">
            <v>0</v>
          </cell>
          <cell r="HV56">
            <v>0</v>
          </cell>
          <cell r="HW56">
            <v>0</v>
          </cell>
          <cell r="HX56">
            <v>0</v>
          </cell>
          <cell r="HY56">
            <v>0</v>
          </cell>
          <cell r="HZ56">
            <v>0</v>
          </cell>
          <cell r="IA56">
            <v>0</v>
          </cell>
          <cell r="IB56">
            <v>0</v>
          </cell>
          <cell r="IC56">
            <v>0</v>
          </cell>
          <cell r="ID56">
            <v>0</v>
          </cell>
          <cell r="IE56">
            <v>0</v>
          </cell>
          <cell r="IF56">
            <v>0</v>
          </cell>
          <cell r="IG56">
            <v>0</v>
          </cell>
          <cell r="IH56">
            <v>0</v>
          </cell>
          <cell r="II56">
            <v>0</v>
          </cell>
          <cell r="IJ56">
            <v>0</v>
          </cell>
          <cell r="IK56">
            <v>0</v>
          </cell>
          <cell r="IL56">
            <v>0</v>
          </cell>
          <cell r="IM56">
            <v>0</v>
          </cell>
          <cell r="IN56">
            <v>0</v>
          </cell>
          <cell r="IO56">
            <v>0</v>
          </cell>
          <cell r="IP56">
            <v>0</v>
          </cell>
          <cell r="IQ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>
            <v>0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  <cell r="EU57">
            <v>0</v>
          </cell>
          <cell r="EV57">
            <v>0</v>
          </cell>
          <cell r="EW57">
            <v>0</v>
          </cell>
          <cell r="EX57">
            <v>0</v>
          </cell>
          <cell r="EY57">
            <v>0</v>
          </cell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FL57">
            <v>0</v>
          </cell>
          <cell r="FM57">
            <v>0</v>
          </cell>
          <cell r="FN57">
            <v>0</v>
          </cell>
          <cell r="FO57">
            <v>0</v>
          </cell>
          <cell r="FP57">
            <v>0</v>
          </cell>
          <cell r="FQ57">
            <v>0</v>
          </cell>
          <cell r="FR57">
            <v>0</v>
          </cell>
          <cell r="FS57">
            <v>0</v>
          </cell>
          <cell r="FT57">
            <v>0</v>
          </cell>
          <cell r="FU57">
            <v>0</v>
          </cell>
          <cell r="FV57">
            <v>0</v>
          </cell>
          <cell r="FW57">
            <v>0</v>
          </cell>
          <cell r="FX57">
            <v>0</v>
          </cell>
          <cell r="FY57">
            <v>0</v>
          </cell>
          <cell r="FZ57">
            <v>0</v>
          </cell>
          <cell r="GA57">
            <v>0</v>
          </cell>
          <cell r="GB57">
            <v>0</v>
          </cell>
          <cell r="GC57">
            <v>0</v>
          </cell>
          <cell r="GD57">
            <v>0</v>
          </cell>
          <cell r="GE57">
            <v>0</v>
          </cell>
          <cell r="GF57">
            <v>0</v>
          </cell>
          <cell r="GG57">
            <v>0</v>
          </cell>
          <cell r="GH57">
            <v>0</v>
          </cell>
          <cell r="GI57">
            <v>0</v>
          </cell>
          <cell r="GJ57">
            <v>0</v>
          </cell>
          <cell r="GK57">
            <v>0</v>
          </cell>
          <cell r="GL57">
            <v>0</v>
          </cell>
          <cell r="GM57">
            <v>0</v>
          </cell>
          <cell r="GN57">
            <v>0</v>
          </cell>
          <cell r="GO57">
            <v>0</v>
          </cell>
          <cell r="GP57">
            <v>0</v>
          </cell>
          <cell r="GQ57">
            <v>0</v>
          </cell>
          <cell r="GR57">
            <v>0</v>
          </cell>
          <cell r="GS57">
            <v>0</v>
          </cell>
          <cell r="GT57">
            <v>0</v>
          </cell>
          <cell r="GU57">
            <v>0</v>
          </cell>
          <cell r="GV57">
            <v>0</v>
          </cell>
          <cell r="GW57">
            <v>0</v>
          </cell>
          <cell r="GX57">
            <v>0</v>
          </cell>
          <cell r="GY57">
            <v>0</v>
          </cell>
          <cell r="GZ57">
            <v>0</v>
          </cell>
          <cell r="HA57">
            <v>0</v>
          </cell>
          <cell r="HB57">
            <v>0</v>
          </cell>
          <cell r="HC57">
            <v>0</v>
          </cell>
          <cell r="HD57">
            <v>0</v>
          </cell>
          <cell r="HE57">
            <v>0</v>
          </cell>
          <cell r="HF57">
            <v>0</v>
          </cell>
          <cell r="HG57">
            <v>0</v>
          </cell>
          <cell r="HH57">
            <v>0</v>
          </cell>
          <cell r="HI57">
            <v>0</v>
          </cell>
          <cell r="HJ57">
            <v>0</v>
          </cell>
          <cell r="HK57">
            <v>0</v>
          </cell>
          <cell r="HL57">
            <v>0</v>
          </cell>
          <cell r="HM57">
            <v>0</v>
          </cell>
          <cell r="HN57">
            <v>0</v>
          </cell>
          <cell r="HO57">
            <v>0</v>
          </cell>
          <cell r="HP57">
            <v>0</v>
          </cell>
          <cell r="HQ57">
            <v>0</v>
          </cell>
          <cell r="HR57">
            <v>0</v>
          </cell>
          <cell r="HS57">
            <v>0</v>
          </cell>
          <cell r="HT57">
            <v>0</v>
          </cell>
          <cell r="HU57">
            <v>0</v>
          </cell>
          <cell r="HV57">
            <v>0</v>
          </cell>
          <cell r="HW57">
            <v>0</v>
          </cell>
          <cell r="HX57">
            <v>0</v>
          </cell>
          <cell r="HY57">
            <v>0</v>
          </cell>
          <cell r="HZ57">
            <v>0</v>
          </cell>
          <cell r="IA57">
            <v>0</v>
          </cell>
          <cell r="IB57">
            <v>0</v>
          </cell>
          <cell r="IC57">
            <v>0</v>
          </cell>
          <cell r="ID57">
            <v>0</v>
          </cell>
          <cell r="IE57">
            <v>0</v>
          </cell>
          <cell r="IF57">
            <v>0</v>
          </cell>
          <cell r="IG57">
            <v>0</v>
          </cell>
          <cell r="IH57">
            <v>0</v>
          </cell>
          <cell r="II57">
            <v>0</v>
          </cell>
          <cell r="IJ57">
            <v>0</v>
          </cell>
          <cell r="IK57">
            <v>0</v>
          </cell>
          <cell r="IL57">
            <v>0</v>
          </cell>
          <cell r="IM57">
            <v>0</v>
          </cell>
          <cell r="IN57">
            <v>0</v>
          </cell>
          <cell r="IO57">
            <v>0</v>
          </cell>
          <cell r="IP57">
            <v>0</v>
          </cell>
          <cell r="IQ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>
            <v>0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  <cell r="EU58">
            <v>0</v>
          </cell>
          <cell r="EV58">
            <v>0</v>
          </cell>
          <cell r="EW58">
            <v>0</v>
          </cell>
          <cell r="EX58">
            <v>0</v>
          </cell>
          <cell r="EY58">
            <v>0</v>
          </cell>
          <cell r="EZ58">
            <v>0</v>
          </cell>
          <cell r="FA58">
            <v>0</v>
          </cell>
          <cell r="FB58">
            <v>0</v>
          </cell>
          <cell r="FC58">
            <v>0</v>
          </cell>
          <cell r="FD58">
            <v>0</v>
          </cell>
          <cell r="FE58">
            <v>0</v>
          </cell>
          <cell r="FF58">
            <v>0</v>
          </cell>
          <cell r="FG58">
            <v>0</v>
          </cell>
          <cell r="FH58">
            <v>0</v>
          </cell>
          <cell r="FI58">
            <v>0</v>
          </cell>
          <cell r="FJ58">
            <v>0</v>
          </cell>
          <cell r="FK58">
            <v>0</v>
          </cell>
          <cell r="FL58">
            <v>0</v>
          </cell>
          <cell r="FM58">
            <v>0</v>
          </cell>
          <cell r="FN58">
            <v>0</v>
          </cell>
          <cell r="FO58">
            <v>0</v>
          </cell>
          <cell r="FP58">
            <v>0</v>
          </cell>
          <cell r="FQ58">
            <v>0</v>
          </cell>
          <cell r="FR58">
            <v>0</v>
          </cell>
          <cell r="FS58">
            <v>0</v>
          </cell>
          <cell r="FT58">
            <v>0</v>
          </cell>
          <cell r="FU58">
            <v>0</v>
          </cell>
          <cell r="FV58">
            <v>0</v>
          </cell>
          <cell r="FW58">
            <v>0</v>
          </cell>
          <cell r="FX58">
            <v>0</v>
          </cell>
          <cell r="FY58">
            <v>0</v>
          </cell>
          <cell r="FZ58">
            <v>0</v>
          </cell>
          <cell r="GA58">
            <v>0</v>
          </cell>
          <cell r="GB58">
            <v>0</v>
          </cell>
          <cell r="GC58">
            <v>0</v>
          </cell>
          <cell r="GD58">
            <v>0</v>
          </cell>
          <cell r="GE58">
            <v>0</v>
          </cell>
          <cell r="GF58">
            <v>0</v>
          </cell>
          <cell r="GG58">
            <v>0</v>
          </cell>
          <cell r="GH58">
            <v>0</v>
          </cell>
          <cell r="GI58">
            <v>0</v>
          </cell>
          <cell r="GJ58">
            <v>0</v>
          </cell>
          <cell r="GK58">
            <v>0</v>
          </cell>
          <cell r="GL58">
            <v>0</v>
          </cell>
          <cell r="GM58">
            <v>0</v>
          </cell>
          <cell r="GN58">
            <v>0</v>
          </cell>
          <cell r="GO58">
            <v>0</v>
          </cell>
          <cell r="GP58">
            <v>0</v>
          </cell>
          <cell r="GQ58">
            <v>0</v>
          </cell>
          <cell r="GR58">
            <v>0</v>
          </cell>
          <cell r="GS58">
            <v>0</v>
          </cell>
          <cell r="GT58">
            <v>0</v>
          </cell>
          <cell r="GU58">
            <v>0</v>
          </cell>
          <cell r="GV58">
            <v>0</v>
          </cell>
          <cell r="GW58">
            <v>0</v>
          </cell>
          <cell r="GX58">
            <v>0</v>
          </cell>
          <cell r="GY58">
            <v>0</v>
          </cell>
          <cell r="GZ58">
            <v>0</v>
          </cell>
          <cell r="HA58">
            <v>0</v>
          </cell>
          <cell r="HB58">
            <v>0</v>
          </cell>
          <cell r="HC58">
            <v>0</v>
          </cell>
          <cell r="HD58">
            <v>0</v>
          </cell>
          <cell r="HE58">
            <v>0</v>
          </cell>
          <cell r="HF58">
            <v>0</v>
          </cell>
          <cell r="HG58">
            <v>0</v>
          </cell>
          <cell r="HH58">
            <v>0</v>
          </cell>
          <cell r="HI58">
            <v>0</v>
          </cell>
          <cell r="HJ58">
            <v>0</v>
          </cell>
          <cell r="HK58">
            <v>0</v>
          </cell>
          <cell r="HL58">
            <v>0</v>
          </cell>
          <cell r="HM58">
            <v>0</v>
          </cell>
          <cell r="HN58">
            <v>0</v>
          </cell>
          <cell r="HO58">
            <v>0</v>
          </cell>
          <cell r="HP58">
            <v>0</v>
          </cell>
          <cell r="HQ58">
            <v>0</v>
          </cell>
          <cell r="HR58">
            <v>0</v>
          </cell>
          <cell r="HS58">
            <v>0</v>
          </cell>
          <cell r="HT58">
            <v>0</v>
          </cell>
          <cell r="HU58">
            <v>0</v>
          </cell>
          <cell r="HV58">
            <v>0</v>
          </cell>
          <cell r="HW58">
            <v>0</v>
          </cell>
          <cell r="HX58">
            <v>0</v>
          </cell>
          <cell r="HY58">
            <v>0</v>
          </cell>
          <cell r="HZ58">
            <v>0</v>
          </cell>
          <cell r="IA58">
            <v>0</v>
          </cell>
          <cell r="IB58">
            <v>0</v>
          </cell>
          <cell r="IC58">
            <v>0</v>
          </cell>
          <cell r="ID58">
            <v>0</v>
          </cell>
          <cell r="IE58">
            <v>0</v>
          </cell>
          <cell r="IF58">
            <v>0</v>
          </cell>
          <cell r="IG58">
            <v>0</v>
          </cell>
          <cell r="IH58">
            <v>0</v>
          </cell>
          <cell r="II58">
            <v>0</v>
          </cell>
          <cell r="IJ58">
            <v>0</v>
          </cell>
          <cell r="IK58">
            <v>0</v>
          </cell>
          <cell r="IL58">
            <v>0</v>
          </cell>
          <cell r="IM58">
            <v>0</v>
          </cell>
          <cell r="IN58">
            <v>0</v>
          </cell>
          <cell r="IO58">
            <v>0</v>
          </cell>
          <cell r="IP58">
            <v>0</v>
          </cell>
          <cell r="IQ58">
            <v>0</v>
          </cell>
        </row>
        <row r="59">
          <cell r="B59">
            <v>6.6059999999999999</v>
          </cell>
          <cell r="C59">
            <v>3.8119999999999998</v>
          </cell>
          <cell r="D59">
            <v>2.794</v>
          </cell>
          <cell r="E59">
            <v>58.026000000000003</v>
          </cell>
          <cell r="F59">
            <v>19.745000000000001</v>
          </cell>
          <cell r="G59">
            <v>38.280999999999999</v>
          </cell>
          <cell r="H59">
            <v>15.189</v>
          </cell>
          <cell r="I59">
            <v>5.657</v>
          </cell>
          <cell r="J59">
            <v>9.532</v>
          </cell>
          <cell r="K59">
            <v>421.964</v>
          </cell>
          <cell r="L59">
            <v>182.08199999999999</v>
          </cell>
          <cell r="M59">
            <v>239.88200000000001</v>
          </cell>
          <cell r="N59">
            <v>383.80399999999997</v>
          </cell>
          <cell r="O59">
            <v>160.48099999999999</v>
          </cell>
          <cell r="P59">
            <v>223.32400000000001</v>
          </cell>
          <cell r="Q59">
            <v>38.159999999999997</v>
          </cell>
          <cell r="R59">
            <v>21.600999999999999</v>
          </cell>
          <cell r="S59">
            <v>16.559000000000001</v>
          </cell>
          <cell r="T59">
            <v>51.142000000000003</v>
          </cell>
          <cell r="U59">
            <v>28.532</v>
          </cell>
          <cell r="V59">
            <v>22.61</v>
          </cell>
          <cell r="W59">
            <v>517.33600000000001</v>
          </cell>
          <cell r="X59">
            <v>216.6</v>
          </cell>
          <cell r="Y59">
            <v>300.73599999999999</v>
          </cell>
          <cell r="Z59">
            <v>864.72</v>
          </cell>
          <cell r="AA59">
            <v>457.69</v>
          </cell>
          <cell r="AB59">
            <v>407.03</v>
          </cell>
          <cell r="AC59">
            <v>548.91</v>
          </cell>
          <cell r="AD59">
            <v>237.11199999999999</v>
          </cell>
          <cell r="AE59">
            <v>311.798</v>
          </cell>
          <cell r="AF59">
            <v>2054.31</v>
          </cell>
          <cell r="AG59">
            <v>1021.449</v>
          </cell>
          <cell r="AH59">
            <v>1032.8610000000001</v>
          </cell>
          <cell r="AI59">
            <v>1338.9780000000001</v>
          </cell>
          <cell r="AJ59">
            <v>722.02599999999995</v>
          </cell>
          <cell r="AK59">
            <v>616.952</v>
          </cell>
          <cell r="AL59">
            <v>209.85</v>
          </cell>
          <cell r="AM59">
            <v>107.146</v>
          </cell>
          <cell r="AN59">
            <v>102.703</v>
          </cell>
          <cell r="AO59">
            <v>124.494</v>
          </cell>
          <cell r="AP59">
            <v>50.137</v>
          </cell>
          <cell r="AQ59">
            <v>74.356999999999999</v>
          </cell>
          <cell r="AR59">
            <v>226.98500000000001</v>
          </cell>
          <cell r="AS59">
            <v>93.397999999999996</v>
          </cell>
          <cell r="AT59">
            <v>133.58600000000001</v>
          </cell>
          <cell r="AU59">
            <v>36.180999999999997</v>
          </cell>
          <cell r="AV59">
            <v>12.593</v>
          </cell>
          <cell r="AW59">
            <v>23.588000000000001</v>
          </cell>
          <cell r="AX59">
            <v>28.361000000000001</v>
          </cell>
          <cell r="AY59">
            <v>10.455</v>
          </cell>
          <cell r="AZ59">
            <v>17.905999999999999</v>
          </cell>
          <cell r="BA59">
            <v>12.72</v>
          </cell>
          <cell r="BB59">
            <v>6.9340000000000002</v>
          </cell>
          <cell r="BC59">
            <v>5.7859999999999996</v>
          </cell>
          <cell r="BD59">
            <v>15.641</v>
          </cell>
          <cell r="BE59">
            <v>3.5209999999999999</v>
          </cell>
          <cell r="BF59">
            <v>12.12</v>
          </cell>
          <cell r="BG59">
            <v>7.82</v>
          </cell>
          <cell r="BH59">
            <v>2.137</v>
          </cell>
          <cell r="BI59">
            <v>5.6820000000000004</v>
          </cell>
          <cell r="BJ59">
            <v>190.804</v>
          </cell>
          <cell r="BK59">
            <v>80.805999999999997</v>
          </cell>
          <cell r="BL59">
            <v>109.998</v>
          </cell>
          <cell r="BM59">
            <v>79.022000000000006</v>
          </cell>
          <cell r="BN59">
            <v>42.040999999999997</v>
          </cell>
          <cell r="BO59">
            <v>36.981000000000002</v>
          </cell>
          <cell r="BP59">
            <v>73.256</v>
          </cell>
          <cell r="BQ59">
            <v>40.723999999999997</v>
          </cell>
          <cell r="BR59">
            <v>32.531999999999996</v>
          </cell>
          <cell r="BS59">
            <v>5.766</v>
          </cell>
          <cell r="BT59">
            <v>1.3169999999999999</v>
          </cell>
          <cell r="BU59">
            <v>4.4480000000000004</v>
          </cell>
          <cell r="BV59">
            <v>1.363</v>
          </cell>
          <cell r="BW59">
            <v>0.91400000000000003</v>
          </cell>
          <cell r="BX59">
            <v>0.44900000000000001</v>
          </cell>
          <cell r="BY59">
            <v>88.731999999999999</v>
          </cell>
          <cell r="BZ59">
            <v>31.291</v>
          </cell>
          <cell r="CA59">
            <v>57.442</v>
          </cell>
          <cell r="CB59">
            <v>11.324</v>
          </cell>
          <cell r="CC59">
            <v>3.9889999999999999</v>
          </cell>
          <cell r="CD59">
            <v>7.335</v>
          </cell>
          <cell r="CE59">
            <v>77.409000000000006</v>
          </cell>
          <cell r="CF59">
            <v>27.300999999999998</v>
          </cell>
          <cell r="CG59">
            <v>50.106999999999999</v>
          </cell>
          <cell r="CH59">
            <v>21.687000000000001</v>
          </cell>
          <cell r="CI59">
            <v>6.5609999999999999</v>
          </cell>
          <cell r="CJ59">
            <v>15.125999999999999</v>
          </cell>
          <cell r="CK59">
            <v>488.34800000000001</v>
          </cell>
          <cell r="CL59">
            <v>206.024</v>
          </cell>
          <cell r="CM59">
            <v>282.32299999999998</v>
          </cell>
          <cell r="CN59">
            <v>440.26100000000002</v>
          </cell>
          <cell r="CO59">
            <v>180.38399999999999</v>
          </cell>
          <cell r="CP59">
            <v>259.87700000000001</v>
          </cell>
          <cell r="CQ59">
            <v>48.087000000000003</v>
          </cell>
          <cell r="CR59">
            <v>25.64</v>
          </cell>
          <cell r="CS59">
            <v>22.446999999999999</v>
          </cell>
          <cell r="CT59">
            <v>85.975999999999999</v>
          </cell>
          <cell r="CU59">
            <v>47.658000000000001</v>
          </cell>
          <cell r="CV59">
            <v>38.319000000000003</v>
          </cell>
          <cell r="CW59">
            <v>629.35599999999999</v>
          </cell>
          <cell r="CX59">
            <v>251.76499999999999</v>
          </cell>
          <cell r="CY59">
            <v>377.59100000000001</v>
          </cell>
          <cell r="CZ59">
            <v>1375.1590000000001</v>
          </cell>
          <cell r="DA59">
            <v>734.61900000000003</v>
          </cell>
          <cell r="DB59">
            <v>640.54</v>
          </cell>
          <cell r="DC59">
            <v>679.15099999999995</v>
          </cell>
          <cell r="DD59">
            <v>286.83</v>
          </cell>
          <cell r="DE59">
            <v>392.32100000000003</v>
          </cell>
          <cell r="DF59">
            <v>431.92700000000002</v>
          </cell>
          <cell r="DG59">
            <v>211.67699999999999</v>
          </cell>
          <cell r="DH59">
            <v>220.25</v>
          </cell>
          <cell r="DI59">
            <v>248.31299999999999</v>
          </cell>
          <cell r="DJ59">
            <v>130.16999999999999</v>
          </cell>
          <cell r="DK59">
            <v>118.14400000000001</v>
          </cell>
          <cell r="DL59">
            <v>39.218000000000004</v>
          </cell>
          <cell r="DM59">
            <v>18.204999999999998</v>
          </cell>
          <cell r="DN59">
            <v>21.013000000000002</v>
          </cell>
          <cell r="DO59">
            <v>26.515000000000001</v>
          </cell>
          <cell r="DP59">
            <v>10.14</v>
          </cell>
          <cell r="DQ59">
            <v>16.375</v>
          </cell>
          <cell r="DR59">
            <v>45.776000000000003</v>
          </cell>
          <cell r="DS59">
            <v>20.102</v>
          </cell>
          <cell r="DT59">
            <v>25.673999999999999</v>
          </cell>
          <cell r="DU59">
            <v>5.3540000000000001</v>
          </cell>
          <cell r="DV59">
            <v>1.871</v>
          </cell>
          <cell r="DW59">
            <v>3.4830000000000001</v>
          </cell>
          <cell r="DX59">
            <v>4.109</v>
          </cell>
          <cell r="DY59">
            <v>1.5069999999999999</v>
          </cell>
          <cell r="DZ59">
            <v>2.6019999999999999</v>
          </cell>
          <cell r="EA59">
            <v>2.222</v>
          </cell>
          <cell r="EB59">
            <v>0.73099999999999998</v>
          </cell>
          <cell r="EC59">
            <v>1.4910000000000001</v>
          </cell>
          <cell r="ED59">
            <v>1.8879999999999999</v>
          </cell>
          <cell r="EE59">
            <v>0.77600000000000002</v>
          </cell>
          <cell r="EF59">
            <v>1.111</v>
          </cell>
          <cell r="EG59">
            <v>1.244</v>
          </cell>
          <cell r="EH59">
            <v>0.36399999999999999</v>
          </cell>
          <cell r="EI59">
            <v>0.88</v>
          </cell>
          <cell r="EJ59">
            <v>40.421999999999997</v>
          </cell>
          <cell r="EK59">
            <v>18.231000000000002</v>
          </cell>
          <cell r="EL59">
            <v>22.190999999999999</v>
          </cell>
          <cell r="EM59">
            <v>16.376000000000001</v>
          </cell>
          <cell r="EN59">
            <v>7.891</v>
          </cell>
          <cell r="EO59">
            <v>8.4849999999999994</v>
          </cell>
          <cell r="EP59">
            <v>15.49</v>
          </cell>
          <cell r="EQ59">
            <v>7.7619999999999996</v>
          </cell>
          <cell r="ER59">
            <v>7.7279999999999998</v>
          </cell>
          <cell r="ES59">
            <v>0.88600000000000001</v>
          </cell>
          <cell r="ET59">
            <v>0.129</v>
          </cell>
          <cell r="EU59">
            <v>0.75700000000000001</v>
          </cell>
          <cell r="EV59">
            <v>0.32</v>
          </cell>
          <cell r="EW59">
            <v>0</v>
          </cell>
          <cell r="EX59">
            <v>0.32</v>
          </cell>
          <cell r="EY59">
            <v>20.658000000000001</v>
          </cell>
          <cell r="EZ59">
            <v>9.2449999999999992</v>
          </cell>
          <cell r="FA59">
            <v>11.413</v>
          </cell>
          <cell r="FB59">
            <v>1.7130000000000001</v>
          </cell>
          <cell r="FC59">
            <v>0.88900000000000001</v>
          </cell>
          <cell r="FD59">
            <v>0.82399999999999995</v>
          </cell>
          <cell r="FE59">
            <v>18.945</v>
          </cell>
          <cell r="FF59">
            <v>8.3559999999999999</v>
          </cell>
          <cell r="FG59">
            <v>10.589</v>
          </cell>
          <cell r="FH59">
            <v>3.0680000000000001</v>
          </cell>
          <cell r="FI59">
            <v>1.095</v>
          </cell>
          <cell r="FJ59">
            <v>1.9730000000000001</v>
          </cell>
          <cell r="FK59">
            <v>137.83799999999999</v>
          </cell>
          <cell r="FL59">
            <v>61.405999999999999</v>
          </cell>
          <cell r="FM59">
            <v>76.432000000000002</v>
          </cell>
          <cell r="FN59">
            <v>117.006</v>
          </cell>
          <cell r="FO59">
            <v>50.470999999999997</v>
          </cell>
          <cell r="FP59">
            <v>66.536000000000001</v>
          </cell>
          <cell r="FQ59">
            <v>20.832000000000001</v>
          </cell>
          <cell r="FR59">
            <v>10.935</v>
          </cell>
          <cell r="FS59">
            <v>9.8970000000000002</v>
          </cell>
          <cell r="FT59">
            <v>17.712</v>
          </cell>
          <cell r="FU59">
            <v>8.4930000000000003</v>
          </cell>
          <cell r="FV59">
            <v>9.2189999999999994</v>
          </cell>
          <cell r="FW59">
            <v>165.90199999999999</v>
          </cell>
          <cell r="FX59">
            <v>73.015000000000001</v>
          </cell>
          <cell r="FY59">
            <v>92.887</v>
          </cell>
          <cell r="FZ59">
            <v>253.667</v>
          </cell>
          <cell r="GA59">
            <v>132.041</v>
          </cell>
          <cell r="GB59">
            <v>121.626</v>
          </cell>
          <cell r="GC59">
            <v>178.26</v>
          </cell>
          <cell r="GD59">
            <v>79.637</v>
          </cell>
          <cell r="GE59">
            <v>98.623999999999995</v>
          </cell>
          <cell r="GF59">
            <v>163.82300000000001</v>
          </cell>
          <cell r="GG59">
            <v>82.584000000000003</v>
          </cell>
          <cell r="GH59">
            <v>81.239999999999995</v>
          </cell>
          <cell r="GI59">
            <v>121.34399999999999</v>
          </cell>
          <cell r="GJ59">
            <v>64.316999999999993</v>
          </cell>
          <cell r="GK59">
            <v>57.027000000000001</v>
          </cell>
          <cell r="GL59">
            <v>14.496</v>
          </cell>
          <cell r="GM59">
            <v>8.82</v>
          </cell>
          <cell r="GN59">
            <v>5.6760000000000002</v>
          </cell>
          <cell r="GO59">
            <v>5.74</v>
          </cell>
          <cell r="GP59">
            <v>2.3820000000000001</v>
          </cell>
          <cell r="GQ59">
            <v>3.3580000000000001</v>
          </cell>
          <cell r="GR59">
            <v>15.920999999999999</v>
          </cell>
          <cell r="GS59">
            <v>7.4329999999999998</v>
          </cell>
          <cell r="GT59">
            <v>8.4870000000000001</v>
          </cell>
          <cell r="GU59">
            <v>2.6419999999999999</v>
          </cell>
          <cell r="GV59">
            <v>0.96099999999999997</v>
          </cell>
          <cell r="GW59">
            <v>1.6819999999999999</v>
          </cell>
          <cell r="GX59">
            <v>1.984</v>
          </cell>
          <cell r="GY59">
            <v>0.96099999999999997</v>
          </cell>
          <cell r="GZ59">
            <v>1.0229999999999999</v>
          </cell>
          <cell r="HA59">
            <v>1.206</v>
          </cell>
          <cell r="HB59">
            <v>0.72299999999999998</v>
          </cell>
          <cell r="HC59">
            <v>0.48299999999999998</v>
          </cell>
          <cell r="HD59">
            <v>0.77800000000000002</v>
          </cell>
          <cell r="HE59">
            <v>0.23799999999999999</v>
          </cell>
          <cell r="HF59">
            <v>0.54100000000000004</v>
          </cell>
          <cell r="HG59">
            <v>0.65800000000000003</v>
          </cell>
          <cell r="HH59">
            <v>0</v>
          </cell>
          <cell r="HI59">
            <v>0.65800000000000003</v>
          </cell>
          <cell r="HJ59">
            <v>13.278</v>
          </cell>
          <cell r="HK59">
            <v>6.4729999999999999</v>
          </cell>
          <cell r="HL59">
            <v>6.806</v>
          </cell>
          <cell r="HM59">
            <v>5.6669999999999998</v>
          </cell>
          <cell r="HN59">
            <v>3.1469999999999998</v>
          </cell>
          <cell r="HO59">
            <v>2.52</v>
          </cell>
          <cell r="HP59">
            <v>5.077</v>
          </cell>
          <cell r="HQ59">
            <v>2.9740000000000002</v>
          </cell>
          <cell r="HR59">
            <v>2.1040000000000001</v>
          </cell>
          <cell r="HS59">
            <v>0.59</v>
          </cell>
          <cell r="HT59">
            <v>0.17299999999999999</v>
          </cell>
          <cell r="HU59">
            <v>0.41699999999999998</v>
          </cell>
          <cell r="HV59">
            <v>0</v>
          </cell>
          <cell r="HW59">
            <v>0</v>
          </cell>
          <cell r="HX59">
            <v>0</v>
          </cell>
          <cell r="HY59">
            <v>4.8330000000000002</v>
          </cell>
          <cell r="HZ59">
            <v>2.4020000000000001</v>
          </cell>
          <cell r="IA59">
            <v>2.431</v>
          </cell>
          <cell r="IB59">
            <v>0.312</v>
          </cell>
          <cell r="IC59">
            <v>0.18</v>
          </cell>
          <cell r="ID59">
            <v>0.13100000000000001</v>
          </cell>
          <cell r="IE59">
            <v>4.5209999999999999</v>
          </cell>
          <cell r="IF59">
            <v>2.222</v>
          </cell>
          <cell r="IG59">
            <v>2.2989999999999999</v>
          </cell>
          <cell r="IH59">
            <v>2.778</v>
          </cell>
          <cell r="II59">
            <v>0.92300000000000004</v>
          </cell>
          <cell r="IJ59">
            <v>1.855</v>
          </cell>
          <cell r="IK59">
            <v>26.559000000000001</v>
          </cell>
          <cell r="IL59">
            <v>10.834</v>
          </cell>
          <cell r="IM59">
            <v>15.725</v>
          </cell>
          <cell r="IN59">
            <v>23.196999999999999</v>
          </cell>
          <cell r="IO59">
            <v>9.8940000000000001</v>
          </cell>
          <cell r="IP59">
            <v>13.303000000000001</v>
          </cell>
          <cell r="IQ59">
            <v>3.3620000000000001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>
            <v>0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  <cell r="EU60">
            <v>0</v>
          </cell>
          <cell r="EV60">
            <v>0</v>
          </cell>
          <cell r="EW60">
            <v>0</v>
          </cell>
          <cell r="EX60">
            <v>0</v>
          </cell>
          <cell r="EY60">
            <v>0</v>
          </cell>
          <cell r="EZ60">
            <v>0</v>
          </cell>
          <cell r="FA60">
            <v>0</v>
          </cell>
          <cell r="FB60">
            <v>0</v>
          </cell>
          <cell r="FC60">
            <v>0</v>
          </cell>
          <cell r="FD60">
            <v>0</v>
          </cell>
          <cell r="FE60">
            <v>0</v>
          </cell>
          <cell r="FF60">
            <v>0</v>
          </cell>
          <cell r="FG60">
            <v>0</v>
          </cell>
          <cell r="FH60">
            <v>0</v>
          </cell>
          <cell r="FI60">
            <v>0</v>
          </cell>
          <cell r="FJ60">
            <v>0</v>
          </cell>
          <cell r="FK60">
            <v>0</v>
          </cell>
          <cell r="FL60">
            <v>0</v>
          </cell>
          <cell r="FM60">
            <v>0</v>
          </cell>
          <cell r="FN60">
            <v>0</v>
          </cell>
          <cell r="FO60">
            <v>0</v>
          </cell>
          <cell r="FP60">
            <v>0</v>
          </cell>
          <cell r="FQ60">
            <v>0</v>
          </cell>
          <cell r="FR60">
            <v>0</v>
          </cell>
          <cell r="FS60">
            <v>0</v>
          </cell>
          <cell r="FT60">
            <v>0</v>
          </cell>
          <cell r="FU60">
            <v>0</v>
          </cell>
          <cell r="FV60">
            <v>0</v>
          </cell>
          <cell r="FW60">
            <v>0</v>
          </cell>
          <cell r="FX60">
            <v>0</v>
          </cell>
          <cell r="FY60">
            <v>0</v>
          </cell>
          <cell r="FZ60">
            <v>0</v>
          </cell>
          <cell r="GA60">
            <v>0</v>
          </cell>
          <cell r="GB60">
            <v>0</v>
          </cell>
          <cell r="GC60">
            <v>0</v>
          </cell>
          <cell r="GD60">
            <v>0</v>
          </cell>
          <cell r="GE60">
            <v>0</v>
          </cell>
          <cell r="GF60">
            <v>0</v>
          </cell>
          <cell r="GG60">
            <v>0</v>
          </cell>
          <cell r="GH60">
            <v>0</v>
          </cell>
          <cell r="GI60">
            <v>0</v>
          </cell>
          <cell r="GJ60">
            <v>0</v>
          </cell>
          <cell r="GK60">
            <v>0</v>
          </cell>
          <cell r="GL60">
            <v>0</v>
          </cell>
          <cell r="GM60">
            <v>0</v>
          </cell>
          <cell r="GN60">
            <v>0</v>
          </cell>
          <cell r="GO60">
            <v>0</v>
          </cell>
          <cell r="GP60">
            <v>0</v>
          </cell>
          <cell r="GQ60">
            <v>0</v>
          </cell>
          <cell r="GR60">
            <v>0</v>
          </cell>
          <cell r="GS60">
            <v>0</v>
          </cell>
          <cell r="GT60">
            <v>0</v>
          </cell>
          <cell r="GU60">
            <v>0</v>
          </cell>
          <cell r="GV60">
            <v>0</v>
          </cell>
          <cell r="GW60">
            <v>0</v>
          </cell>
          <cell r="GX60">
            <v>0</v>
          </cell>
          <cell r="GY60">
            <v>0</v>
          </cell>
          <cell r="GZ60">
            <v>0</v>
          </cell>
          <cell r="HA60">
            <v>0</v>
          </cell>
          <cell r="HB60">
            <v>0</v>
          </cell>
          <cell r="HC60">
            <v>0</v>
          </cell>
          <cell r="HD60">
            <v>0</v>
          </cell>
          <cell r="HE60">
            <v>0</v>
          </cell>
          <cell r="HF60">
            <v>0</v>
          </cell>
          <cell r="HG60">
            <v>0</v>
          </cell>
          <cell r="HH60">
            <v>0</v>
          </cell>
          <cell r="HI60">
            <v>0</v>
          </cell>
          <cell r="HJ60">
            <v>0</v>
          </cell>
          <cell r="HK60">
            <v>0</v>
          </cell>
          <cell r="HL60">
            <v>0</v>
          </cell>
          <cell r="HM60">
            <v>0</v>
          </cell>
          <cell r="HN60">
            <v>0</v>
          </cell>
          <cell r="HO60">
            <v>0</v>
          </cell>
          <cell r="HP60">
            <v>0</v>
          </cell>
          <cell r="HQ60">
            <v>0</v>
          </cell>
          <cell r="HR60">
            <v>0</v>
          </cell>
          <cell r="HS60">
            <v>0</v>
          </cell>
          <cell r="HT60">
            <v>0</v>
          </cell>
          <cell r="HU60">
            <v>0</v>
          </cell>
          <cell r="HV60">
            <v>0</v>
          </cell>
          <cell r="HW60">
            <v>0</v>
          </cell>
          <cell r="HX60">
            <v>0</v>
          </cell>
          <cell r="HY60">
            <v>0</v>
          </cell>
          <cell r="HZ60">
            <v>0</v>
          </cell>
          <cell r="IA60">
            <v>0</v>
          </cell>
          <cell r="IB60">
            <v>0</v>
          </cell>
          <cell r="IC60">
            <v>0</v>
          </cell>
          <cell r="ID60">
            <v>0</v>
          </cell>
          <cell r="IE60">
            <v>0</v>
          </cell>
          <cell r="IF60">
            <v>0</v>
          </cell>
          <cell r="IG60">
            <v>0</v>
          </cell>
          <cell r="IH60">
            <v>0</v>
          </cell>
          <cell r="II60">
            <v>0</v>
          </cell>
          <cell r="IJ60">
            <v>0</v>
          </cell>
          <cell r="IK60">
            <v>0</v>
          </cell>
          <cell r="IL60">
            <v>0</v>
          </cell>
          <cell r="IM60">
            <v>0</v>
          </cell>
          <cell r="IN60">
            <v>0</v>
          </cell>
          <cell r="IO60">
            <v>0</v>
          </cell>
          <cell r="IP60">
            <v>0</v>
          </cell>
          <cell r="IQ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>
            <v>0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  <cell r="EU61">
            <v>0</v>
          </cell>
          <cell r="EV61">
            <v>0</v>
          </cell>
          <cell r="EW61">
            <v>0</v>
          </cell>
          <cell r="EX61">
            <v>0</v>
          </cell>
          <cell r="EY61">
            <v>0</v>
          </cell>
          <cell r="EZ61">
            <v>0</v>
          </cell>
          <cell r="FA61">
            <v>0</v>
          </cell>
          <cell r="FB61">
            <v>0</v>
          </cell>
          <cell r="FC61">
            <v>0</v>
          </cell>
          <cell r="FD61">
            <v>0</v>
          </cell>
          <cell r="FE61">
            <v>0</v>
          </cell>
          <cell r="FF61">
            <v>0</v>
          </cell>
          <cell r="FG61">
            <v>0</v>
          </cell>
          <cell r="FH61">
            <v>0</v>
          </cell>
          <cell r="FI61">
            <v>0</v>
          </cell>
          <cell r="FJ61">
            <v>0</v>
          </cell>
          <cell r="FK61">
            <v>0</v>
          </cell>
          <cell r="FL61">
            <v>0</v>
          </cell>
          <cell r="FM61">
            <v>0</v>
          </cell>
          <cell r="FN61">
            <v>0</v>
          </cell>
          <cell r="FO61">
            <v>0</v>
          </cell>
          <cell r="FP61">
            <v>0</v>
          </cell>
          <cell r="FQ61">
            <v>0</v>
          </cell>
          <cell r="FR61">
            <v>0</v>
          </cell>
          <cell r="FS61">
            <v>0</v>
          </cell>
          <cell r="FT61">
            <v>0</v>
          </cell>
          <cell r="FU61">
            <v>0</v>
          </cell>
          <cell r="FV61">
            <v>0</v>
          </cell>
          <cell r="FW61">
            <v>0</v>
          </cell>
          <cell r="FX61">
            <v>0</v>
          </cell>
          <cell r="FY61">
            <v>0</v>
          </cell>
          <cell r="FZ61">
            <v>0</v>
          </cell>
          <cell r="GA61">
            <v>0</v>
          </cell>
          <cell r="GB61">
            <v>0</v>
          </cell>
          <cell r="GC61">
            <v>0</v>
          </cell>
          <cell r="GD61">
            <v>0</v>
          </cell>
          <cell r="GE61">
            <v>0</v>
          </cell>
          <cell r="GF61">
            <v>0</v>
          </cell>
          <cell r="GG61">
            <v>0</v>
          </cell>
          <cell r="GH61">
            <v>0</v>
          </cell>
          <cell r="GI61">
            <v>0</v>
          </cell>
          <cell r="GJ61">
            <v>0</v>
          </cell>
          <cell r="GK61">
            <v>0</v>
          </cell>
          <cell r="GL61">
            <v>0</v>
          </cell>
          <cell r="GM61">
            <v>0</v>
          </cell>
          <cell r="GN61">
            <v>0</v>
          </cell>
          <cell r="GO61">
            <v>0</v>
          </cell>
          <cell r="GP61">
            <v>0</v>
          </cell>
          <cell r="GQ61">
            <v>0</v>
          </cell>
          <cell r="GR61">
            <v>0</v>
          </cell>
          <cell r="GS61">
            <v>0</v>
          </cell>
          <cell r="GT61">
            <v>0</v>
          </cell>
          <cell r="GU61">
            <v>0</v>
          </cell>
          <cell r="GV61">
            <v>0</v>
          </cell>
          <cell r="GW61">
            <v>0</v>
          </cell>
          <cell r="GX61">
            <v>0</v>
          </cell>
          <cell r="GY61">
            <v>0</v>
          </cell>
          <cell r="GZ61">
            <v>0</v>
          </cell>
          <cell r="HA61">
            <v>0</v>
          </cell>
          <cell r="HB61">
            <v>0</v>
          </cell>
          <cell r="HC61">
            <v>0</v>
          </cell>
          <cell r="HD61">
            <v>0</v>
          </cell>
          <cell r="HE61">
            <v>0</v>
          </cell>
          <cell r="HF61">
            <v>0</v>
          </cell>
          <cell r="HG61">
            <v>0</v>
          </cell>
          <cell r="HH61">
            <v>0</v>
          </cell>
          <cell r="HI61">
            <v>0</v>
          </cell>
          <cell r="HJ61">
            <v>0</v>
          </cell>
          <cell r="HK61">
            <v>0</v>
          </cell>
          <cell r="HL61">
            <v>0</v>
          </cell>
          <cell r="HM61">
            <v>0</v>
          </cell>
          <cell r="HN61">
            <v>0</v>
          </cell>
          <cell r="HO61">
            <v>0</v>
          </cell>
          <cell r="HP61">
            <v>0</v>
          </cell>
          <cell r="HQ61">
            <v>0</v>
          </cell>
          <cell r="HR61">
            <v>0</v>
          </cell>
          <cell r="HS61">
            <v>0</v>
          </cell>
          <cell r="HT61">
            <v>0</v>
          </cell>
          <cell r="HU61">
            <v>0</v>
          </cell>
          <cell r="HV61">
            <v>0</v>
          </cell>
          <cell r="HW61">
            <v>0</v>
          </cell>
          <cell r="HX61">
            <v>0</v>
          </cell>
          <cell r="HY61">
            <v>0</v>
          </cell>
          <cell r="HZ61">
            <v>0</v>
          </cell>
          <cell r="IA61">
            <v>0</v>
          </cell>
          <cell r="IB61">
            <v>0</v>
          </cell>
          <cell r="IC61">
            <v>0</v>
          </cell>
          <cell r="ID61">
            <v>0</v>
          </cell>
          <cell r="IE61">
            <v>0</v>
          </cell>
          <cell r="IF61">
            <v>0</v>
          </cell>
          <cell r="IG61">
            <v>0</v>
          </cell>
          <cell r="IH61">
            <v>0</v>
          </cell>
          <cell r="II61">
            <v>0</v>
          </cell>
          <cell r="IJ61">
            <v>0</v>
          </cell>
          <cell r="IK61">
            <v>0</v>
          </cell>
          <cell r="IL61">
            <v>0</v>
          </cell>
          <cell r="IM61">
            <v>0</v>
          </cell>
          <cell r="IN61">
            <v>0</v>
          </cell>
          <cell r="IO61">
            <v>0</v>
          </cell>
          <cell r="IP61">
            <v>0</v>
          </cell>
          <cell r="IQ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>
            <v>0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  <cell r="EU62">
            <v>0</v>
          </cell>
          <cell r="EV62">
            <v>0</v>
          </cell>
          <cell r="EW62">
            <v>0</v>
          </cell>
          <cell r="EX62">
            <v>0</v>
          </cell>
          <cell r="EY62">
            <v>0</v>
          </cell>
          <cell r="EZ62">
            <v>0</v>
          </cell>
          <cell r="FA62">
            <v>0</v>
          </cell>
          <cell r="FB62">
            <v>0</v>
          </cell>
          <cell r="FC62">
            <v>0</v>
          </cell>
          <cell r="FD62">
            <v>0</v>
          </cell>
          <cell r="FE62">
            <v>0</v>
          </cell>
          <cell r="FF62">
            <v>0</v>
          </cell>
          <cell r="FG62">
            <v>0</v>
          </cell>
          <cell r="FH62">
            <v>0</v>
          </cell>
          <cell r="FI62">
            <v>0</v>
          </cell>
          <cell r="FJ62">
            <v>0</v>
          </cell>
          <cell r="FK62">
            <v>0</v>
          </cell>
          <cell r="FL62">
            <v>0</v>
          </cell>
          <cell r="FM62">
            <v>0</v>
          </cell>
          <cell r="FN62">
            <v>0</v>
          </cell>
          <cell r="FO62">
            <v>0</v>
          </cell>
          <cell r="FP62">
            <v>0</v>
          </cell>
          <cell r="FQ62">
            <v>0</v>
          </cell>
          <cell r="FR62">
            <v>0</v>
          </cell>
          <cell r="FS62">
            <v>0</v>
          </cell>
          <cell r="FT62">
            <v>0</v>
          </cell>
          <cell r="FU62">
            <v>0</v>
          </cell>
          <cell r="FV62">
            <v>0</v>
          </cell>
          <cell r="FW62">
            <v>0</v>
          </cell>
          <cell r="FX62">
            <v>0</v>
          </cell>
          <cell r="FY62">
            <v>0</v>
          </cell>
          <cell r="FZ62">
            <v>0</v>
          </cell>
          <cell r="GA62">
            <v>0</v>
          </cell>
          <cell r="GB62">
            <v>0</v>
          </cell>
          <cell r="GC62">
            <v>0</v>
          </cell>
          <cell r="GD62">
            <v>0</v>
          </cell>
          <cell r="GE62">
            <v>0</v>
          </cell>
          <cell r="GF62">
            <v>0</v>
          </cell>
          <cell r="GG62">
            <v>0</v>
          </cell>
          <cell r="GH62">
            <v>0</v>
          </cell>
          <cell r="GI62">
            <v>0</v>
          </cell>
          <cell r="GJ62">
            <v>0</v>
          </cell>
          <cell r="GK62">
            <v>0</v>
          </cell>
          <cell r="GL62">
            <v>0</v>
          </cell>
          <cell r="GM62">
            <v>0</v>
          </cell>
          <cell r="GN62">
            <v>0</v>
          </cell>
          <cell r="GO62">
            <v>0</v>
          </cell>
          <cell r="GP62">
            <v>0</v>
          </cell>
          <cell r="GQ62">
            <v>0</v>
          </cell>
          <cell r="GR62">
            <v>0</v>
          </cell>
          <cell r="GS62">
            <v>0</v>
          </cell>
          <cell r="GT62">
            <v>0</v>
          </cell>
          <cell r="GU62">
            <v>0</v>
          </cell>
          <cell r="GV62">
            <v>0</v>
          </cell>
          <cell r="GW62">
            <v>0</v>
          </cell>
          <cell r="GX62">
            <v>0</v>
          </cell>
          <cell r="GY62">
            <v>0</v>
          </cell>
          <cell r="GZ62">
            <v>0</v>
          </cell>
          <cell r="HA62">
            <v>0</v>
          </cell>
          <cell r="HB62">
            <v>0</v>
          </cell>
          <cell r="HC62">
            <v>0</v>
          </cell>
          <cell r="HD62">
            <v>0</v>
          </cell>
          <cell r="HE62">
            <v>0</v>
          </cell>
          <cell r="HF62">
            <v>0</v>
          </cell>
          <cell r="HG62">
            <v>0</v>
          </cell>
          <cell r="HH62">
            <v>0</v>
          </cell>
          <cell r="HI62">
            <v>0</v>
          </cell>
          <cell r="HJ62">
            <v>0</v>
          </cell>
          <cell r="HK62">
            <v>0</v>
          </cell>
          <cell r="HL62">
            <v>0</v>
          </cell>
          <cell r="HM62">
            <v>0</v>
          </cell>
          <cell r="HN62">
            <v>0</v>
          </cell>
          <cell r="HO62">
            <v>0</v>
          </cell>
          <cell r="HP62">
            <v>0</v>
          </cell>
          <cell r="HQ62">
            <v>0</v>
          </cell>
          <cell r="HR62">
            <v>0</v>
          </cell>
          <cell r="HS62">
            <v>0</v>
          </cell>
          <cell r="HT62">
            <v>0</v>
          </cell>
          <cell r="HU62">
            <v>0</v>
          </cell>
          <cell r="HV62">
            <v>0</v>
          </cell>
          <cell r="HW62">
            <v>0</v>
          </cell>
          <cell r="HX62">
            <v>0</v>
          </cell>
          <cell r="HY62">
            <v>0</v>
          </cell>
          <cell r="HZ62">
            <v>0</v>
          </cell>
          <cell r="IA62">
            <v>0</v>
          </cell>
          <cell r="IB62">
            <v>0</v>
          </cell>
          <cell r="IC62">
            <v>0</v>
          </cell>
          <cell r="ID62">
            <v>0</v>
          </cell>
          <cell r="IE62">
            <v>0</v>
          </cell>
          <cell r="IF62">
            <v>0</v>
          </cell>
          <cell r="IG62">
            <v>0</v>
          </cell>
          <cell r="IH62">
            <v>0</v>
          </cell>
          <cell r="II62">
            <v>0</v>
          </cell>
          <cell r="IJ62">
            <v>0</v>
          </cell>
          <cell r="IK62">
            <v>0</v>
          </cell>
          <cell r="IL62">
            <v>0</v>
          </cell>
          <cell r="IM62">
            <v>0</v>
          </cell>
          <cell r="IN62">
            <v>0</v>
          </cell>
          <cell r="IO62">
            <v>0</v>
          </cell>
          <cell r="IP62">
            <v>0</v>
          </cell>
          <cell r="IQ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>
            <v>0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  <cell r="EU63">
            <v>0</v>
          </cell>
          <cell r="EV63">
            <v>0</v>
          </cell>
          <cell r="EW63">
            <v>0</v>
          </cell>
          <cell r="EX63">
            <v>0</v>
          </cell>
          <cell r="EY63">
            <v>0</v>
          </cell>
          <cell r="EZ63">
            <v>0</v>
          </cell>
          <cell r="FA63">
            <v>0</v>
          </cell>
          <cell r="FB63">
            <v>0</v>
          </cell>
          <cell r="FC63">
            <v>0</v>
          </cell>
          <cell r="FD63">
            <v>0</v>
          </cell>
          <cell r="FE63">
            <v>0</v>
          </cell>
          <cell r="FF63">
            <v>0</v>
          </cell>
          <cell r="FG63">
            <v>0</v>
          </cell>
          <cell r="FH63">
            <v>0</v>
          </cell>
          <cell r="FI63">
            <v>0</v>
          </cell>
          <cell r="FJ63">
            <v>0</v>
          </cell>
          <cell r="FK63">
            <v>0</v>
          </cell>
          <cell r="FL63">
            <v>0</v>
          </cell>
          <cell r="FM63">
            <v>0</v>
          </cell>
          <cell r="FN63">
            <v>0</v>
          </cell>
          <cell r="FO63">
            <v>0</v>
          </cell>
          <cell r="FP63">
            <v>0</v>
          </cell>
          <cell r="FQ63">
            <v>0</v>
          </cell>
          <cell r="FR63">
            <v>0</v>
          </cell>
          <cell r="FS63">
            <v>0</v>
          </cell>
          <cell r="FT63">
            <v>0</v>
          </cell>
          <cell r="FU63">
            <v>0</v>
          </cell>
          <cell r="FV63">
            <v>0</v>
          </cell>
          <cell r="FW63">
            <v>0</v>
          </cell>
          <cell r="FX63">
            <v>0</v>
          </cell>
          <cell r="FY63">
            <v>0</v>
          </cell>
          <cell r="FZ63">
            <v>0</v>
          </cell>
          <cell r="GA63">
            <v>0</v>
          </cell>
          <cell r="GB63">
            <v>0</v>
          </cell>
          <cell r="GC63">
            <v>0</v>
          </cell>
          <cell r="GD63">
            <v>0</v>
          </cell>
          <cell r="GE63">
            <v>0</v>
          </cell>
          <cell r="GF63">
            <v>0</v>
          </cell>
          <cell r="GG63">
            <v>0</v>
          </cell>
          <cell r="GH63">
            <v>0</v>
          </cell>
          <cell r="GI63">
            <v>0</v>
          </cell>
          <cell r="GJ63">
            <v>0</v>
          </cell>
          <cell r="GK63">
            <v>0</v>
          </cell>
          <cell r="GL63">
            <v>0</v>
          </cell>
          <cell r="GM63">
            <v>0</v>
          </cell>
          <cell r="GN63">
            <v>0</v>
          </cell>
          <cell r="GO63">
            <v>0</v>
          </cell>
          <cell r="GP63">
            <v>0</v>
          </cell>
          <cell r="GQ63">
            <v>0</v>
          </cell>
          <cell r="GR63">
            <v>0</v>
          </cell>
          <cell r="GS63">
            <v>0</v>
          </cell>
          <cell r="GT63">
            <v>0</v>
          </cell>
          <cell r="GU63">
            <v>0</v>
          </cell>
          <cell r="GV63">
            <v>0</v>
          </cell>
          <cell r="GW63">
            <v>0</v>
          </cell>
          <cell r="GX63">
            <v>0</v>
          </cell>
          <cell r="GY63">
            <v>0</v>
          </cell>
          <cell r="GZ63">
            <v>0</v>
          </cell>
          <cell r="HA63">
            <v>0</v>
          </cell>
          <cell r="HB63">
            <v>0</v>
          </cell>
          <cell r="HC63">
            <v>0</v>
          </cell>
          <cell r="HD63">
            <v>0</v>
          </cell>
          <cell r="HE63">
            <v>0</v>
          </cell>
          <cell r="HF63">
            <v>0</v>
          </cell>
          <cell r="HG63">
            <v>0</v>
          </cell>
          <cell r="HH63">
            <v>0</v>
          </cell>
          <cell r="HI63">
            <v>0</v>
          </cell>
          <cell r="HJ63">
            <v>0</v>
          </cell>
          <cell r="HK63">
            <v>0</v>
          </cell>
          <cell r="HL63">
            <v>0</v>
          </cell>
          <cell r="HM63">
            <v>0</v>
          </cell>
          <cell r="HN63">
            <v>0</v>
          </cell>
          <cell r="HO63">
            <v>0</v>
          </cell>
          <cell r="HP63">
            <v>0</v>
          </cell>
          <cell r="HQ63">
            <v>0</v>
          </cell>
          <cell r="HR63">
            <v>0</v>
          </cell>
          <cell r="HS63">
            <v>0</v>
          </cell>
          <cell r="HT63">
            <v>0</v>
          </cell>
          <cell r="HU63">
            <v>0</v>
          </cell>
          <cell r="HV63">
            <v>0</v>
          </cell>
          <cell r="HW63">
            <v>0</v>
          </cell>
          <cell r="HX63">
            <v>0</v>
          </cell>
          <cell r="HY63">
            <v>0</v>
          </cell>
          <cell r="HZ63">
            <v>0</v>
          </cell>
          <cell r="IA63">
            <v>0</v>
          </cell>
          <cell r="IB63">
            <v>0</v>
          </cell>
          <cell r="IC63">
            <v>0</v>
          </cell>
          <cell r="ID63">
            <v>0</v>
          </cell>
          <cell r="IE63">
            <v>0</v>
          </cell>
          <cell r="IF63">
            <v>0</v>
          </cell>
          <cell r="IG63">
            <v>0</v>
          </cell>
          <cell r="IH63">
            <v>0</v>
          </cell>
          <cell r="II63">
            <v>0</v>
          </cell>
          <cell r="IJ63">
            <v>0</v>
          </cell>
          <cell r="IK63">
            <v>0</v>
          </cell>
          <cell r="IL63">
            <v>0</v>
          </cell>
          <cell r="IM63">
            <v>0</v>
          </cell>
          <cell r="IN63">
            <v>0</v>
          </cell>
          <cell r="IO63">
            <v>0</v>
          </cell>
          <cell r="IP63">
            <v>0</v>
          </cell>
          <cell r="IQ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>
            <v>0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  <cell r="EU64">
            <v>0</v>
          </cell>
          <cell r="EV64">
            <v>0</v>
          </cell>
          <cell r="EW64">
            <v>0</v>
          </cell>
          <cell r="EX64">
            <v>0</v>
          </cell>
          <cell r="EY64">
            <v>0</v>
          </cell>
          <cell r="EZ64">
            <v>0</v>
          </cell>
          <cell r="FA64">
            <v>0</v>
          </cell>
          <cell r="FB64">
            <v>0</v>
          </cell>
          <cell r="FC64">
            <v>0</v>
          </cell>
          <cell r="FD64">
            <v>0</v>
          </cell>
          <cell r="FE64">
            <v>0</v>
          </cell>
          <cell r="FF64">
            <v>0</v>
          </cell>
          <cell r="FG64">
            <v>0</v>
          </cell>
          <cell r="FH64">
            <v>0</v>
          </cell>
          <cell r="FI64">
            <v>0</v>
          </cell>
          <cell r="FJ64">
            <v>0</v>
          </cell>
          <cell r="FK64">
            <v>0</v>
          </cell>
          <cell r="FL64">
            <v>0</v>
          </cell>
          <cell r="FM64">
            <v>0</v>
          </cell>
          <cell r="FN64">
            <v>0</v>
          </cell>
          <cell r="FO64">
            <v>0</v>
          </cell>
          <cell r="FP64">
            <v>0</v>
          </cell>
          <cell r="FQ64">
            <v>0</v>
          </cell>
          <cell r="FR64">
            <v>0</v>
          </cell>
          <cell r="FS64">
            <v>0</v>
          </cell>
          <cell r="FT64">
            <v>0</v>
          </cell>
          <cell r="FU64">
            <v>0</v>
          </cell>
          <cell r="FV64">
            <v>0</v>
          </cell>
          <cell r="FW64">
            <v>0</v>
          </cell>
          <cell r="FX64">
            <v>0</v>
          </cell>
          <cell r="FY64">
            <v>0</v>
          </cell>
          <cell r="FZ64">
            <v>0</v>
          </cell>
          <cell r="GA64">
            <v>0</v>
          </cell>
          <cell r="GB64">
            <v>0</v>
          </cell>
          <cell r="GC64">
            <v>0</v>
          </cell>
          <cell r="GD64">
            <v>0</v>
          </cell>
          <cell r="GE64">
            <v>0</v>
          </cell>
          <cell r="GF64">
            <v>0</v>
          </cell>
          <cell r="GG64">
            <v>0</v>
          </cell>
          <cell r="GH64">
            <v>0</v>
          </cell>
          <cell r="GI64">
            <v>0</v>
          </cell>
          <cell r="GJ64">
            <v>0</v>
          </cell>
          <cell r="GK64">
            <v>0</v>
          </cell>
          <cell r="GL64">
            <v>0</v>
          </cell>
          <cell r="GM64">
            <v>0</v>
          </cell>
          <cell r="GN64">
            <v>0</v>
          </cell>
          <cell r="GO64">
            <v>0</v>
          </cell>
          <cell r="GP64">
            <v>0</v>
          </cell>
          <cell r="GQ64">
            <v>0</v>
          </cell>
          <cell r="GR64">
            <v>0</v>
          </cell>
          <cell r="GS64">
            <v>0</v>
          </cell>
          <cell r="GT64">
            <v>0</v>
          </cell>
          <cell r="GU64">
            <v>0</v>
          </cell>
          <cell r="GV64">
            <v>0</v>
          </cell>
          <cell r="GW64">
            <v>0</v>
          </cell>
          <cell r="GX64">
            <v>0</v>
          </cell>
          <cell r="GY64">
            <v>0</v>
          </cell>
          <cell r="GZ64">
            <v>0</v>
          </cell>
          <cell r="HA64">
            <v>0</v>
          </cell>
          <cell r="HB64">
            <v>0</v>
          </cell>
          <cell r="HC64">
            <v>0</v>
          </cell>
          <cell r="HD64">
            <v>0</v>
          </cell>
          <cell r="HE64">
            <v>0</v>
          </cell>
          <cell r="HF64">
            <v>0</v>
          </cell>
          <cell r="HG64">
            <v>0</v>
          </cell>
          <cell r="HH64">
            <v>0</v>
          </cell>
          <cell r="HI64">
            <v>0</v>
          </cell>
          <cell r="HJ64">
            <v>0</v>
          </cell>
          <cell r="HK64">
            <v>0</v>
          </cell>
          <cell r="HL64">
            <v>0</v>
          </cell>
          <cell r="HM64">
            <v>0</v>
          </cell>
          <cell r="HN64">
            <v>0</v>
          </cell>
          <cell r="HO64">
            <v>0</v>
          </cell>
          <cell r="HP64">
            <v>0</v>
          </cell>
          <cell r="HQ64">
            <v>0</v>
          </cell>
          <cell r="HR64">
            <v>0</v>
          </cell>
          <cell r="HS64">
            <v>0</v>
          </cell>
          <cell r="HT64">
            <v>0</v>
          </cell>
          <cell r="HU64">
            <v>0</v>
          </cell>
          <cell r="HV64">
            <v>0</v>
          </cell>
          <cell r="HW64">
            <v>0</v>
          </cell>
          <cell r="HX64">
            <v>0</v>
          </cell>
          <cell r="HY64">
            <v>0</v>
          </cell>
          <cell r="HZ64">
            <v>0</v>
          </cell>
          <cell r="IA64">
            <v>0</v>
          </cell>
          <cell r="IB64">
            <v>0</v>
          </cell>
          <cell r="IC64">
            <v>0</v>
          </cell>
          <cell r="ID64">
            <v>0</v>
          </cell>
          <cell r="IE64">
            <v>0</v>
          </cell>
          <cell r="IF64">
            <v>0</v>
          </cell>
          <cell r="IG64">
            <v>0</v>
          </cell>
          <cell r="IH64">
            <v>0</v>
          </cell>
          <cell r="II64">
            <v>0</v>
          </cell>
          <cell r="IJ64">
            <v>0</v>
          </cell>
          <cell r="IK64">
            <v>0</v>
          </cell>
          <cell r="IL64">
            <v>0</v>
          </cell>
          <cell r="IM64">
            <v>0</v>
          </cell>
          <cell r="IN64">
            <v>0</v>
          </cell>
          <cell r="IO64">
            <v>0</v>
          </cell>
          <cell r="IP64">
            <v>0</v>
          </cell>
          <cell r="IQ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>
            <v>0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  <cell r="EU65">
            <v>0</v>
          </cell>
          <cell r="EV65">
            <v>0</v>
          </cell>
          <cell r="EW65">
            <v>0</v>
          </cell>
          <cell r="EX65">
            <v>0</v>
          </cell>
          <cell r="EY65">
            <v>0</v>
          </cell>
          <cell r="EZ65">
            <v>0</v>
          </cell>
          <cell r="FA65">
            <v>0</v>
          </cell>
          <cell r="FB65">
            <v>0</v>
          </cell>
          <cell r="FC65">
            <v>0</v>
          </cell>
          <cell r="FD65">
            <v>0</v>
          </cell>
          <cell r="FE65">
            <v>0</v>
          </cell>
          <cell r="FF65">
            <v>0</v>
          </cell>
          <cell r="FG65">
            <v>0</v>
          </cell>
          <cell r="FH65">
            <v>0</v>
          </cell>
          <cell r="FI65">
            <v>0</v>
          </cell>
          <cell r="FJ65">
            <v>0</v>
          </cell>
          <cell r="FK65">
            <v>0</v>
          </cell>
          <cell r="FL65">
            <v>0</v>
          </cell>
          <cell r="FM65">
            <v>0</v>
          </cell>
          <cell r="FN65">
            <v>0</v>
          </cell>
          <cell r="FO65">
            <v>0</v>
          </cell>
          <cell r="FP65">
            <v>0</v>
          </cell>
          <cell r="FQ65">
            <v>0</v>
          </cell>
          <cell r="FR65">
            <v>0</v>
          </cell>
          <cell r="FS65">
            <v>0</v>
          </cell>
          <cell r="FT65">
            <v>0</v>
          </cell>
          <cell r="FU65">
            <v>0</v>
          </cell>
          <cell r="FV65">
            <v>0</v>
          </cell>
          <cell r="FW65">
            <v>0</v>
          </cell>
          <cell r="FX65">
            <v>0</v>
          </cell>
          <cell r="FY65">
            <v>0</v>
          </cell>
          <cell r="FZ65">
            <v>0</v>
          </cell>
          <cell r="GA65">
            <v>0</v>
          </cell>
          <cell r="GB65">
            <v>0</v>
          </cell>
          <cell r="GC65">
            <v>0</v>
          </cell>
          <cell r="GD65">
            <v>0</v>
          </cell>
          <cell r="GE65">
            <v>0</v>
          </cell>
          <cell r="GF65">
            <v>0</v>
          </cell>
          <cell r="GG65">
            <v>0</v>
          </cell>
          <cell r="GH65">
            <v>0</v>
          </cell>
          <cell r="GI65">
            <v>0</v>
          </cell>
          <cell r="GJ65">
            <v>0</v>
          </cell>
          <cell r="GK65">
            <v>0</v>
          </cell>
          <cell r="GL65">
            <v>0</v>
          </cell>
          <cell r="GM65">
            <v>0</v>
          </cell>
          <cell r="GN65">
            <v>0</v>
          </cell>
          <cell r="GO65">
            <v>0</v>
          </cell>
          <cell r="GP65">
            <v>0</v>
          </cell>
          <cell r="GQ65">
            <v>0</v>
          </cell>
          <cell r="GR65">
            <v>0</v>
          </cell>
          <cell r="GS65">
            <v>0</v>
          </cell>
          <cell r="GT65">
            <v>0</v>
          </cell>
          <cell r="GU65">
            <v>0</v>
          </cell>
          <cell r="GV65">
            <v>0</v>
          </cell>
          <cell r="GW65">
            <v>0</v>
          </cell>
          <cell r="GX65">
            <v>0</v>
          </cell>
          <cell r="GY65">
            <v>0</v>
          </cell>
          <cell r="GZ65">
            <v>0</v>
          </cell>
          <cell r="HA65">
            <v>0</v>
          </cell>
          <cell r="HB65">
            <v>0</v>
          </cell>
          <cell r="HC65">
            <v>0</v>
          </cell>
          <cell r="HD65">
            <v>0</v>
          </cell>
          <cell r="HE65">
            <v>0</v>
          </cell>
          <cell r="HF65">
            <v>0</v>
          </cell>
          <cell r="HG65">
            <v>0</v>
          </cell>
          <cell r="HH65">
            <v>0</v>
          </cell>
          <cell r="HI65">
            <v>0</v>
          </cell>
          <cell r="HJ65">
            <v>0</v>
          </cell>
          <cell r="HK65">
            <v>0</v>
          </cell>
          <cell r="HL65">
            <v>0</v>
          </cell>
          <cell r="HM65">
            <v>0</v>
          </cell>
          <cell r="HN65">
            <v>0</v>
          </cell>
          <cell r="HO65">
            <v>0</v>
          </cell>
          <cell r="HP65">
            <v>0</v>
          </cell>
          <cell r="HQ65">
            <v>0</v>
          </cell>
          <cell r="HR65">
            <v>0</v>
          </cell>
          <cell r="HS65">
            <v>0</v>
          </cell>
          <cell r="HT65">
            <v>0</v>
          </cell>
          <cell r="HU65">
            <v>0</v>
          </cell>
          <cell r="HV65">
            <v>0</v>
          </cell>
          <cell r="HW65">
            <v>0</v>
          </cell>
          <cell r="HX65">
            <v>0</v>
          </cell>
          <cell r="HY65">
            <v>0</v>
          </cell>
          <cell r="HZ65">
            <v>0</v>
          </cell>
          <cell r="IA65">
            <v>0</v>
          </cell>
          <cell r="IB65">
            <v>0</v>
          </cell>
          <cell r="IC65">
            <v>0</v>
          </cell>
          <cell r="ID65">
            <v>0</v>
          </cell>
          <cell r="IE65">
            <v>0</v>
          </cell>
          <cell r="IF65">
            <v>0</v>
          </cell>
          <cell r="IG65">
            <v>0</v>
          </cell>
          <cell r="IH65">
            <v>0</v>
          </cell>
          <cell r="II65">
            <v>0</v>
          </cell>
          <cell r="IJ65">
            <v>0</v>
          </cell>
          <cell r="IK65">
            <v>0</v>
          </cell>
          <cell r="IL65">
            <v>0</v>
          </cell>
          <cell r="IM65">
            <v>0</v>
          </cell>
          <cell r="IN65">
            <v>0</v>
          </cell>
          <cell r="IO65">
            <v>0</v>
          </cell>
          <cell r="IP65">
            <v>0</v>
          </cell>
          <cell r="IQ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>
            <v>0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  <cell r="EU66">
            <v>0</v>
          </cell>
          <cell r="EV66">
            <v>0</v>
          </cell>
          <cell r="EW66">
            <v>0</v>
          </cell>
          <cell r="EX66">
            <v>0</v>
          </cell>
          <cell r="EY66">
            <v>0</v>
          </cell>
          <cell r="EZ66">
            <v>0</v>
          </cell>
          <cell r="FA66">
            <v>0</v>
          </cell>
          <cell r="FB66">
            <v>0</v>
          </cell>
          <cell r="FC66">
            <v>0</v>
          </cell>
          <cell r="FD66">
            <v>0</v>
          </cell>
          <cell r="FE66">
            <v>0</v>
          </cell>
          <cell r="FF66">
            <v>0</v>
          </cell>
          <cell r="FG66">
            <v>0</v>
          </cell>
          <cell r="FH66">
            <v>0</v>
          </cell>
          <cell r="FI66">
            <v>0</v>
          </cell>
          <cell r="FJ66">
            <v>0</v>
          </cell>
          <cell r="FK66">
            <v>0</v>
          </cell>
          <cell r="FL66">
            <v>0</v>
          </cell>
          <cell r="FM66">
            <v>0</v>
          </cell>
          <cell r="FN66">
            <v>0</v>
          </cell>
          <cell r="FO66">
            <v>0</v>
          </cell>
          <cell r="FP66">
            <v>0</v>
          </cell>
          <cell r="FQ66">
            <v>0</v>
          </cell>
          <cell r="FR66">
            <v>0</v>
          </cell>
          <cell r="FS66">
            <v>0</v>
          </cell>
          <cell r="FT66">
            <v>0</v>
          </cell>
          <cell r="FU66">
            <v>0</v>
          </cell>
          <cell r="FV66">
            <v>0</v>
          </cell>
          <cell r="FW66">
            <v>0</v>
          </cell>
          <cell r="FX66">
            <v>0</v>
          </cell>
          <cell r="FY66">
            <v>0</v>
          </cell>
          <cell r="FZ66">
            <v>0</v>
          </cell>
          <cell r="GA66">
            <v>0</v>
          </cell>
          <cell r="GB66">
            <v>0</v>
          </cell>
          <cell r="GC66">
            <v>0</v>
          </cell>
          <cell r="GD66">
            <v>0</v>
          </cell>
          <cell r="GE66">
            <v>0</v>
          </cell>
          <cell r="GF66">
            <v>0</v>
          </cell>
          <cell r="GG66">
            <v>0</v>
          </cell>
          <cell r="GH66">
            <v>0</v>
          </cell>
          <cell r="GI66">
            <v>0</v>
          </cell>
          <cell r="GJ66">
            <v>0</v>
          </cell>
          <cell r="GK66">
            <v>0</v>
          </cell>
          <cell r="GL66">
            <v>0</v>
          </cell>
          <cell r="GM66">
            <v>0</v>
          </cell>
          <cell r="GN66">
            <v>0</v>
          </cell>
          <cell r="GO66">
            <v>0</v>
          </cell>
          <cell r="GP66">
            <v>0</v>
          </cell>
          <cell r="GQ66">
            <v>0</v>
          </cell>
          <cell r="GR66">
            <v>0</v>
          </cell>
          <cell r="GS66">
            <v>0</v>
          </cell>
          <cell r="GT66">
            <v>0</v>
          </cell>
          <cell r="GU66">
            <v>0</v>
          </cell>
          <cell r="GV66">
            <v>0</v>
          </cell>
          <cell r="GW66">
            <v>0</v>
          </cell>
          <cell r="GX66">
            <v>0</v>
          </cell>
          <cell r="GY66">
            <v>0</v>
          </cell>
          <cell r="GZ66">
            <v>0</v>
          </cell>
          <cell r="HA66">
            <v>0</v>
          </cell>
          <cell r="HB66">
            <v>0</v>
          </cell>
          <cell r="HC66">
            <v>0</v>
          </cell>
          <cell r="HD66">
            <v>0</v>
          </cell>
          <cell r="HE66">
            <v>0</v>
          </cell>
          <cell r="HF66">
            <v>0</v>
          </cell>
          <cell r="HG66">
            <v>0</v>
          </cell>
          <cell r="HH66">
            <v>0</v>
          </cell>
          <cell r="HI66">
            <v>0</v>
          </cell>
          <cell r="HJ66">
            <v>0</v>
          </cell>
          <cell r="HK66">
            <v>0</v>
          </cell>
          <cell r="HL66">
            <v>0</v>
          </cell>
          <cell r="HM66">
            <v>0</v>
          </cell>
          <cell r="HN66">
            <v>0</v>
          </cell>
          <cell r="HO66">
            <v>0</v>
          </cell>
          <cell r="HP66">
            <v>0</v>
          </cell>
          <cell r="HQ66">
            <v>0</v>
          </cell>
          <cell r="HR66">
            <v>0</v>
          </cell>
          <cell r="HS66">
            <v>0</v>
          </cell>
          <cell r="HT66">
            <v>0</v>
          </cell>
          <cell r="HU66">
            <v>0</v>
          </cell>
          <cell r="HV66">
            <v>0</v>
          </cell>
          <cell r="HW66">
            <v>0</v>
          </cell>
          <cell r="HX66">
            <v>0</v>
          </cell>
          <cell r="HY66">
            <v>0</v>
          </cell>
          <cell r="HZ66">
            <v>0</v>
          </cell>
          <cell r="IA66">
            <v>0</v>
          </cell>
          <cell r="IB66">
            <v>0</v>
          </cell>
          <cell r="IC66">
            <v>0</v>
          </cell>
          <cell r="ID66">
            <v>0</v>
          </cell>
          <cell r="IE66">
            <v>0</v>
          </cell>
          <cell r="IF66">
            <v>0</v>
          </cell>
          <cell r="IG66">
            <v>0</v>
          </cell>
          <cell r="IH66">
            <v>0</v>
          </cell>
          <cell r="II66">
            <v>0</v>
          </cell>
          <cell r="IJ66">
            <v>0</v>
          </cell>
          <cell r="IK66">
            <v>0</v>
          </cell>
          <cell r="IL66">
            <v>0</v>
          </cell>
          <cell r="IM66">
            <v>0</v>
          </cell>
          <cell r="IN66">
            <v>0</v>
          </cell>
          <cell r="IO66">
            <v>0</v>
          </cell>
          <cell r="IP66">
            <v>0</v>
          </cell>
          <cell r="IQ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  <cell r="CP67">
            <v>0</v>
          </cell>
          <cell r="CQ67">
            <v>0</v>
          </cell>
          <cell r="CR67">
            <v>0</v>
          </cell>
          <cell r="CS67">
            <v>0</v>
          </cell>
          <cell r="CT67">
            <v>0</v>
          </cell>
          <cell r="CU67">
            <v>0</v>
          </cell>
          <cell r="CV67">
            <v>0</v>
          </cell>
          <cell r="CW67">
            <v>0</v>
          </cell>
          <cell r="CX67">
            <v>0</v>
          </cell>
          <cell r="CY67">
            <v>0</v>
          </cell>
          <cell r="CZ67">
            <v>0</v>
          </cell>
          <cell r="DA67">
            <v>0</v>
          </cell>
          <cell r="DB67">
            <v>0</v>
          </cell>
          <cell r="DC67">
            <v>0</v>
          </cell>
          <cell r="DD67">
            <v>0</v>
          </cell>
          <cell r="DE67">
            <v>0</v>
          </cell>
          <cell r="DF67">
            <v>0</v>
          </cell>
          <cell r="DG67">
            <v>0</v>
          </cell>
          <cell r="DH67">
            <v>0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0</v>
          </cell>
          <cell r="DN67">
            <v>0</v>
          </cell>
          <cell r="DO67">
            <v>0</v>
          </cell>
          <cell r="DP67">
            <v>0</v>
          </cell>
          <cell r="DQ67">
            <v>0</v>
          </cell>
          <cell r="DR67">
            <v>0</v>
          </cell>
          <cell r="DS67">
            <v>0</v>
          </cell>
          <cell r="DT67">
            <v>0</v>
          </cell>
          <cell r="DU67">
            <v>0</v>
          </cell>
          <cell r="DV67">
            <v>0</v>
          </cell>
          <cell r="DW67">
            <v>0</v>
          </cell>
          <cell r="DX67">
            <v>0</v>
          </cell>
          <cell r="DY67">
            <v>0</v>
          </cell>
          <cell r="DZ67">
            <v>0</v>
          </cell>
          <cell r="EA67">
            <v>0</v>
          </cell>
          <cell r="EB67">
            <v>0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  <cell r="EU67">
            <v>0</v>
          </cell>
          <cell r="EV67">
            <v>0</v>
          </cell>
          <cell r="EW67">
            <v>0</v>
          </cell>
          <cell r="EX67">
            <v>0</v>
          </cell>
          <cell r="EY67">
            <v>0</v>
          </cell>
          <cell r="EZ67">
            <v>0</v>
          </cell>
          <cell r="FA67">
            <v>0</v>
          </cell>
          <cell r="FB67">
            <v>0</v>
          </cell>
          <cell r="FC67">
            <v>0</v>
          </cell>
          <cell r="FD67">
            <v>0</v>
          </cell>
          <cell r="FE67">
            <v>0</v>
          </cell>
          <cell r="FF67">
            <v>0</v>
          </cell>
          <cell r="FG67">
            <v>0</v>
          </cell>
          <cell r="FH67">
            <v>0</v>
          </cell>
          <cell r="FI67">
            <v>0</v>
          </cell>
          <cell r="FJ67">
            <v>0</v>
          </cell>
          <cell r="FK67">
            <v>0</v>
          </cell>
          <cell r="FL67">
            <v>0</v>
          </cell>
          <cell r="FM67">
            <v>0</v>
          </cell>
          <cell r="FN67">
            <v>0</v>
          </cell>
          <cell r="FO67">
            <v>0</v>
          </cell>
          <cell r="FP67">
            <v>0</v>
          </cell>
          <cell r="FQ67">
            <v>0</v>
          </cell>
          <cell r="FR67">
            <v>0</v>
          </cell>
          <cell r="FS67">
            <v>0</v>
          </cell>
          <cell r="FT67">
            <v>0</v>
          </cell>
          <cell r="FU67">
            <v>0</v>
          </cell>
          <cell r="FV67">
            <v>0</v>
          </cell>
          <cell r="FW67">
            <v>0</v>
          </cell>
          <cell r="FX67">
            <v>0</v>
          </cell>
          <cell r="FY67">
            <v>0</v>
          </cell>
          <cell r="FZ67">
            <v>0</v>
          </cell>
          <cell r="GA67">
            <v>0</v>
          </cell>
          <cell r="GB67">
            <v>0</v>
          </cell>
          <cell r="GC67">
            <v>0</v>
          </cell>
          <cell r="GD67">
            <v>0</v>
          </cell>
          <cell r="GE67">
            <v>0</v>
          </cell>
          <cell r="GF67">
            <v>0</v>
          </cell>
          <cell r="GG67">
            <v>0</v>
          </cell>
          <cell r="GH67">
            <v>0</v>
          </cell>
          <cell r="GI67">
            <v>0</v>
          </cell>
          <cell r="GJ67">
            <v>0</v>
          </cell>
          <cell r="GK67">
            <v>0</v>
          </cell>
          <cell r="GL67">
            <v>0</v>
          </cell>
          <cell r="GM67">
            <v>0</v>
          </cell>
          <cell r="GN67">
            <v>0</v>
          </cell>
          <cell r="GO67">
            <v>0</v>
          </cell>
          <cell r="GP67">
            <v>0</v>
          </cell>
          <cell r="GQ67">
            <v>0</v>
          </cell>
          <cell r="GR67">
            <v>0</v>
          </cell>
          <cell r="GS67">
            <v>0</v>
          </cell>
          <cell r="GT67">
            <v>0</v>
          </cell>
          <cell r="GU67">
            <v>0</v>
          </cell>
          <cell r="GV67">
            <v>0</v>
          </cell>
          <cell r="GW67">
            <v>0</v>
          </cell>
          <cell r="GX67">
            <v>0</v>
          </cell>
          <cell r="GY67">
            <v>0</v>
          </cell>
          <cell r="GZ67">
            <v>0</v>
          </cell>
          <cell r="HA67">
            <v>0</v>
          </cell>
          <cell r="HB67">
            <v>0</v>
          </cell>
          <cell r="HC67">
            <v>0</v>
          </cell>
          <cell r="HD67">
            <v>0</v>
          </cell>
          <cell r="HE67">
            <v>0</v>
          </cell>
          <cell r="HF67">
            <v>0</v>
          </cell>
          <cell r="HG67">
            <v>0</v>
          </cell>
          <cell r="HH67">
            <v>0</v>
          </cell>
          <cell r="HI67">
            <v>0</v>
          </cell>
          <cell r="HJ67">
            <v>0</v>
          </cell>
          <cell r="HK67">
            <v>0</v>
          </cell>
          <cell r="HL67">
            <v>0</v>
          </cell>
          <cell r="HM67">
            <v>0</v>
          </cell>
          <cell r="HN67">
            <v>0</v>
          </cell>
          <cell r="HO67">
            <v>0</v>
          </cell>
          <cell r="HP67">
            <v>0</v>
          </cell>
          <cell r="HQ67">
            <v>0</v>
          </cell>
          <cell r="HR67">
            <v>0</v>
          </cell>
          <cell r="HS67">
            <v>0</v>
          </cell>
          <cell r="HT67">
            <v>0</v>
          </cell>
          <cell r="HU67">
            <v>0</v>
          </cell>
          <cell r="HV67">
            <v>0</v>
          </cell>
          <cell r="HW67">
            <v>0</v>
          </cell>
          <cell r="HX67">
            <v>0</v>
          </cell>
          <cell r="HY67">
            <v>0</v>
          </cell>
          <cell r="HZ67">
            <v>0</v>
          </cell>
          <cell r="IA67">
            <v>0</v>
          </cell>
          <cell r="IB67">
            <v>0</v>
          </cell>
          <cell r="IC67">
            <v>0</v>
          </cell>
          <cell r="ID67">
            <v>0</v>
          </cell>
          <cell r="IE67">
            <v>0</v>
          </cell>
          <cell r="IF67">
            <v>0</v>
          </cell>
          <cell r="IG67">
            <v>0</v>
          </cell>
          <cell r="IH67">
            <v>0</v>
          </cell>
          <cell r="II67">
            <v>0</v>
          </cell>
          <cell r="IJ67">
            <v>0</v>
          </cell>
          <cell r="IK67">
            <v>0</v>
          </cell>
          <cell r="IL67">
            <v>0</v>
          </cell>
          <cell r="IM67">
            <v>0</v>
          </cell>
          <cell r="IN67">
            <v>0</v>
          </cell>
          <cell r="IO67">
            <v>0</v>
          </cell>
          <cell r="IP67">
            <v>0</v>
          </cell>
          <cell r="IQ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0</v>
          </cell>
          <cell r="CX68">
            <v>0</v>
          </cell>
          <cell r="CY68">
            <v>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0</v>
          </cell>
          <cell r="DE68">
            <v>0</v>
          </cell>
          <cell r="DF68">
            <v>0</v>
          </cell>
          <cell r="DG68">
            <v>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0</v>
          </cell>
          <cell r="DN68">
            <v>0</v>
          </cell>
          <cell r="DO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B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B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O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B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  <cell r="GO68">
            <v>0</v>
          </cell>
          <cell r="GP68">
            <v>0</v>
          </cell>
          <cell r="GQ68">
            <v>0</v>
          </cell>
          <cell r="GR68">
            <v>0</v>
          </cell>
          <cell r="GS68">
            <v>0</v>
          </cell>
          <cell r="GT68">
            <v>0</v>
          </cell>
          <cell r="GU68">
            <v>0</v>
          </cell>
          <cell r="GV68">
            <v>0</v>
          </cell>
          <cell r="GW68">
            <v>0</v>
          </cell>
          <cell r="GX68">
            <v>0</v>
          </cell>
          <cell r="GY68">
            <v>0</v>
          </cell>
          <cell r="GZ68">
            <v>0</v>
          </cell>
          <cell r="HA68">
            <v>0</v>
          </cell>
          <cell r="HB68">
            <v>0</v>
          </cell>
          <cell r="HC68">
            <v>0</v>
          </cell>
          <cell r="HD68">
            <v>0</v>
          </cell>
          <cell r="HE68">
            <v>0</v>
          </cell>
          <cell r="HF68">
            <v>0</v>
          </cell>
          <cell r="HG68">
            <v>0</v>
          </cell>
          <cell r="HH68">
            <v>0</v>
          </cell>
          <cell r="HI68">
            <v>0</v>
          </cell>
          <cell r="HJ68">
            <v>0</v>
          </cell>
          <cell r="HK68">
            <v>0</v>
          </cell>
          <cell r="HL68">
            <v>0</v>
          </cell>
          <cell r="HM68">
            <v>0</v>
          </cell>
          <cell r="HN68">
            <v>0</v>
          </cell>
          <cell r="HO68">
            <v>0</v>
          </cell>
          <cell r="HP68">
            <v>0</v>
          </cell>
          <cell r="HQ68">
            <v>0</v>
          </cell>
          <cell r="HR68">
            <v>0</v>
          </cell>
          <cell r="HS68">
            <v>0</v>
          </cell>
          <cell r="HT68">
            <v>0</v>
          </cell>
          <cell r="HU68">
            <v>0</v>
          </cell>
          <cell r="HV68">
            <v>0</v>
          </cell>
          <cell r="HW68">
            <v>0</v>
          </cell>
          <cell r="HX68">
            <v>0</v>
          </cell>
          <cell r="HY68">
            <v>0</v>
          </cell>
          <cell r="HZ68">
            <v>0</v>
          </cell>
          <cell r="IA68">
            <v>0</v>
          </cell>
          <cell r="IB68">
            <v>0</v>
          </cell>
          <cell r="IC68">
            <v>0</v>
          </cell>
          <cell r="ID68">
            <v>0</v>
          </cell>
          <cell r="IE68">
            <v>0</v>
          </cell>
          <cell r="IF68">
            <v>0</v>
          </cell>
          <cell r="IG68">
            <v>0</v>
          </cell>
          <cell r="IH68">
            <v>0</v>
          </cell>
          <cell r="II68">
            <v>0</v>
          </cell>
          <cell r="IJ68">
            <v>0</v>
          </cell>
          <cell r="IK68">
            <v>0</v>
          </cell>
          <cell r="IL68">
            <v>0</v>
          </cell>
          <cell r="IM68">
            <v>0</v>
          </cell>
          <cell r="IN68">
            <v>0</v>
          </cell>
          <cell r="IO68">
            <v>0</v>
          </cell>
          <cell r="IP68">
            <v>0</v>
          </cell>
          <cell r="IQ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  <cell r="CP69">
            <v>0</v>
          </cell>
          <cell r="CQ69">
            <v>0</v>
          </cell>
          <cell r="CR69">
            <v>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0</v>
          </cell>
          <cell r="CX69">
            <v>0</v>
          </cell>
          <cell r="CY69">
            <v>0</v>
          </cell>
          <cell r="CZ69">
            <v>0</v>
          </cell>
          <cell r="DA69">
            <v>0</v>
          </cell>
          <cell r="DB69">
            <v>0</v>
          </cell>
          <cell r="DC69">
            <v>0</v>
          </cell>
          <cell r="DD69">
            <v>0</v>
          </cell>
          <cell r="DE69">
            <v>0</v>
          </cell>
          <cell r="DF69">
            <v>0</v>
          </cell>
          <cell r="DG69">
            <v>0</v>
          </cell>
          <cell r="DH69">
            <v>0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0</v>
          </cell>
          <cell r="DN69">
            <v>0</v>
          </cell>
          <cell r="DO69">
            <v>0</v>
          </cell>
          <cell r="DP69">
            <v>0</v>
          </cell>
          <cell r="DQ69">
            <v>0</v>
          </cell>
          <cell r="DR69">
            <v>0</v>
          </cell>
          <cell r="DS69">
            <v>0</v>
          </cell>
          <cell r="DT69">
            <v>0</v>
          </cell>
          <cell r="DU69">
            <v>0</v>
          </cell>
          <cell r="DV69">
            <v>0</v>
          </cell>
          <cell r="DW69">
            <v>0</v>
          </cell>
          <cell r="DX69">
            <v>0</v>
          </cell>
          <cell r="DY69">
            <v>0</v>
          </cell>
          <cell r="DZ69">
            <v>0</v>
          </cell>
          <cell r="EA69">
            <v>0</v>
          </cell>
          <cell r="EB69">
            <v>0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  <cell r="EU69">
            <v>0</v>
          </cell>
          <cell r="EV69">
            <v>0</v>
          </cell>
          <cell r="EW69">
            <v>0</v>
          </cell>
          <cell r="EX69">
            <v>0</v>
          </cell>
          <cell r="EY69">
            <v>0</v>
          </cell>
          <cell r="EZ69">
            <v>0</v>
          </cell>
          <cell r="FA69">
            <v>0</v>
          </cell>
          <cell r="FB69">
            <v>0</v>
          </cell>
          <cell r="FC69">
            <v>0</v>
          </cell>
          <cell r="FD69">
            <v>0</v>
          </cell>
          <cell r="FE69">
            <v>0</v>
          </cell>
          <cell r="FF69">
            <v>0</v>
          </cell>
          <cell r="FG69">
            <v>0</v>
          </cell>
          <cell r="FH69">
            <v>0</v>
          </cell>
          <cell r="FI69">
            <v>0</v>
          </cell>
          <cell r="FJ69">
            <v>0</v>
          </cell>
          <cell r="FK69">
            <v>0</v>
          </cell>
          <cell r="FL69">
            <v>0</v>
          </cell>
          <cell r="FM69">
            <v>0</v>
          </cell>
          <cell r="FN69">
            <v>0</v>
          </cell>
          <cell r="FO69">
            <v>0</v>
          </cell>
          <cell r="FP69">
            <v>0</v>
          </cell>
          <cell r="FQ69">
            <v>0</v>
          </cell>
          <cell r="FR69">
            <v>0</v>
          </cell>
          <cell r="FS69">
            <v>0</v>
          </cell>
          <cell r="FT69">
            <v>0</v>
          </cell>
          <cell r="FU69">
            <v>0</v>
          </cell>
          <cell r="FV69">
            <v>0</v>
          </cell>
          <cell r="FW69">
            <v>0</v>
          </cell>
          <cell r="FX69">
            <v>0</v>
          </cell>
          <cell r="FY69">
            <v>0</v>
          </cell>
          <cell r="FZ69">
            <v>0</v>
          </cell>
          <cell r="GA69">
            <v>0</v>
          </cell>
          <cell r="GB69">
            <v>0</v>
          </cell>
          <cell r="GC69">
            <v>0</v>
          </cell>
          <cell r="GD69">
            <v>0</v>
          </cell>
          <cell r="GE69">
            <v>0</v>
          </cell>
          <cell r="GF69">
            <v>0</v>
          </cell>
          <cell r="GG69">
            <v>0</v>
          </cell>
          <cell r="GH69">
            <v>0</v>
          </cell>
          <cell r="GI69">
            <v>0</v>
          </cell>
          <cell r="GJ69">
            <v>0</v>
          </cell>
          <cell r="GK69">
            <v>0</v>
          </cell>
          <cell r="GL69">
            <v>0</v>
          </cell>
          <cell r="GM69">
            <v>0</v>
          </cell>
          <cell r="GN69">
            <v>0</v>
          </cell>
          <cell r="GO69">
            <v>0</v>
          </cell>
          <cell r="GP69">
            <v>0</v>
          </cell>
          <cell r="GQ69">
            <v>0</v>
          </cell>
          <cell r="GR69">
            <v>0</v>
          </cell>
          <cell r="GS69">
            <v>0</v>
          </cell>
          <cell r="GT69">
            <v>0</v>
          </cell>
          <cell r="GU69">
            <v>0</v>
          </cell>
          <cell r="GV69">
            <v>0</v>
          </cell>
          <cell r="GW69">
            <v>0</v>
          </cell>
          <cell r="GX69">
            <v>0</v>
          </cell>
          <cell r="GY69">
            <v>0</v>
          </cell>
          <cell r="GZ69">
            <v>0</v>
          </cell>
          <cell r="HA69">
            <v>0</v>
          </cell>
          <cell r="HB69">
            <v>0</v>
          </cell>
          <cell r="HC69">
            <v>0</v>
          </cell>
          <cell r="HD69">
            <v>0</v>
          </cell>
          <cell r="HE69">
            <v>0</v>
          </cell>
          <cell r="HF69">
            <v>0</v>
          </cell>
          <cell r="HG69">
            <v>0</v>
          </cell>
          <cell r="HH69">
            <v>0</v>
          </cell>
          <cell r="HI69">
            <v>0</v>
          </cell>
          <cell r="HJ69">
            <v>0</v>
          </cell>
          <cell r="HK69">
            <v>0</v>
          </cell>
          <cell r="HL69">
            <v>0</v>
          </cell>
          <cell r="HM69">
            <v>0</v>
          </cell>
          <cell r="HN69">
            <v>0</v>
          </cell>
          <cell r="HO69">
            <v>0</v>
          </cell>
          <cell r="HP69">
            <v>0</v>
          </cell>
          <cell r="HQ69">
            <v>0</v>
          </cell>
          <cell r="HR69">
            <v>0</v>
          </cell>
          <cell r="HS69">
            <v>0</v>
          </cell>
          <cell r="HT69">
            <v>0</v>
          </cell>
          <cell r="HU69">
            <v>0</v>
          </cell>
          <cell r="HV69">
            <v>0</v>
          </cell>
          <cell r="HW69">
            <v>0</v>
          </cell>
          <cell r="HX69">
            <v>0</v>
          </cell>
          <cell r="HY69">
            <v>0</v>
          </cell>
          <cell r="HZ69">
            <v>0</v>
          </cell>
          <cell r="IA69">
            <v>0</v>
          </cell>
          <cell r="IB69">
            <v>0</v>
          </cell>
          <cell r="IC69">
            <v>0</v>
          </cell>
          <cell r="ID69">
            <v>0</v>
          </cell>
          <cell r="IE69">
            <v>0</v>
          </cell>
          <cell r="IF69">
            <v>0</v>
          </cell>
          <cell r="IG69">
            <v>0</v>
          </cell>
          <cell r="IH69">
            <v>0</v>
          </cell>
          <cell r="II69">
            <v>0</v>
          </cell>
          <cell r="IJ69">
            <v>0</v>
          </cell>
          <cell r="IK69">
            <v>0</v>
          </cell>
          <cell r="IL69">
            <v>0</v>
          </cell>
          <cell r="IM69">
            <v>0</v>
          </cell>
          <cell r="IN69">
            <v>0</v>
          </cell>
          <cell r="IO69">
            <v>0</v>
          </cell>
          <cell r="IP69">
            <v>0</v>
          </cell>
          <cell r="IQ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  <cell r="EU70">
            <v>0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0</v>
          </cell>
          <cell r="FD70">
            <v>0</v>
          </cell>
          <cell r="FE70">
            <v>0</v>
          </cell>
          <cell r="FF70">
            <v>0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0</v>
          </cell>
          <cell r="FP70">
            <v>0</v>
          </cell>
          <cell r="FQ70">
            <v>0</v>
          </cell>
          <cell r="FR70">
            <v>0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0</v>
          </cell>
          <cell r="FY70">
            <v>0</v>
          </cell>
          <cell r="FZ70">
            <v>0</v>
          </cell>
          <cell r="GA70">
            <v>0</v>
          </cell>
          <cell r="GB70">
            <v>0</v>
          </cell>
          <cell r="GC70">
            <v>0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0</v>
          </cell>
          <cell r="GI70">
            <v>0</v>
          </cell>
          <cell r="GJ70">
            <v>0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0</v>
          </cell>
          <cell r="GP70">
            <v>0</v>
          </cell>
          <cell r="GQ70">
            <v>0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0</v>
          </cell>
          <cell r="GX70">
            <v>0</v>
          </cell>
          <cell r="GY70">
            <v>0</v>
          </cell>
          <cell r="GZ70">
            <v>0</v>
          </cell>
          <cell r="HA70">
            <v>0</v>
          </cell>
          <cell r="HB70">
            <v>0</v>
          </cell>
          <cell r="HC70">
            <v>0</v>
          </cell>
          <cell r="HD70">
            <v>0</v>
          </cell>
          <cell r="HE70">
            <v>0</v>
          </cell>
          <cell r="HF70">
            <v>0</v>
          </cell>
          <cell r="HG70">
            <v>0</v>
          </cell>
          <cell r="HH70">
            <v>0</v>
          </cell>
          <cell r="HI70">
            <v>0</v>
          </cell>
          <cell r="HJ70">
            <v>0</v>
          </cell>
          <cell r="HK70">
            <v>0</v>
          </cell>
          <cell r="HL70">
            <v>0</v>
          </cell>
          <cell r="HM70">
            <v>0</v>
          </cell>
          <cell r="HN70">
            <v>0</v>
          </cell>
          <cell r="HO70">
            <v>0</v>
          </cell>
          <cell r="HP70">
            <v>0</v>
          </cell>
          <cell r="HQ70">
            <v>0</v>
          </cell>
          <cell r="HR70">
            <v>0</v>
          </cell>
          <cell r="HS70">
            <v>0</v>
          </cell>
          <cell r="HT70">
            <v>0</v>
          </cell>
          <cell r="HU70">
            <v>0</v>
          </cell>
          <cell r="HV70">
            <v>0</v>
          </cell>
          <cell r="HW70">
            <v>0</v>
          </cell>
          <cell r="HX70">
            <v>0</v>
          </cell>
          <cell r="HY70">
            <v>0</v>
          </cell>
          <cell r="HZ70">
            <v>0</v>
          </cell>
          <cell r="IA70">
            <v>0</v>
          </cell>
          <cell r="IB70">
            <v>0</v>
          </cell>
          <cell r="IC70">
            <v>0</v>
          </cell>
          <cell r="ID70">
            <v>0</v>
          </cell>
          <cell r="IE70">
            <v>0</v>
          </cell>
          <cell r="IF70">
            <v>0</v>
          </cell>
          <cell r="IG70">
            <v>0</v>
          </cell>
          <cell r="IH70">
            <v>0</v>
          </cell>
          <cell r="II70">
            <v>0</v>
          </cell>
          <cell r="IJ70">
            <v>0</v>
          </cell>
          <cell r="IK70">
            <v>0</v>
          </cell>
          <cell r="IL70">
            <v>0</v>
          </cell>
          <cell r="IM70">
            <v>0</v>
          </cell>
          <cell r="IN70">
            <v>0</v>
          </cell>
          <cell r="IO70">
            <v>0</v>
          </cell>
          <cell r="IP70">
            <v>0</v>
          </cell>
          <cell r="IQ70">
            <v>0</v>
          </cell>
        </row>
        <row r="71">
          <cell r="B71">
            <v>5.1070000000000002</v>
          </cell>
          <cell r="C71">
            <v>2.718</v>
          </cell>
          <cell r="D71">
            <v>2.3879999999999999</v>
          </cell>
          <cell r="E71">
            <v>54.325000000000003</v>
          </cell>
          <cell r="F71">
            <v>24.042000000000002</v>
          </cell>
          <cell r="G71">
            <v>30.283000000000001</v>
          </cell>
          <cell r="H71">
            <v>14.705</v>
          </cell>
          <cell r="I71">
            <v>7.8819999999999997</v>
          </cell>
          <cell r="J71">
            <v>6.8220000000000001</v>
          </cell>
          <cell r="K71">
            <v>430.61399999999998</v>
          </cell>
          <cell r="L71">
            <v>193.011</v>
          </cell>
          <cell r="M71">
            <v>237.60300000000001</v>
          </cell>
          <cell r="N71">
            <v>382.59699999999998</v>
          </cell>
          <cell r="O71">
            <v>166.01900000000001</v>
          </cell>
          <cell r="P71">
            <v>216.57900000000001</v>
          </cell>
          <cell r="Q71">
            <v>48.015999999999998</v>
          </cell>
          <cell r="R71">
            <v>26.992000000000001</v>
          </cell>
          <cell r="S71">
            <v>21.024000000000001</v>
          </cell>
          <cell r="T71">
            <v>51.848999999999997</v>
          </cell>
          <cell r="U71">
            <v>28.116</v>
          </cell>
          <cell r="V71">
            <v>23.731999999999999</v>
          </cell>
          <cell r="W71">
            <v>524.226</v>
          </cell>
          <cell r="X71">
            <v>235.56200000000001</v>
          </cell>
          <cell r="Y71">
            <v>288.66399999999999</v>
          </cell>
          <cell r="Z71">
            <v>878.35299999999995</v>
          </cell>
          <cell r="AA71">
            <v>448.709</v>
          </cell>
          <cell r="AB71">
            <v>429.64299999999997</v>
          </cell>
          <cell r="AC71">
            <v>551.33500000000004</v>
          </cell>
          <cell r="AD71">
            <v>253.536</v>
          </cell>
          <cell r="AE71">
            <v>297.79899999999998</v>
          </cell>
          <cell r="AF71">
            <v>2118.817</v>
          </cell>
          <cell r="AG71">
            <v>1049.501</v>
          </cell>
          <cell r="AH71">
            <v>1069.316</v>
          </cell>
          <cell r="AI71">
            <v>1383.451</v>
          </cell>
          <cell r="AJ71">
            <v>742.48800000000006</v>
          </cell>
          <cell r="AK71">
            <v>640.96299999999997</v>
          </cell>
          <cell r="AL71">
            <v>217.964</v>
          </cell>
          <cell r="AM71">
            <v>117.129</v>
          </cell>
          <cell r="AN71">
            <v>100.83499999999999</v>
          </cell>
          <cell r="AO71">
            <v>130.083</v>
          </cell>
          <cell r="AP71">
            <v>57.198</v>
          </cell>
          <cell r="AQ71">
            <v>72.885000000000005</v>
          </cell>
          <cell r="AR71">
            <v>225.12799999999999</v>
          </cell>
          <cell r="AS71">
            <v>88.688000000000002</v>
          </cell>
          <cell r="AT71">
            <v>136.441</v>
          </cell>
          <cell r="AU71">
            <v>28.481000000000002</v>
          </cell>
          <cell r="AV71">
            <v>10.784000000000001</v>
          </cell>
          <cell r="AW71">
            <v>17.696000000000002</v>
          </cell>
          <cell r="AX71">
            <v>18.341000000000001</v>
          </cell>
          <cell r="AY71">
            <v>9.1</v>
          </cell>
          <cell r="AZ71">
            <v>9.24</v>
          </cell>
          <cell r="BA71">
            <v>9.89</v>
          </cell>
          <cell r="BB71">
            <v>5.0190000000000001</v>
          </cell>
          <cell r="BC71">
            <v>4.8710000000000004</v>
          </cell>
          <cell r="BD71">
            <v>8.4499999999999993</v>
          </cell>
          <cell r="BE71">
            <v>4.0810000000000004</v>
          </cell>
          <cell r="BF71">
            <v>4.3689999999999998</v>
          </cell>
          <cell r="BG71">
            <v>10.14</v>
          </cell>
          <cell r="BH71">
            <v>1.6839999999999999</v>
          </cell>
          <cell r="BI71">
            <v>8.4559999999999995</v>
          </cell>
          <cell r="BJ71">
            <v>196.648</v>
          </cell>
          <cell r="BK71">
            <v>77.903000000000006</v>
          </cell>
          <cell r="BL71">
            <v>118.744</v>
          </cell>
          <cell r="BM71">
            <v>71.623000000000005</v>
          </cell>
          <cell r="BN71">
            <v>38.728000000000002</v>
          </cell>
          <cell r="BO71">
            <v>32.895000000000003</v>
          </cell>
          <cell r="BP71">
            <v>67.06</v>
          </cell>
          <cell r="BQ71">
            <v>36.661999999999999</v>
          </cell>
          <cell r="BR71">
            <v>30.398</v>
          </cell>
          <cell r="BS71">
            <v>4.5629999999999997</v>
          </cell>
          <cell r="BT71">
            <v>2.0659999999999998</v>
          </cell>
          <cell r="BU71">
            <v>2.4969999999999999</v>
          </cell>
          <cell r="BV71">
            <v>0.52800000000000002</v>
          </cell>
          <cell r="BW71">
            <v>0</v>
          </cell>
          <cell r="BX71">
            <v>0.52800000000000002</v>
          </cell>
          <cell r="BY71">
            <v>102.52200000000001</v>
          </cell>
          <cell r="BZ71">
            <v>31.484000000000002</v>
          </cell>
          <cell r="CA71">
            <v>71.037999999999997</v>
          </cell>
          <cell r="CB71">
            <v>11.05</v>
          </cell>
          <cell r="CC71">
            <v>5.7409999999999997</v>
          </cell>
          <cell r="CD71">
            <v>5.3090000000000002</v>
          </cell>
          <cell r="CE71">
            <v>91.471999999999994</v>
          </cell>
          <cell r="CF71">
            <v>25.742999999999999</v>
          </cell>
          <cell r="CG71">
            <v>65.728999999999999</v>
          </cell>
          <cell r="CH71">
            <v>21.975000000000001</v>
          </cell>
          <cell r="CI71">
            <v>7.6909999999999998</v>
          </cell>
          <cell r="CJ71">
            <v>14.284000000000001</v>
          </cell>
          <cell r="CK71">
            <v>510.23700000000002</v>
          </cell>
          <cell r="CL71">
            <v>218.32499999999999</v>
          </cell>
          <cell r="CM71">
            <v>291.91199999999998</v>
          </cell>
          <cell r="CN71">
            <v>456.88499999999999</v>
          </cell>
          <cell r="CO71">
            <v>193.98099999999999</v>
          </cell>
          <cell r="CP71">
            <v>262.904</v>
          </cell>
          <cell r="CQ71">
            <v>53.353000000000002</v>
          </cell>
          <cell r="CR71">
            <v>24.344000000000001</v>
          </cell>
          <cell r="CS71">
            <v>29.009</v>
          </cell>
          <cell r="CT71">
            <v>76.95</v>
          </cell>
          <cell r="CU71">
            <v>41.680999999999997</v>
          </cell>
          <cell r="CV71">
            <v>35.268999999999998</v>
          </cell>
          <cell r="CW71">
            <v>658.41499999999996</v>
          </cell>
          <cell r="CX71">
            <v>265.33100000000002</v>
          </cell>
          <cell r="CY71">
            <v>393.084</v>
          </cell>
          <cell r="CZ71">
            <v>1411.932</v>
          </cell>
          <cell r="DA71">
            <v>753.27300000000002</v>
          </cell>
          <cell r="DB71">
            <v>658.65899999999999</v>
          </cell>
          <cell r="DC71">
            <v>706.88499999999999</v>
          </cell>
          <cell r="DD71">
            <v>296.22800000000001</v>
          </cell>
          <cell r="DE71">
            <v>410.65699999999998</v>
          </cell>
          <cell r="DF71">
            <v>437.55900000000003</v>
          </cell>
          <cell r="DG71">
            <v>215.12799999999999</v>
          </cell>
          <cell r="DH71">
            <v>222.43100000000001</v>
          </cell>
          <cell r="DI71">
            <v>261.14299999999997</v>
          </cell>
          <cell r="DJ71">
            <v>136.00399999999999</v>
          </cell>
          <cell r="DK71">
            <v>125.139</v>
          </cell>
          <cell r="DL71">
            <v>45.17</v>
          </cell>
          <cell r="DM71">
            <v>20.933</v>
          </cell>
          <cell r="DN71">
            <v>24.236999999999998</v>
          </cell>
          <cell r="DO71">
            <v>31.224</v>
          </cell>
          <cell r="DP71">
            <v>12.045999999999999</v>
          </cell>
          <cell r="DQ71">
            <v>19.178000000000001</v>
          </cell>
          <cell r="DR71">
            <v>43.228000000000002</v>
          </cell>
          <cell r="DS71">
            <v>18.683</v>
          </cell>
          <cell r="DT71">
            <v>24.545000000000002</v>
          </cell>
          <cell r="DU71">
            <v>6.5609999999999999</v>
          </cell>
          <cell r="DV71">
            <v>2.7549999999999999</v>
          </cell>
          <cell r="DW71">
            <v>3.806</v>
          </cell>
          <cell r="DX71">
            <v>5.1479999999999997</v>
          </cell>
          <cell r="DY71">
            <v>2.266</v>
          </cell>
          <cell r="DZ71">
            <v>2.8820000000000001</v>
          </cell>
          <cell r="EA71">
            <v>2.7080000000000002</v>
          </cell>
          <cell r="EB71">
            <v>1.389</v>
          </cell>
          <cell r="EC71">
            <v>1.3180000000000001</v>
          </cell>
          <cell r="ED71">
            <v>2.4409999999999998</v>
          </cell>
          <cell r="EE71">
            <v>0.877</v>
          </cell>
          <cell r="EF71">
            <v>1.5640000000000001</v>
          </cell>
          <cell r="EG71">
            <v>1.413</v>
          </cell>
          <cell r="EH71">
            <v>0.48899999999999999</v>
          </cell>
          <cell r="EI71">
            <v>0.92400000000000004</v>
          </cell>
          <cell r="EJ71">
            <v>36.665999999999997</v>
          </cell>
          <cell r="EK71">
            <v>15.927</v>
          </cell>
          <cell r="EL71">
            <v>20.739000000000001</v>
          </cell>
          <cell r="EM71">
            <v>12.222</v>
          </cell>
          <cell r="EN71">
            <v>7.2539999999999996</v>
          </cell>
          <cell r="EO71">
            <v>4.968</v>
          </cell>
          <cell r="EP71">
            <v>11.242000000000001</v>
          </cell>
          <cell r="EQ71">
            <v>6.758</v>
          </cell>
          <cell r="ER71">
            <v>4.484</v>
          </cell>
          <cell r="ES71">
            <v>0.97899999999999998</v>
          </cell>
          <cell r="ET71">
            <v>0.495</v>
          </cell>
          <cell r="EU71">
            <v>0.48399999999999999</v>
          </cell>
          <cell r="EV71">
            <v>0.24299999999999999</v>
          </cell>
          <cell r="EW71">
            <v>0</v>
          </cell>
          <cell r="EX71">
            <v>0.24299999999999999</v>
          </cell>
          <cell r="EY71">
            <v>19.475000000000001</v>
          </cell>
          <cell r="EZ71">
            <v>7.1390000000000002</v>
          </cell>
          <cell r="FA71">
            <v>12.336</v>
          </cell>
          <cell r="FB71">
            <v>3.6669999999999998</v>
          </cell>
          <cell r="FC71">
            <v>1.431</v>
          </cell>
          <cell r="FD71">
            <v>2.2349999999999999</v>
          </cell>
          <cell r="FE71">
            <v>15.808999999999999</v>
          </cell>
          <cell r="FF71">
            <v>5.7080000000000002</v>
          </cell>
          <cell r="FG71">
            <v>10.101000000000001</v>
          </cell>
          <cell r="FH71">
            <v>4.726</v>
          </cell>
          <cell r="FI71">
            <v>1.534</v>
          </cell>
          <cell r="FJ71">
            <v>3.1920000000000002</v>
          </cell>
          <cell r="FK71">
            <v>133.18899999999999</v>
          </cell>
          <cell r="FL71">
            <v>60.441000000000003</v>
          </cell>
          <cell r="FM71">
            <v>72.747</v>
          </cell>
          <cell r="FN71">
            <v>113.229</v>
          </cell>
          <cell r="FO71">
            <v>48.877000000000002</v>
          </cell>
          <cell r="FP71">
            <v>64.352000000000004</v>
          </cell>
          <cell r="FQ71">
            <v>19.96</v>
          </cell>
          <cell r="FR71">
            <v>11.564</v>
          </cell>
          <cell r="FS71">
            <v>8.3960000000000008</v>
          </cell>
          <cell r="FT71">
            <v>13.95</v>
          </cell>
          <cell r="FU71">
            <v>8.1479999999999997</v>
          </cell>
          <cell r="FV71">
            <v>5.8029999999999999</v>
          </cell>
          <cell r="FW71">
            <v>162.46600000000001</v>
          </cell>
          <cell r="FX71">
            <v>70.977000000000004</v>
          </cell>
          <cell r="FY71">
            <v>91.49</v>
          </cell>
          <cell r="FZ71">
            <v>267.70400000000001</v>
          </cell>
          <cell r="GA71">
            <v>138.76</v>
          </cell>
          <cell r="GB71">
            <v>128.94499999999999</v>
          </cell>
          <cell r="GC71">
            <v>169.85499999999999</v>
          </cell>
          <cell r="GD71">
            <v>76.369</v>
          </cell>
          <cell r="GE71">
            <v>93.486999999999995</v>
          </cell>
          <cell r="GF71">
            <v>168.59399999999999</v>
          </cell>
          <cell r="GG71">
            <v>85.164000000000001</v>
          </cell>
          <cell r="GH71">
            <v>83.43</v>
          </cell>
          <cell r="GI71">
            <v>123.539</v>
          </cell>
          <cell r="GJ71">
            <v>64.299000000000007</v>
          </cell>
          <cell r="GK71">
            <v>59.24</v>
          </cell>
          <cell r="GL71">
            <v>16.338000000000001</v>
          </cell>
          <cell r="GM71">
            <v>8.907</v>
          </cell>
          <cell r="GN71">
            <v>7.431</v>
          </cell>
          <cell r="GO71">
            <v>7.6630000000000003</v>
          </cell>
          <cell r="GP71">
            <v>3.2530000000000001</v>
          </cell>
          <cell r="GQ71">
            <v>4.41</v>
          </cell>
          <cell r="GR71">
            <v>17.661000000000001</v>
          </cell>
          <cell r="GS71">
            <v>7.3559999999999999</v>
          </cell>
          <cell r="GT71">
            <v>10.305</v>
          </cell>
          <cell r="GU71">
            <v>3.1930000000000001</v>
          </cell>
          <cell r="GV71">
            <v>1.099</v>
          </cell>
          <cell r="GW71">
            <v>2.0950000000000002</v>
          </cell>
          <cell r="GX71">
            <v>2.891</v>
          </cell>
          <cell r="GY71">
            <v>1.099</v>
          </cell>
          <cell r="GZ71">
            <v>1.792</v>
          </cell>
          <cell r="HA71">
            <v>1.268</v>
          </cell>
          <cell r="HB71">
            <v>0.35199999999999998</v>
          </cell>
          <cell r="HC71">
            <v>0.91600000000000004</v>
          </cell>
          <cell r="HD71">
            <v>1.623</v>
          </cell>
          <cell r="HE71">
            <v>0.746</v>
          </cell>
          <cell r="HF71">
            <v>0.876</v>
          </cell>
          <cell r="HG71">
            <v>0.30199999999999999</v>
          </cell>
          <cell r="HH71">
            <v>0</v>
          </cell>
          <cell r="HI71">
            <v>0.30199999999999999</v>
          </cell>
          <cell r="HJ71">
            <v>14.467000000000001</v>
          </cell>
          <cell r="HK71">
            <v>6.2569999999999997</v>
          </cell>
          <cell r="HL71">
            <v>8.2100000000000009</v>
          </cell>
          <cell r="HM71">
            <v>5.9749999999999996</v>
          </cell>
          <cell r="HN71">
            <v>3.3809999999999998</v>
          </cell>
          <cell r="HO71">
            <v>2.5950000000000002</v>
          </cell>
          <cell r="HP71">
            <v>5.8929999999999998</v>
          </cell>
          <cell r="HQ71">
            <v>3.3809999999999998</v>
          </cell>
          <cell r="HR71">
            <v>2.5129999999999999</v>
          </cell>
          <cell r="HS71">
            <v>8.2000000000000003E-2</v>
          </cell>
          <cell r="HT71">
            <v>0</v>
          </cell>
          <cell r="HU71">
            <v>8.2000000000000003E-2</v>
          </cell>
          <cell r="HV71">
            <v>9.1999999999999998E-2</v>
          </cell>
          <cell r="HW71">
            <v>9.1999999999999998E-2</v>
          </cell>
          <cell r="HX71">
            <v>0</v>
          </cell>
          <cell r="HY71">
            <v>7.0579999999999998</v>
          </cell>
          <cell r="HZ71">
            <v>2.2829999999999999</v>
          </cell>
          <cell r="IA71">
            <v>4.7750000000000004</v>
          </cell>
          <cell r="IB71">
            <v>0.96899999999999997</v>
          </cell>
          <cell r="IC71">
            <v>0.53700000000000003</v>
          </cell>
          <cell r="ID71">
            <v>0.432</v>
          </cell>
          <cell r="IE71">
            <v>6.0890000000000004</v>
          </cell>
          <cell r="IF71">
            <v>1.746</v>
          </cell>
          <cell r="IG71">
            <v>4.343</v>
          </cell>
          <cell r="IH71">
            <v>1.3420000000000001</v>
          </cell>
          <cell r="II71">
            <v>0.502</v>
          </cell>
          <cell r="IJ71">
            <v>0.84</v>
          </cell>
          <cell r="IK71">
            <v>27.393999999999998</v>
          </cell>
          <cell r="IL71">
            <v>13.509</v>
          </cell>
          <cell r="IM71">
            <v>13.885</v>
          </cell>
          <cell r="IN71">
            <v>24.515000000000001</v>
          </cell>
          <cell r="IO71">
            <v>12.561</v>
          </cell>
          <cell r="IP71">
            <v>11.954000000000001</v>
          </cell>
          <cell r="IQ71">
            <v>2.88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  <cell r="EU72">
            <v>0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0</v>
          </cell>
          <cell r="FD72">
            <v>0</v>
          </cell>
          <cell r="FE72">
            <v>0</v>
          </cell>
          <cell r="FF72">
            <v>0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0</v>
          </cell>
          <cell r="FP72">
            <v>0</v>
          </cell>
          <cell r="FQ72">
            <v>0</v>
          </cell>
          <cell r="FR72">
            <v>0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0</v>
          </cell>
          <cell r="FY72">
            <v>0</v>
          </cell>
          <cell r="FZ72">
            <v>0</v>
          </cell>
          <cell r="GA72">
            <v>0</v>
          </cell>
          <cell r="GB72">
            <v>0</v>
          </cell>
          <cell r="GC72">
            <v>0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0</v>
          </cell>
          <cell r="GP72">
            <v>0</v>
          </cell>
          <cell r="GQ72">
            <v>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0</v>
          </cell>
          <cell r="GX72">
            <v>0</v>
          </cell>
          <cell r="GY72">
            <v>0</v>
          </cell>
          <cell r="GZ72">
            <v>0</v>
          </cell>
          <cell r="HA72">
            <v>0</v>
          </cell>
          <cell r="HB72">
            <v>0</v>
          </cell>
          <cell r="HC72">
            <v>0</v>
          </cell>
          <cell r="HD72">
            <v>0</v>
          </cell>
          <cell r="HE72">
            <v>0</v>
          </cell>
          <cell r="HF72">
            <v>0</v>
          </cell>
          <cell r="HG72">
            <v>0</v>
          </cell>
          <cell r="HH72">
            <v>0</v>
          </cell>
          <cell r="HI72">
            <v>0</v>
          </cell>
          <cell r="HJ72">
            <v>0</v>
          </cell>
          <cell r="HK72">
            <v>0</v>
          </cell>
          <cell r="HL72">
            <v>0</v>
          </cell>
          <cell r="HM72">
            <v>0</v>
          </cell>
          <cell r="HN72">
            <v>0</v>
          </cell>
          <cell r="HO72">
            <v>0</v>
          </cell>
          <cell r="HP72">
            <v>0</v>
          </cell>
          <cell r="HQ72">
            <v>0</v>
          </cell>
          <cell r="HR72">
            <v>0</v>
          </cell>
          <cell r="HS72">
            <v>0</v>
          </cell>
          <cell r="HT72">
            <v>0</v>
          </cell>
          <cell r="HU72">
            <v>0</v>
          </cell>
          <cell r="HV72">
            <v>0</v>
          </cell>
          <cell r="HW72">
            <v>0</v>
          </cell>
          <cell r="HX72">
            <v>0</v>
          </cell>
          <cell r="HY72">
            <v>0</v>
          </cell>
          <cell r="HZ72">
            <v>0</v>
          </cell>
          <cell r="IA72">
            <v>0</v>
          </cell>
          <cell r="IB72">
            <v>0</v>
          </cell>
          <cell r="IC72">
            <v>0</v>
          </cell>
          <cell r="ID72">
            <v>0</v>
          </cell>
          <cell r="IE72">
            <v>0</v>
          </cell>
          <cell r="IF72">
            <v>0</v>
          </cell>
          <cell r="IG72">
            <v>0</v>
          </cell>
          <cell r="IH72">
            <v>0</v>
          </cell>
          <cell r="II72">
            <v>0</v>
          </cell>
          <cell r="IJ72">
            <v>0</v>
          </cell>
          <cell r="IK72">
            <v>0</v>
          </cell>
          <cell r="IL72">
            <v>0</v>
          </cell>
          <cell r="IM72">
            <v>0</v>
          </cell>
          <cell r="IN72">
            <v>0</v>
          </cell>
          <cell r="IO72">
            <v>0</v>
          </cell>
          <cell r="IP72">
            <v>0</v>
          </cell>
          <cell r="IQ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0</v>
          </cell>
          <cell r="FD73">
            <v>0</v>
          </cell>
          <cell r="FE73">
            <v>0</v>
          </cell>
          <cell r="FF73">
            <v>0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0</v>
          </cell>
          <cell r="FP73">
            <v>0</v>
          </cell>
          <cell r="FQ73">
            <v>0</v>
          </cell>
          <cell r="FR73">
            <v>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0</v>
          </cell>
          <cell r="FY73">
            <v>0</v>
          </cell>
          <cell r="FZ73">
            <v>0</v>
          </cell>
          <cell r="GA73">
            <v>0</v>
          </cell>
          <cell r="GB73">
            <v>0</v>
          </cell>
          <cell r="GC73">
            <v>0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0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0</v>
          </cell>
          <cell r="GP73">
            <v>0</v>
          </cell>
          <cell r="GQ73">
            <v>0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0</v>
          </cell>
          <cell r="GX73">
            <v>0</v>
          </cell>
          <cell r="GY73">
            <v>0</v>
          </cell>
          <cell r="GZ73">
            <v>0</v>
          </cell>
          <cell r="HA73">
            <v>0</v>
          </cell>
          <cell r="HB73">
            <v>0</v>
          </cell>
          <cell r="HC73">
            <v>0</v>
          </cell>
          <cell r="HD73">
            <v>0</v>
          </cell>
          <cell r="HE73">
            <v>0</v>
          </cell>
          <cell r="HF73">
            <v>0</v>
          </cell>
          <cell r="HG73">
            <v>0</v>
          </cell>
          <cell r="HH73">
            <v>0</v>
          </cell>
          <cell r="HI73">
            <v>0</v>
          </cell>
          <cell r="HJ73">
            <v>0</v>
          </cell>
          <cell r="HK73">
            <v>0</v>
          </cell>
          <cell r="HL73">
            <v>0</v>
          </cell>
          <cell r="HM73">
            <v>0</v>
          </cell>
          <cell r="HN73">
            <v>0</v>
          </cell>
          <cell r="HO73">
            <v>0</v>
          </cell>
          <cell r="HP73">
            <v>0</v>
          </cell>
          <cell r="HQ73">
            <v>0</v>
          </cell>
          <cell r="HR73">
            <v>0</v>
          </cell>
          <cell r="HS73">
            <v>0</v>
          </cell>
          <cell r="HT73">
            <v>0</v>
          </cell>
          <cell r="HU73">
            <v>0</v>
          </cell>
          <cell r="HV73">
            <v>0</v>
          </cell>
          <cell r="HW73">
            <v>0</v>
          </cell>
          <cell r="HX73">
            <v>0</v>
          </cell>
          <cell r="HY73">
            <v>0</v>
          </cell>
          <cell r="HZ73">
            <v>0</v>
          </cell>
          <cell r="IA73">
            <v>0</v>
          </cell>
          <cell r="IB73">
            <v>0</v>
          </cell>
          <cell r="IC73">
            <v>0</v>
          </cell>
          <cell r="ID73">
            <v>0</v>
          </cell>
          <cell r="IE73">
            <v>0</v>
          </cell>
          <cell r="IF73">
            <v>0</v>
          </cell>
          <cell r="IG73">
            <v>0</v>
          </cell>
          <cell r="IH73">
            <v>0</v>
          </cell>
          <cell r="II73">
            <v>0</v>
          </cell>
          <cell r="IJ73">
            <v>0</v>
          </cell>
          <cell r="IK73">
            <v>0</v>
          </cell>
          <cell r="IL73">
            <v>0</v>
          </cell>
          <cell r="IM73">
            <v>0</v>
          </cell>
          <cell r="IN73">
            <v>0</v>
          </cell>
          <cell r="IO73">
            <v>0</v>
          </cell>
          <cell r="IP73">
            <v>0</v>
          </cell>
          <cell r="IQ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0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0</v>
          </cell>
          <cell r="GP74">
            <v>0</v>
          </cell>
          <cell r="GQ74">
            <v>0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0</v>
          </cell>
          <cell r="GX74">
            <v>0</v>
          </cell>
          <cell r="GY74">
            <v>0</v>
          </cell>
          <cell r="GZ74">
            <v>0</v>
          </cell>
          <cell r="HA74">
            <v>0</v>
          </cell>
          <cell r="HB74">
            <v>0</v>
          </cell>
          <cell r="HC74">
            <v>0</v>
          </cell>
          <cell r="HD74">
            <v>0</v>
          </cell>
          <cell r="HE74">
            <v>0</v>
          </cell>
          <cell r="HF74">
            <v>0</v>
          </cell>
          <cell r="HG74">
            <v>0</v>
          </cell>
          <cell r="HH74">
            <v>0</v>
          </cell>
          <cell r="HI74">
            <v>0</v>
          </cell>
          <cell r="HJ74">
            <v>0</v>
          </cell>
          <cell r="HK74">
            <v>0</v>
          </cell>
          <cell r="HL74">
            <v>0</v>
          </cell>
          <cell r="HM74">
            <v>0</v>
          </cell>
          <cell r="HN74">
            <v>0</v>
          </cell>
          <cell r="HO74">
            <v>0</v>
          </cell>
          <cell r="HP74">
            <v>0</v>
          </cell>
          <cell r="HQ74">
            <v>0</v>
          </cell>
          <cell r="HR74">
            <v>0</v>
          </cell>
          <cell r="HS74">
            <v>0</v>
          </cell>
          <cell r="HT74">
            <v>0</v>
          </cell>
          <cell r="HU74">
            <v>0</v>
          </cell>
          <cell r="HV74">
            <v>0</v>
          </cell>
          <cell r="HW74">
            <v>0</v>
          </cell>
          <cell r="HX74">
            <v>0</v>
          </cell>
          <cell r="HY74">
            <v>0</v>
          </cell>
          <cell r="HZ74">
            <v>0</v>
          </cell>
          <cell r="IA74">
            <v>0</v>
          </cell>
          <cell r="IB74">
            <v>0</v>
          </cell>
          <cell r="IC74">
            <v>0</v>
          </cell>
          <cell r="ID74">
            <v>0</v>
          </cell>
          <cell r="IE74">
            <v>0</v>
          </cell>
          <cell r="IF74">
            <v>0</v>
          </cell>
          <cell r="IG74">
            <v>0</v>
          </cell>
          <cell r="IH74">
            <v>0</v>
          </cell>
          <cell r="II74">
            <v>0</v>
          </cell>
          <cell r="IJ74">
            <v>0</v>
          </cell>
          <cell r="IK74">
            <v>0</v>
          </cell>
          <cell r="IL74">
            <v>0</v>
          </cell>
          <cell r="IM74">
            <v>0</v>
          </cell>
          <cell r="IN74">
            <v>0</v>
          </cell>
          <cell r="IO74">
            <v>0</v>
          </cell>
          <cell r="IP74">
            <v>0</v>
          </cell>
          <cell r="IQ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0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0</v>
          </cell>
          <cell r="FD75">
            <v>0</v>
          </cell>
          <cell r="FE75">
            <v>0</v>
          </cell>
          <cell r="FF75">
            <v>0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0</v>
          </cell>
          <cell r="FP75">
            <v>0</v>
          </cell>
          <cell r="FQ75">
            <v>0</v>
          </cell>
          <cell r="FR75">
            <v>0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0</v>
          </cell>
          <cell r="FY75">
            <v>0</v>
          </cell>
          <cell r="FZ75">
            <v>0</v>
          </cell>
          <cell r="GA75">
            <v>0</v>
          </cell>
          <cell r="GB75">
            <v>0</v>
          </cell>
          <cell r="GC75">
            <v>0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0</v>
          </cell>
          <cell r="GI75">
            <v>0</v>
          </cell>
          <cell r="GJ75">
            <v>0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0</v>
          </cell>
          <cell r="GP75">
            <v>0</v>
          </cell>
          <cell r="GQ75">
            <v>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0</v>
          </cell>
          <cell r="GX75">
            <v>0</v>
          </cell>
          <cell r="GY75">
            <v>0</v>
          </cell>
          <cell r="GZ75">
            <v>0</v>
          </cell>
          <cell r="HA75">
            <v>0</v>
          </cell>
          <cell r="HB75">
            <v>0</v>
          </cell>
          <cell r="HC75">
            <v>0</v>
          </cell>
          <cell r="HD75">
            <v>0</v>
          </cell>
          <cell r="HE75">
            <v>0</v>
          </cell>
          <cell r="HF75">
            <v>0</v>
          </cell>
          <cell r="HG75">
            <v>0</v>
          </cell>
          <cell r="HH75">
            <v>0</v>
          </cell>
          <cell r="HI75">
            <v>0</v>
          </cell>
          <cell r="HJ75">
            <v>0</v>
          </cell>
          <cell r="HK75">
            <v>0</v>
          </cell>
          <cell r="HL75">
            <v>0</v>
          </cell>
          <cell r="HM75">
            <v>0</v>
          </cell>
          <cell r="HN75">
            <v>0</v>
          </cell>
          <cell r="HO75">
            <v>0</v>
          </cell>
          <cell r="HP75">
            <v>0</v>
          </cell>
          <cell r="HQ75">
            <v>0</v>
          </cell>
          <cell r="HR75">
            <v>0</v>
          </cell>
          <cell r="HS75">
            <v>0</v>
          </cell>
          <cell r="HT75">
            <v>0</v>
          </cell>
          <cell r="HU75">
            <v>0</v>
          </cell>
          <cell r="HV75">
            <v>0</v>
          </cell>
          <cell r="HW75">
            <v>0</v>
          </cell>
          <cell r="HX75">
            <v>0</v>
          </cell>
          <cell r="HY75">
            <v>0</v>
          </cell>
          <cell r="HZ75">
            <v>0</v>
          </cell>
          <cell r="IA75">
            <v>0</v>
          </cell>
          <cell r="IB75">
            <v>0</v>
          </cell>
          <cell r="IC75">
            <v>0</v>
          </cell>
          <cell r="ID75">
            <v>0</v>
          </cell>
          <cell r="IE75">
            <v>0</v>
          </cell>
          <cell r="IF75">
            <v>0</v>
          </cell>
          <cell r="IG75">
            <v>0</v>
          </cell>
          <cell r="IH75">
            <v>0</v>
          </cell>
          <cell r="II75">
            <v>0</v>
          </cell>
          <cell r="IJ75">
            <v>0</v>
          </cell>
          <cell r="IK75">
            <v>0</v>
          </cell>
          <cell r="IL75">
            <v>0</v>
          </cell>
          <cell r="IM75">
            <v>0</v>
          </cell>
          <cell r="IN75">
            <v>0</v>
          </cell>
          <cell r="IO75">
            <v>0</v>
          </cell>
          <cell r="IP75">
            <v>0</v>
          </cell>
          <cell r="IQ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0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0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0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  <cell r="EU76">
            <v>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0</v>
          </cell>
          <cell r="FD76">
            <v>0</v>
          </cell>
          <cell r="FE76">
            <v>0</v>
          </cell>
          <cell r="FF76">
            <v>0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0</v>
          </cell>
          <cell r="FP76">
            <v>0</v>
          </cell>
          <cell r="FQ76">
            <v>0</v>
          </cell>
          <cell r="FR76">
            <v>0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0</v>
          </cell>
          <cell r="FY76">
            <v>0</v>
          </cell>
          <cell r="FZ76">
            <v>0</v>
          </cell>
          <cell r="GA76">
            <v>0</v>
          </cell>
          <cell r="GB76">
            <v>0</v>
          </cell>
          <cell r="GC76">
            <v>0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0</v>
          </cell>
          <cell r="GI76">
            <v>0</v>
          </cell>
          <cell r="GJ76">
            <v>0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0</v>
          </cell>
          <cell r="GP76">
            <v>0</v>
          </cell>
          <cell r="GQ76">
            <v>0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0</v>
          </cell>
          <cell r="GX76">
            <v>0</v>
          </cell>
          <cell r="GY76">
            <v>0</v>
          </cell>
          <cell r="GZ76">
            <v>0</v>
          </cell>
          <cell r="HA76">
            <v>0</v>
          </cell>
          <cell r="HB76">
            <v>0</v>
          </cell>
          <cell r="HC76">
            <v>0</v>
          </cell>
          <cell r="HD76">
            <v>0</v>
          </cell>
          <cell r="HE76">
            <v>0</v>
          </cell>
          <cell r="HF76">
            <v>0</v>
          </cell>
          <cell r="HG76">
            <v>0</v>
          </cell>
          <cell r="HH76">
            <v>0</v>
          </cell>
          <cell r="HI76">
            <v>0</v>
          </cell>
          <cell r="HJ76">
            <v>0</v>
          </cell>
          <cell r="HK76">
            <v>0</v>
          </cell>
          <cell r="HL76">
            <v>0</v>
          </cell>
          <cell r="HM76">
            <v>0</v>
          </cell>
          <cell r="HN76">
            <v>0</v>
          </cell>
          <cell r="HO76">
            <v>0</v>
          </cell>
          <cell r="HP76">
            <v>0</v>
          </cell>
          <cell r="HQ76">
            <v>0</v>
          </cell>
          <cell r="HR76">
            <v>0</v>
          </cell>
          <cell r="HS76">
            <v>0</v>
          </cell>
          <cell r="HT76">
            <v>0</v>
          </cell>
          <cell r="HU76">
            <v>0</v>
          </cell>
          <cell r="HV76">
            <v>0</v>
          </cell>
          <cell r="HW76">
            <v>0</v>
          </cell>
          <cell r="HX76">
            <v>0</v>
          </cell>
          <cell r="HY76">
            <v>0</v>
          </cell>
          <cell r="HZ76">
            <v>0</v>
          </cell>
          <cell r="IA76">
            <v>0</v>
          </cell>
          <cell r="IB76">
            <v>0</v>
          </cell>
          <cell r="IC76">
            <v>0</v>
          </cell>
          <cell r="ID76">
            <v>0</v>
          </cell>
          <cell r="IE76">
            <v>0</v>
          </cell>
          <cell r="IF76">
            <v>0</v>
          </cell>
          <cell r="IG76">
            <v>0</v>
          </cell>
          <cell r="IH76">
            <v>0</v>
          </cell>
          <cell r="II76">
            <v>0</v>
          </cell>
          <cell r="IJ76">
            <v>0</v>
          </cell>
          <cell r="IK76">
            <v>0</v>
          </cell>
          <cell r="IL76">
            <v>0</v>
          </cell>
          <cell r="IM76">
            <v>0</v>
          </cell>
          <cell r="IN76">
            <v>0</v>
          </cell>
          <cell r="IO76">
            <v>0</v>
          </cell>
          <cell r="IP76">
            <v>0</v>
          </cell>
          <cell r="IQ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0</v>
          </cell>
          <cell r="FD77">
            <v>0</v>
          </cell>
          <cell r="FE77">
            <v>0</v>
          </cell>
          <cell r="FF77">
            <v>0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0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0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0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0</v>
          </cell>
          <cell r="GP77">
            <v>0</v>
          </cell>
          <cell r="GQ77">
            <v>0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0</v>
          </cell>
          <cell r="GX77">
            <v>0</v>
          </cell>
          <cell r="GY77">
            <v>0</v>
          </cell>
          <cell r="GZ77">
            <v>0</v>
          </cell>
          <cell r="HA77">
            <v>0</v>
          </cell>
          <cell r="HB77">
            <v>0</v>
          </cell>
          <cell r="HC77">
            <v>0</v>
          </cell>
          <cell r="HD77">
            <v>0</v>
          </cell>
          <cell r="HE77">
            <v>0</v>
          </cell>
          <cell r="HF77">
            <v>0</v>
          </cell>
          <cell r="HG77">
            <v>0</v>
          </cell>
          <cell r="HH77">
            <v>0</v>
          </cell>
          <cell r="HI77">
            <v>0</v>
          </cell>
          <cell r="HJ77">
            <v>0</v>
          </cell>
          <cell r="HK77">
            <v>0</v>
          </cell>
          <cell r="HL77">
            <v>0</v>
          </cell>
          <cell r="HM77">
            <v>0</v>
          </cell>
          <cell r="HN77">
            <v>0</v>
          </cell>
          <cell r="HO77">
            <v>0</v>
          </cell>
          <cell r="HP77">
            <v>0</v>
          </cell>
          <cell r="HQ77">
            <v>0</v>
          </cell>
          <cell r="HR77">
            <v>0</v>
          </cell>
          <cell r="HS77">
            <v>0</v>
          </cell>
          <cell r="HT77">
            <v>0</v>
          </cell>
          <cell r="HU77">
            <v>0</v>
          </cell>
          <cell r="HV77">
            <v>0</v>
          </cell>
          <cell r="HW77">
            <v>0</v>
          </cell>
          <cell r="HX77">
            <v>0</v>
          </cell>
          <cell r="HY77">
            <v>0</v>
          </cell>
          <cell r="HZ77">
            <v>0</v>
          </cell>
          <cell r="IA77">
            <v>0</v>
          </cell>
          <cell r="IB77">
            <v>0</v>
          </cell>
          <cell r="IC77">
            <v>0</v>
          </cell>
          <cell r="ID77">
            <v>0</v>
          </cell>
          <cell r="IE77">
            <v>0</v>
          </cell>
          <cell r="IF77">
            <v>0</v>
          </cell>
          <cell r="IG77">
            <v>0</v>
          </cell>
          <cell r="IH77">
            <v>0</v>
          </cell>
          <cell r="II77">
            <v>0</v>
          </cell>
          <cell r="IJ77">
            <v>0</v>
          </cell>
          <cell r="IK77">
            <v>0</v>
          </cell>
          <cell r="IL77">
            <v>0</v>
          </cell>
          <cell r="IM77">
            <v>0</v>
          </cell>
          <cell r="IN77">
            <v>0</v>
          </cell>
          <cell r="IO77">
            <v>0</v>
          </cell>
          <cell r="IP77">
            <v>0</v>
          </cell>
          <cell r="IQ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  <cell r="EU78">
            <v>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0</v>
          </cell>
          <cell r="FD78">
            <v>0</v>
          </cell>
          <cell r="FE78">
            <v>0</v>
          </cell>
          <cell r="FF78">
            <v>0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0</v>
          </cell>
          <cell r="FP78">
            <v>0</v>
          </cell>
          <cell r="FQ78">
            <v>0</v>
          </cell>
          <cell r="FR78">
            <v>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0</v>
          </cell>
          <cell r="FY78">
            <v>0</v>
          </cell>
          <cell r="FZ78">
            <v>0</v>
          </cell>
          <cell r="GA78">
            <v>0</v>
          </cell>
          <cell r="GB78">
            <v>0</v>
          </cell>
          <cell r="GC78">
            <v>0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0</v>
          </cell>
          <cell r="GP78">
            <v>0</v>
          </cell>
          <cell r="GQ78">
            <v>0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0</v>
          </cell>
          <cell r="GX78">
            <v>0</v>
          </cell>
          <cell r="GY78">
            <v>0</v>
          </cell>
          <cell r="GZ78">
            <v>0</v>
          </cell>
          <cell r="HA78">
            <v>0</v>
          </cell>
          <cell r="HB78">
            <v>0</v>
          </cell>
          <cell r="HC78">
            <v>0</v>
          </cell>
          <cell r="HD78">
            <v>0</v>
          </cell>
          <cell r="HE78">
            <v>0</v>
          </cell>
          <cell r="HF78">
            <v>0</v>
          </cell>
          <cell r="HG78">
            <v>0</v>
          </cell>
          <cell r="HH78">
            <v>0</v>
          </cell>
          <cell r="HI78">
            <v>0</v>
          </cell>
          <cell r="HJ78">
            <v>0</v>
          </cell>
          <cell r="HK78">
            <v>0</v>
          </cell>
          <cell r="HL78">
            <v>0</v>
          </cell>
          <cell r="HM78">
            <v>0</v>
          </cell>
          <cell r="HN78">
            <v>0</v>
          </cell>
          <cell r="HO78">
            <v>0</v>
          </cell>
          <cell r="HP78">
            <v>0</v>
          </cell>
          <cell r="HQ78">
            <v>0</v>
          </cell>
          <cell r="HR78">
            <v>0</v>
          </cell>
          <cell r="HS78">
            <v>0</v>
          </cell>
          <cell r="HT78">
            <v>0</v>
          </cell>
          <cell r="HU78">
            <v>0</v>
          </cell>
          <cell r="HV78">
            <v>0</v>
          </cell>
          <cell r="HW78">
            <v>0</v>
          </cell>
          <cell r="HX78">
            <v>0</v>
          </cell>
          <cell r="HY78">
            <v>0</v>
          </cell>
          <cell r="HZ78">
            <v>0</v>
          </cell>
          <cell r="IA78">
            <v>0</v>
          </cell>
          <cell r="IB78">
            <v>0</v>
          </cell>
          <cell r="IC78">
            <v>0</v>
          </cell>
          <cell r="ID78">
            <v>0</v>
          </cell>
          <cell r="IE78">
            <v>0</v>
          </cell>
          <cell r="IF78">
            <v>0</v>
          </cell>
          <cell r="IG78">
            <v>0</v>
          </cell>
          <cell r="IH78">
            <v>0</v>
          </cell>
          <cell r="II78">
            <v>0</v>
          </cell>
          <cell r="IJ78">
            <v>0</v>
          </cell>
          <cell r="IK78">
            <v>0</v>
          </cell>
          <cell r="IL78">
            <v>0</v>
          </cell>
          <cell r="IM78">
            <v>0</v>
          </cell>
          <cell r="IN78">
            <v>0</v>
          </cell>
          <cell r="IO78">
            <v>0</v>
          </cell>
          <cell r="IP78">
            <v>0</v>
          </cell>
          <cell r="IQ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0</v>
          </cell>
          <cell r="FD79">
            <v>0</v>
          </cell>
          <cell r="FE79">
            <v>0</v>
          </cell>
          <cell r="FF79">
            <v>0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0</v>
          </cell>
          <cell r="FP79">
            <v>0</v>
          </cell>
          <cell r="FQ79">
            <v>0</v>
          </cell>
          <cell r="FR79">
            <v>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0</v>
          </cell>
          <cell r="FY79">
            <v>0</v>
          </cell>
          <cell r="FZ79">
            <v>0</v>
          </cell>
          <cell r="GA79">
            <v>0</v>
          </cell>
          <cell r="GB79">
            <v>0</v>
          </cell>
          <cell r="GC79">
            <v>0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0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0</v>
          </cell>
          <cell r="GP79">
            <v>0</v>
          </cell>
          <cell r="GQ79">
            <v>0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0</v>
          </cell>
          <cell r="GX79">
            <v>0</v>
          </cell>
          <cell r="GY79">
            <v>0</v>
          </cell>
          <cell r="GZ79">
            <v>0</v>
          </cell>
          <cell r="HA79">
            <v>0</v>
          </cell>
          <cell r="HB79">
            <v>0</v>
          </cell>
          <cell r="HC79">
            <v>0</v>
          </cell>
          <cell r="HD79">
            <v>0</v>
          </cell>
          <cell r="HE79">
            <v>0</v>
          </cell>
          <cell r="HF79">
            <v>0</v>
          </cell>
          <cell r="HG79">
            <v>0</v>
          </cell>
          <cell r="HH79">
            <v>0</v>
          </cell>
          <cell r="HI79">
            <v>0</v>
          </cell>
          <cell r="HJ79">
            <v>0</v>
          </cell>
          <cell r="HK79">
            <v>0</v>
          </cell>
          <cell r="HL79">
            <v>0</v>
          </cell>
          <cell r="HM79">
            <v>0</v>
          </cell>
          <cell r="HN79">
            <v>0</v>
          </cell>
          <cell r="HO79">
            <v>0</v>
          </cell>
          <cell r="HP79">
            <v>0</v>
          </cell>
          <cell r="HQ79">
            <v>0</v>
          </cell>
          <cell r="HR79">
            <v>0</v>
          </cell>
          <cell r="HS79">
            <v>0</v>
          </cell>
          <cell r="HT79">
            <v>0</v>
          </cell>
          <cell r="HU79">
            <v>0</v>
          </cell>
          <cell r="HV79">
            <v>0</v>
          </cell>
          <cell r="HW79">
            <v>0</v>
          </cell>
          <cell r="HX79">
            <v>0</v>
          </cell>
          <cell r="HY79">
            <v>0</v>
          </cell>
          <cell r="HZ79">
            <v>0</v>
          </cell>
          <cell r="IA79">
            <v>0</v>
          </cell>
          <cell r="IB79">
            <v>0</v>
          </cell>
          <cell r="IC79">
            <v>0</v>
          </cell>
          <cell r="ID79">
            <v>0</v>
          </cell>
          <cell r="IE79">
            <v>0</v>
          </cell>
          <cell r="IF79">
            <v>0</v>
          </cell>
          <cell r="IG79">
            <v>0</v>
          </cell>
          <cell r="IH79">
            <v>0</v>
          </cell>
          <cell r="II79">
            <v>0</v>
          </cell>
          <cell r="IJ79">
            <v>0</v>
          </cell>
          <cell r="IK79">
            <v>0</v>
          </cell>
          <cell r="IL79">
            <v>0</v>
          </cell>
          <cell r="IM79">
            <v>0</v>
          </cell>
          <cell r="IN79">
            <v>0</v>
          </cell>
          <cell r="IO79">
            <v>0</v>
          </cell>
          <cell r="IP79">
            <v>0</v>
          </cell>
          <cell r="IQ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  <cell r="EU80">
            <v>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0</v>
          </cell>
          <cell r="FD80">
            <v>0</v>
          </cell>
          <cell r="FE80">
            <v>0</v>
          </cell>
          <cell r="FF80">
            <v>0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0</v>
          </cell>
          <cell r="FP80">
            <v>0</v>
          </cell>
          <cell r="FQ80">
            <v>0</v>
          </cell>
          <cell r="FR80">
            <v>0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0</v>
          </cell>
          <cell r="FY80">
            <v>0</v>
          </cell>
          <cell r="FZ80">
            <v>0</v>
          </cell>
          <cell r="GA80">
            <v>0</v>
          </cell>
          <cell r="GB80">
            <v>0</v>
          </cell>
          <cell r="GC80">
            <v>0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0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0</v>
          </cell>
          <cell r="GP80">
            <v>0</v>
          </cell>
          <cell r="GQ80">
            <v>0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0</v>
          </cell>
          <cell r="GX80">
            <v>0</v>
          </cell>
          <cell r="GY80">
            <v>0</v>
          </cell>
          <cell r="GZ80">
            <v>0</v>
          </cell>
          <cell r="HA80">
            <v>0</v>
          </cell>
          <cell r="HB80">
            <v>0</v>
          </cell>
          <cell r="HC80">
            <v>0</v>
          </cell>
          <cell r="HD80">
            <v>0</v>
          </cell>
          <cell r="HE80">
            <v>0</v>
          </cell>
          <cell r="HF80">
            <v>0</v>
          </cell>
          <cell r="HG80">
            <v>0</v>
          </cell>
          <cell r="HH80">
            <v>0</v>
          </cell>
          <cell r="HI80">
            <v>0</v>
          </cell>
          <cell r="HJ80">
            <v>0</v>
          </cell>
          <cell r="HK80">
            <v>0</v>
          </cell>
          <cell r="HL80">
            <v>0</v>
          </cell>
          <cell r="HM80">
            <v>0</v>
          </cell>
          <cell r="HN80">
            <v>0</v>
          </cell>
          <cell r="HO80">
            <v>0</v>
          </cell>
          <cell r="HP80">
            <v>0</v>
          </cell>
          <cell r="HQ80">
            <v>0</v>
          </cell>
          <cell r="HR80">
            <v>0</v>
          </cell>
          <cell r="HS80">
            <v>0</v>
          </cell>
          <cell r="HT80">
            <v>0</v>
          </cell>
          <cell r="HU80">
            <v>0</v>
          </cell>
          <cell r="HV80">
            <v>0</v>
          </cell>
          <cell r="HW80">
            <v>0</v>
          </cell>
          <cell r="HX80">
            <v>0</v>
          </cell>
          <cell r="HY80">
            <v>0</v>
          </cell>
          <cell r="HZ80">
            <v>0</v>
          </cell>
          <cell r="IA80">
            <v>0</v>
          </cell>
          <cell r="IB80">
            <v>0</v>
          </cell>
          <cell r="IC80">
            <v>0</v>
          </cell>
          <cell r="ID80">
            <v>0</v>
          </cell>
          <cell r="IE80">
            <v>0</v>
          </cell>
          <cell r="IF80">
            <v>0</v>
          </cell>
          <cell r="IG80">
            <v>0</v>
          </cell>
          <cell r="IH80">
            <v>0</v>
          </cell>
          <cell r="II80">
            <v>0</v>
          </cell>
          <cell r="IJ80">
            <v>0</v>
          </cell>
          <cell r="IK80">
            <v>0</v>
          </cell>
          <cell r="IL80">
            <v>0</v>
          </cell>
          <cell r="IM80">
            <v>0</v>
          </cell>
          <cell r="IN80">
            <v>0</v>
          </cell>
          <cell r="IO80">
            <v>0</v>
          </cell>
          <cell r="IP80">
            <v>0</v>
          </cell>
          <cell r="I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  <cell r="HG81">
            <v>0</v>
          </cell>
          <cell r="HH81">
            <v>0</v>
          </cell>
          <cell r="HI81">
            <v>0</v>
          </cell>
          <cell r="HJ81">
            <v>0</v>
          </cell>
          <cell r="HK81">
            <v>0</v>
          </cell>
          <cell r="HL81">
            <v>0</v>
          </cell>
          <cell r="HM81">
            <v>0</v>
          </cell>
          <cell r="HN81">
            <v>0</v>
          </cell>
          <cell r="HO81">
            <v>0</v>
          </cell>
          <cell r="HP81">
            <v>0</v>
          </cell>
          <cell r="HQ81">
            <v>0</v>
          </cell>
          <cell r="HR81">
            <v>0</v>
          </cell>
          <cell r="HS81">
            <v>0</v>
          </cell>
          <cell r="HT81">
            <v>0</v>
          </cell>
          <cell r="HU81">
            <v>0</v>
          </cell>
          <cell r="HV81">
            <v>0</v>
          </cell>
          <cell r="HW81">
            <v>0</v>
          </cell>
          <cell r="HX81">
            <v>0</v>
          </cell>
          <cell r="HY81">
            <v>0</v>
          </cell>
          <cell r="HZ81">
            <v>0</v>
          </cell>
          <cell r="IA81">
            <v>0</v>
          </cell>
          <cell r="IB81">
            <v>0</v>
          </cell>
          <cell r="IC81">
            <v>0</v>
          </cell>
          <cell r="ID81">
            <v>0</v>
          </cell>
          <cell r="IE81">
            <v>0</v>
          </cell>
          <cell r="IF81">
            <v>0</v>
          </cell>
          <cell r="IG81">
            <v>0</v>
          </cell>
          <cell r="IH81">
            <v>0</v>
          </cell>
          <cell r="II81">
            <v>0</v>
          </cell>
          <cell r="IJ81">
            <v>0</v>
          </cell>
          <cell r="IK81">
            <v>0</v>
          </cell>
          <cell r="IL81">
            <v>0</v>
          </cell>
          <cell r="IM81">
            <v>0</v>
          </cell>
          <cell r="IN81">
            <v>0</v>
          </cell>
          <cell r="IO81">
            <v>0</v>
          </cell>
          <cell r="IP81">
            <v>0</v>
          </cell>
          <cell r="IQ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0</v>
          </cell>
          <cell r="GZ82">
            <v>0</v>
          </cell>
          <cell r="HA82">
            <v>0</v>
          </cell>
          <cell r="HB82">
            <v>0</v>
          </cell>
          <cell r="HC82">
            <v>0</v>
          </cell>
          <cell r="HD82">
            <v>0</v>
          </cell>
          <cell r="HE82">
            <v>0</v>
          </cell>
          <cell r="HF82">
            <v>0</v>
          </cell>
          <cell r="HG82">
            <v>0</v>
          </cell>
          <cell r="HH82">
            <v>0</v>
          </cell>
          <cell r="HI82">
            <v>0</v>
          </cell>
          <cell r="HJ82">
            <v>0</v>
          </cell>
          <cell r="HK82">
            <v>0</v>
          </cell>
          <cell r="HL82">
            <v>0</v>
          </cell>
          <cell r="HM82">
            <v>0</v>
          </cell>
          <cell r="HN82">
            <v>0</v>
          </cell>
          <cell r="HO82">
            <v>0</v>
          </cell>
          <cell r="HP82">
            <v>0</v>
          </cell>
          <cell r="HQ82">
            <v>0</v>
          </cell>
          <cell r="HR82">
            <v>0</v>
          </cell>
          <cell r="HS82">
            <v>0</v>
          </cell>
          <cell r="HT82">
            <v>0</v>
          </cell>
          <cell r="HU82">
            <v>0</v>
          </cell>
          <cell r="HV82">
            <v>0</v>
          </cell>
          <cell r="HW82">
            <v>0</v>
          </cell>
          <cell r="HX82">
            <v>0</v>
          </cell>
          <cell r="HY82">
            <v>0</v>
          </cell>
          <cell r="HZ82">
            <v>0</v>
          </cell>
          <cell r="IA82">
            <v>0</v>
          </cell>
          <cell r="IB82">
            <v>0</v>
          </cell>
          <cell r="IC82">
            <v>0</v>
          </cell>
          <cell r="ID82">
            <v>0</v>
          </cell>
          <cell r="IE82">
            <v>0</v>
          </cell>
          <cell r="IF82">
            <v>0</v>
          </cell>
          <cell r="IG82">
            <v>0</v>
          </cell>
          <cell r="IH82">
            <v>0</v>
          </cell>
          <cell r="II82">
            <v>0</v>
          </cell>
          <cell r="IJ82">
            <v>0</v>
          </cell>
          <cell r="IK82">
            <v>0</v>
          </cell>
          <cell r="IL82">
            <v>0</v>
          </cell>
          <cell r="IM82">
            <v>0</v>
          </cell>
          <cell r="IN82">
            <v>0</v>
          </cell>
          <cell r="IO82">
            <v>0</v>
          </cell>
          <cell r="IP82">
            <v>0</v>
          </cell>
          <cell r="IQ82">
            <v>0</v>
          </cell>
        </row>
        <row r="83">
          <cell r="B83">
            <v>5.26</v>
          </cell>
          <cell r="C83">
            <v>3.7759999999999998</v>
          </cell>
          <cell r="D83">
            <v>1.484</v>
          </cell>
          <cell r="E83">
            <v>51.893000000000001</v>
          </cell>
          <cell r="F83">
            <v>21.324000000000002</v>
          </cell>
          <cell r="G83">
            <v>30.568999999999999</v>
          </cell>
          <cell r="H83">
            <v>12.984</v>
          </cell>
          <cell r="I83">
            <v>5.2270000000000003</v>
          </cell>
          <cell r="J83">
            <v>7.7569999999999997</v>
          </cell>
          <cell r="K83">
            <v>452.435</v>
          </cell>
          <cell r="L83">
            <v>195.066</v>
          </cell>
          <cell r="M83">
            <v>257.36799999999999</v>
          </cell>
          <cell r="N83">
            <v>396.96800000000002</v>
          </cell>
          <cell r="O83">
            <v>169.33099999999999</v>
          </cell>
          <cell r="P83">
            <v>227.637</v>
          </cell>
          <cell r="Q83">
            <v>55.466999999999999</v>
          </cell>
          <cell r="R83">
            <v>25.736000000000001</v>
          </cell>
          <cell r="S83">
            <v>29.731000000000002</v>
          </cell>
          <cell r="T83">
            <v>61.171999999999997</v>
          </cell>
          <cell r="U83">
            <v>32.719000000000001</v>
          </cell>
          <cell r="V83">
            <v>28.452999999999999</v>
          </cell>
          <cell r="W83">
            <v>540.94600000000003</v>
          </cell>
          <cell r="X83">
            <v>232.47800000000001</v>
          </cell>
          <cell r="Y83">
            <v>308.46800000000002</v>
          </cell>
          <cell r="Z83">
            <v>868.22500000000002</v>
          </cell>
          <cell r="AA83">
            <v>453.70499999999998</v>
          </cell>
          <cell r="AB83">
            <v>414.52</v>
          </cell>
          <cell r="AC83">
            <v>581.88900000000001</v>
          </cell>
          <cell r="AD83">
            <v>255.32499999999999</v>
          </cell>
          <cell r="AE83">
            <v>326.56400000000002</v>
          </cell>
          <cell r="AF83">
            <v>2125.125</v>
          </cell>
          <cell r="AG83">
            <v>1055.0360000000001</v>
          </cell>
          <cell r="AH83">
            <v>1070.0889999999999</v>
          </cell>
          <cell r="AI83">
            <v>1363.635</v>
          </cell>
          <cell r="AJ83">
            <v>729.81799999999998</v>
          </cell>
          <cell r="AK83">
            <v>633.81700000000001</v>
          </cell>
          <cell r="AL83">
            <v>204.608</v>
          </cell>
          <cell r="AM83">
            <v>102.77200000000001</v>
          </cell>
          <cell r="AN83">
            <v>101.836</v>
          </cell>
          <cell r="AO83">
            <v>124.904</v>
          </cell>
          <cell r="AP83">
            <v>48.78</v>
          </cell>
          <cell r="AQ83">
            <v>76.123999999999995</v>
          </cell>
          <cell r="AR83">
            <v>232.97</v>
          </cell>
          <cell r="AS83">
            <v>102.386</v>
          </cell>
          <cell r="AT83">
            <v>130.58500000000001</v>
          </cell>
          <cell r="AU83">
            <v>38.247999999999998</v>
          </cell>
          <cell r="AV83">
            <v>15.138</v>
          </cell>
          <cell r="AW83">
            <v>23.11</v>
          </cell>
          <cell r="AX83">
            <v>32.241999999999997</v>
          </cell>
          <cell r="AY83">
            <v>12.827999999999999</v>
          </cell>
          <cell r="AZ83">
            <v>19.414000000000001</v>
          </cell>
          <cell r="BA83">
            <v>15.58</v>
          </cell>
          <cell r="BB83">
            <v>6.5359999999999996</v>
          </cell>
          <cell r="BC83">
            <v>9.0440000000000005</v>
          </cell>
          <cell r="BD83">
            <v>16.661999999999999</v>
          </cell>
          <cell r="BE83">
            <v>6.2930000000000001</v>
          </cell>
          <cell r="BF83">
            <v>10.37</v>
          </cell>
          <cell r="BG83">
            <v>6.0060000000000002</v>
          </cell>
          <cell r="BH83">
            <v>2.31</v>
          </cell>
          <cell r="BI83">
            <v>3.6960000000000002</v>
          </cell>
          <cell r="BJ83">
            <v>194.72200000000001</v>
          </cell>
          <cell r="BK83">
            <v>87.247</v>
          </cell>
          <cell r="BL83">
            <v>107.47499999999999</v>
          </cell>
          <cell r="BM83">
            <v>82.028000000000006</v>
          </cell>
          <cell r="BN83">
            <v>47.151000000000003</v>
          </cell>
          <cell r="BO83">
            <v>34.877000000000002</v>
          </cell>
          <cell r="BP83">
            <v>73.507999999999996</v>
          </cell>
          <cell r="BQ83">
            <v>45.415999999999997</v>
          </cell>
          <cell r="BR83">
            <v>28.091000000000001</v>
          </cell>
          <cell r="BS83">
            <v>8.52</v>
          </cell>
          <cell r="BT83">
            <v>1.7350000000000001</v>
          </cell>
          <cell r="BU83">
            <v>6.7850000000000001</v>
          </cell>
          <cell r="BV83">
            <v>0.59599999999999997</v>
          </cell>
          <cell r="BW83">
            <v>0</v>
          </cell>
          <cell r="BX83">
            <v>0.59599999999999997</v>
          </cell>
          <cell r="BY83">
            <v>90.531999999999996</v>
          </cell>
          <cell r="BZ83">
            <v>36.031999999999996</v>
          </cell>
          <cell r="CA83">
            <v>54.5</v>
          </cell>
          <cell r="CB83">
            <v>10.846</v>
          </cell>
          <cell r="CC83">
            <v>7.2539999999999996</v>
          </cell>
          <cell r="CD83">
            <v>3.593</v>
          </cell>
          <cell r="CE83">
            <v>79.686000000000007</v>
          </cell>
          <cell r="CF83">
            <v>28.777999999999999</v>
          </cell>
          <cell r="CG83">
            <v>50.908000000000001</v>
          </cell>
          <cell r="CH83">
            <v>21.567</v>
          </cell>
          <cell r="CI83">
            <v>4.0650000000000004</v>
          </cell>
          <cell r="CJ83">
            <v>17.501999999999999</v>
          </cell>
          <cell r="CK83">
            <v>528.51900000000001</v>
          </cell>
          <cell r="CL83">
            <v>222.83199999999999</v>
          </cell>
          <cell r="CM83">
            <v>305.68700000000001</v>
          </cell>
          <cell r="CN83">
            <v>478.50400000000002</v>
          </cell>
          <cell r="CO83">
            <v>194.922</v>
          </cell>
          <cell r="CP83">
            <v>283.58100000000002</v>
          </cell>
          <cell r="CQ83">
            <v>50.015999999999998</v>
          </cell>
          <cell r="CR83">
            <v>27.91</v>
          </cell>
          <cell r="CS83">
            <v>22.106000000000002</v>
          </cell>
          <cell r="CT83">
            <v>89.087000000000003</v>
          </cell>
          <cell r="CU83">
            <v>51.951999999999998</v>
          </cell>
          <cell r="CV83">
            <v>37.134999999999998</v>
          </cell>
          <cell r="CW83">
            <v>672.40200000000004</v>
          </cell>
          <cell r="CX83">
            <v>273.26499999999999</v>
          </cell>
          <cell r="CY83">
            <v>399.137</v>
          </cell>
          <cell r="CZ83">
            <v>1401.883</v>
          </cell>
          <cell r="DA83">
            <v>744.95699999999999</v>
          </cell>
          <cell r="DB83">
            <v>656.92700000000002</v>
          </cell>
          <cell r="DC83">
            <v>723.24199999999996</v>
          </cell>
          <cell r="DD83">
            <v>310.07900000000001</v>
          </cell>
          <cell r="DE83">
            <v>413.16199999999998</v>
          </cell>
          <cell r="DF83">
            <v>443.30200000000002</v>
          </cell>
          <cell r="DG83">
            <v>218.09100000000001</v>
          </cell>
          <cell r="DH83">
            <v>225.21100000000001</v>
          </cell>
          <cell r="DI83">
            <v>260.28800000000001</v>
          </cell>
          <cell r="DJ83">
            <v>136.06</v>
          </cell>
          <cell r="DK83">
            <v>124.229</v>
          </cell>
          <cell r="DL83">
            <v>39.871000000000002</v>
          </cell>
          <cell r="DM83">
            <v>21.308</v>
          </cell>
          <cell r="DN83">
            <v>18.562999999999999</v>
          </cell>
          <cell r="DO83">
            <v>25.323</v>
          </cell>
          <cell r="DP83">
            <v>11.718999999999999</v>
          </cell>
          <cell r="DQ83">
            <v>13.603</v>
          </cell>
          <cell r="DR83">
            <v>45.869</v>
          </cell>
          <cell r="DS83">
            <v>21.532</v>
          </cell>
          <cell r="DT83">
            <v>24.338000000000001</v>
          </cell>
          <cell r="DU83">
            <v>6.359</v>
          </cell>
          <cell r="DV83">
            <v>3.1459999999999999</v>
          </cell>
          <cell r="DW83">
            <v>3.2120000000000002</v>
          </cell>
          <cell r="DX83">
            <v>5.0179999999999998</v>
          </cell>
          <cell r="DY83">
            <v>2.786</v>
          </cell>
          <cell r="DZ83">
            <v>2.2320000000000002</v>
          </cell>
          <cell r="EA83">
            <v>2.3919999999999999</v>
          </cell>
          <cell r="EB83">
            <v>1.528</v>
          </cell>
          <cell r="EC83">
            <v>0.86299999999999999</v>
          </cell>
          <cell r="ED83">
            <v>2.6259999999999999</v>
          </cell>
          <cell r="EE83">
            <v>1.258</v>
          </cell>
          <cell r="EF83">
            <v>1.3680000000000001</v>
          </cell>
          <cell r="EG83">
            <v>1.341</v>
          </cell>
          <cell r="EH83">
            <v>0.36</v>
          </cell>
          <cell r="EI83">
            <v>0.98099999999999998</v>
          </cell>
          <cell r="EJ83">
            <v>39.511000000000003</v>
          </cell>
          <cell r="EK83">
            <v>18.385999999999999</v>
          </cell>
          <cell r="EL83">
            <v>21.125</v>
          </cell>
          <cell r="EM83">
            <v>14.388999999999999</v>
          </cell>
          <cell r="EN83">
            <v>7.9420000000000002</v>
          </cell>
          <cell r="EO83">
            <v>6.4480000000000004</v>
          </cell>
          <cell r="EP83">
            <v>13.475</v>
          </cell>
          <cell r="EQ83">
            <v>7.6550000000000002</v>
          </cell>
          <cell r="ER83">
            <v>5.82</v>
          </cell>
          <cell r="ES83">
            <v>0.91400000000000003</v>
          </cell>
          <cell r="ET83">
            <v>0.28699999999999998</v>
          </cell>
          <cell r="EU83">
            <v>0.628</v>
          </cell>
          <cell r="EV83">
            <v>0.34200000000000003</v>
          </cell>
          <cell r="EW83">
            <v>0.22900000000000001</v>
          </cell>
          <cell r="EX83">
            <v>0.113</v>
          </cell>
          <cell r="EY83">
            <v>20.242000000000001</v>
          </cell>
          <cell r="EZ83">
            <v>8.4489999999999998</v>
          </cell>
          <cell r="FA83">
            <v>11.794</v>
          </cell>
          <cell r="FB83">
            <v>2.4</v>
          </cell>
          <cell r="FC83">
            <v>1.1359999999999999</v>
          </cell>
          <cell r="FD83">
            <v>1.264</v>
          </cell>
          <cell r="FE83">
            <v>17.841999999999999</v>
          </cell>
          <cell r="FF83">
            <v>7.3120000000000003</v>
          </cell>
          <cell r="FG83">
            <v>10.53</v>
          </cell>
          <cell r="FH83">
            <v>4.5369999999999999</v>
          </cell>
          <cell r="FI83">
            <v>1.766</v>
          </cell>
          <cell r="FJ83">
            <v>2.7709999999999999</v>
          </cell>
          <cell r="FK83">
            <v>137.14500000000001</v>
          </cell>
          <cell r="FL83">
            <v>60.5</v>
          </cell>
          <cell r="FM83">
            <v>76.644999999999996</v>
          </cell>
          <cell r="FN83">
            <v>118.76900000000001</v>
          </cell>
          <cell r="FO83">
            <v>50.844999999999999</v>
          </cell>
          <cell r="FP83">
            <v>67.924000000000007</v>
          </cell>
          <cell r="FQ83">
            <v>18.376000000000001</v>
          </cell>
          <cell r="FR83">
            <v>9.6549999999999994</v>
          </cell>
          <cell r="FS83">
            <v>8.7210000000000001</v>
          </cell>
          <cell r="FT83">
            <v>15.867000000000001</v>
          </cell>
          <cell r="FU83">
            <v>9.1829999999999998</v>
          </cell>
          <cell r="FV83">
            <v>6.6840000000000002</v>
          </cell>
          <cell r="FW83">
            <v>167.14699999999999</v>
          </cell>
          <cell r="FX83">
            <v>72.847999999999999</v>
          </cell>
          <cell r="FY83">
            <v>94.299000000000007</v>
          </cell>
          <cell r="FZ83">
            <v>266.64699999999999</v>
          </cell>
          <cell r="GA83">
            <v>139.20599999999999</v>
          </cell>
          <cell r="GB83">
            <v>127.441</v>
          </cell>
          <cell r="GC83">
            <v>176.65600000000001</v>
          </cell>
          <cell r="GD83">
            <v>78.885000000000005</v>
          </cell>
          <cell r="GE83">
            <v>97.771000000000001</v>
          </cell>
          <cell r="GF83">
            <v>156.191</v>
          </cell>
          <cell r="GG83">
            <v>77.953999999999994</v>
          </cell>
          <cell r="GH83">
            <v>78.236000000000004</v>
          </cell>
          <cell r="GI83">
            <v>116.462</v>
          </cell>
          <cell r="GJ83">
            <v>61.362000000000002</v>
          </cell>
          <cell r="GK83">
            <v>55.1</v>
          </cell>
          <cell r="GL83">
            <v>11.840999999999999</v>
          </cell>
          <cell r="GM83">
            <v>7.26</v>
          </cell>
          <cell r="GN83">
            <v>4.5810000000000004</v>
          </cell>
          <cell r="GO83">
            <v>5.2880000000000003</v>
          </cell>
          <cell r="GP83">
            <v>2.4809999999999999</v>
          </cell>
          <cell r="GQ83">
            <v>2.8069999999999999</v>
          </cell>
          <cell r="GR83">
            <v>13.59</v>
          </cell>
          <cell r="GS83">
            <v>5.3390000000000004</v>
          </cell>
          <cell r="GT83">
            <v>8.25</v>
          </cell>
          <cell r="GU83">
            <v>3.0169999999999999</v>
          </cell>
          <cell r="GV83">
            <v>1.35</v>
          </cell>
          <cell r="GW83">
            <v>1.667</v>
          </cell>
          <cell r="GX83">
            <v>2.3239999999999998</v>
          </cell>
          <cell r="GY83">
            <v>0.91800000000000004</v>
          </cell>
          <cell r="GZ83">
            <v>1.405</v>
          </cell>
          <cell r="HA83">
            <v>1.159</v>
          </cell>
          <cell r="HB83">
            <v>0.497</v>
          </cell>
          <cell r="HC83">
            <v>0.66200000000000003</v>
          </cell>
          <cell r="HD83">
            <v>1.165</v>
          </cell>
          <cell r="HE83">
            <v>0.42099999999999999</v>
          </cell>
          <cell r="HF83">
            <v>0.74399999999999999</v>
          </cell>
          <cell r="HG83">
            <v>0.69299999999999995</v>
          </cell>
          <cell r="HH83">
            <v>0.43099999999999999</v>
          </cell>
          <cell r="HI83">
            <v>0.26200000000000001</v>
          </cell>
          <cell r="HJ83">
            <v>10.573</v>
          </cell>
          <cell r="HK83">
            <v>3.9889999999999999</v>
          </cell>
          <cell r="HL83">
            <v>6.5830000000000002</v>
          </cell>
          <cell r="HM83">
            <v>4.7560000000000002</v>
          </cell>
          <cell r="HN83">
            <v>1.575</v>
          </cell>
          <cell r="HO83">
            <v>3.181</v>
          </cell>
          <cell r="HP83">
            <v>4.3810000000000002</v>
          </cell>
          <cell r="HQ83">
            <v>1.335</v>
          </cell>
          <cell r="HR83">
            <v>3.0459999999999998</v>
          </cell>
          <cell r="HS83">
            <v>0.376</v>
          </cell>
          <cell r="HT83">
            <v>0.24</v>
          </cell>
          <cell r="HU83">
            <v>0.13500000000000001</v>
          </cell>
          <cell r="HV83">
            <v>6.2E-2</v>
          </cell>
          <cell r="HW83">
            <v>0</v>
          </cell>
          <cell r="HX83">
            <v>6.2E-2</v>
          </cell>
          <cell r="HY83">
            <v>4.6790000000000003</v>
          </cell>
          <cell r="HZ83">
            <v>1.9</v>
          </cell>
          <cell r="IA83">
            <v>2.7789999999999999</v>
          </cell>
          <cell r="IB83">
            <v>0.31</v>
          </cell>
          <cell r="IC83">
            <v>0.20499999999999999</v>
          </cell>
          <cell r="ID83">
            <v>0.105</v>
          </cell>
          <cell r="IE83">
            <v>4.3689999999999998</v>
          </cell>
          <cell r="IF83">
            <v>1.6950000000000001</v>
          </cell>
          <cell r="IG83">
            <v>2.6739999999999999</v>
          </cell>
          <cell r="IH83">
            <v>1.075</v>
          </cell>
          <cell r="II83">
            <v>0.51400000000000001</v>
          </cell>
          <cell r="IJ83">
            <v>0.56100000000000005</v>
          </cell>
          <cell r="IK83">
            <v>26.138999999999999</v>
          </cell>
          <cell r="IL83">
            <v>11.253</v>
          </cell>
          <cell r="IM83">
            <v>14.885999999999999</v>
          </cell>
          <cell r="IN83">
            <v>22.181000000000001</v>
          </cell>
          <cell r="IO83">
            <v>9.4649999999999999</v>
          </cell>
          <cell r="IP83">
            <v>12.717000000000001</v>
          </cell>
          <cell r="IQ83">
            <v>3.9569999999999999</v>
          </cell>
        </row>
      </sheetData>
      <sheetData sheetId="8">
        <row r="1">
          <cell r="B1" t="str">
            <v>Northern Territory ;  &gt; Permanently unable to work ;  &gt; Males ;</v>
          </cell>
          <cell r="C1" t="str">
            <v>Northern Territory ;  &gt; Permanently unable to work ;  &gt; Females ;</v>
          </cell>
          <cell r="D1" t="str">
            <v>Northern Territory ;  Unemployed ;  Persons ;</v>
          </cell>
          <cell r="E1" t="str">
            <v>Northern Territory ;  Unemployed ;  &gt; Males ;</v>
          </cell>
          <cell r="F1" t="str">
            <v>Northern Territory ;  Unemployed ;  &gt; Females ;</v>
          </cell>
          <cell r="G1" t="str">
            <v>Northern Territory ;  Not in the labour force ;  Persons ;</v>
          </cell>
          <cell r="H1" t="str">
            <v>Northern Territory ;  Not in the labour force ;  &gt; Males ;</v>
          </cell>
          <cell r="I1" t="str">
            <v>Northern Territory ;  Not in the labour force ;  &gt; Females ;</v>
          </cell>
          <cell r="J1" t="str">
            <v>Northern Territory ;  With job attachment ;  Persons ;</v>
          </cell>
          <cell r="K1" t="str">
            <v>Northern Territory ;  With job attachment ;  &gt; Males ;</v>
          </cell>
          <cell r="L1" t="str">
            <v>Northern Territory ;  With job attachment ;  &gt; Females ;</v>
          </cell>
          <cell r="M1" t="str">
            <v>Northern Territory ;  Without job attachment ;  Persons ;</v>
          </cell>
          <cell r="N1" t="str">
            <v>Northern Territory ;  Without job attachment ;  &gt; Males ;</v>
          </cell>
          <cell r="O1" t="str">
            <v>Northern Territory ;  Without job attachment ;  &gt; Females ;</v>
          </cell>
          <cell r="P1" t="str">
            <v>Australian Capital Territory ;  Civilian population ;  Persons ;</v>
          </cell>
          <cell r="Q1" t="str">
            <v>Australian Capital Territory ;  Civilian population ;  &gt; Males ;</v>
          </cell>
          <cell r="R1" t="str">
            <v>Australian Capital Territory ;  Civilian population ;  &gt; Females ;</v>
          </cell>
          <cell r="S1" t="str">
            <v>Australian Capital Territory ;  Employed ;  Persons ;</v>
          </cell>
          <cell r="T1" t="str">
            <v>Australian Capital Territory ;  Employed ;  &gt; Males ;</v>
          </cell>
          <cell r="U1" t="str">
            <v>Australian Capital Territory ;  Employed ;  &gt; Females ;</v>
          </cell>
          <cell r="V1" t="str">
            <v>Australian Capital Territory ;  &gt; Underemployed (expanded definition) ;  Persons ;</v>
          </cell>
          <cell r="W1" t="str">
            <v>Australian Capital Territory ;  &gt; Underemployed (expanded definition) ;  &gt; Males ;</v>
          </cell>
          <cell r="X1" t="str">
            <v>Australian Capital Territory ;  &gt; Underemployed (expanded definition) ;  &gt; Females ;</v>
          </cell>
          <cell r="Y1" t="str">
            <v>Australian Capital Territory ;  &gt;&gt; Underemployed (headline definition) ;  Persons ;</v>
          </cell>
          <cell r="Z1" t="str">
            <v>Australian Capital Territory ;  &gt;&gt; Underemployed (headline definition) ;  &gt; Males ;</v>
          </cell>
          <cell r="AA1" t="str">
            <v>Australian Capital Territory ;  &gt;&gt; Underemployed (headline definition) ;  &gt; Females ;</v>
          </cell>
          <cell r="AB1" t="str">
            <v>Australian Capital Territory ;  Potential workers ;  Persons ;</v>
          </cell>
          <cell r="AC1" t="str">
            <v>Australian Capital Territory ;  Potential workers ;  &gt; Males ;</v>
          </cell>
          <cell r="AD1" t="str">
            <v>Australian Capital Territory ;  Potential workers ;  &gt; Females ;</v>
          </cell>
          <cell r="AE1" t="str">
            <v>Australian Capital Territory ;  &gt; Potential workers with job attachment ;  Persons ;</v>
          </cell>
          <cell r="AF1" t="str">
            <v>Australian Capital Territory ;  &gt; Potential workers with job attachment ;  &gt; Males ;</v>
          </cell>
          <cell r="AG1" t="str">
            <v>Australian Capital Territory ;  &gt; Potential workers with job attachment ;  &gt; Females ;</v>
          </cell>
          <cell r="AH1" t="str">
            <v>Australian Capital Territory ;  &gt;&gt; Had a job to go to and available within 4 weeks ;  Persons ;</v>
          </cell>
          <cell r="AI1" t="str">
            <v>Australian Capital Territory ;  &gt;&gt; Had a job to go to and available within 4 weeks ;  &gt; Males ;</v>
          </cell>
          <cell r="AJ1" t="str">
            <v>Australian Capital Territory ;  &gt;&gt; Had a job to go to and available within 4 weeks ;  &gt; Females ;</v>
          </cell>
          <cell r="AK1" t="str">
            <v>Australian Capital Territory ;  &gt;&gt;&gt; Had a job to go to and available last week (unemployed) ;  Persons ;</v>
          </cell>
          <cell r="AL1" t="str">
            <v>Australian Capital Territory ;  &gt;&gt;&gt; Had a job to go to and available last week (unemployed) ;  &gt; Males ;</v>
          </cell>
          <cell r="AM1" t="str">
            <v>Australian Capital Territory ;  &gt;&gt;&gt; Had a job to go to and available last week (unemployed) ;  &gt; Females ;</v>
          </cell>
          <cell r="AN1" t="str">
            <v>Australian Capital Territory ;  &gt;&gt;&gt; Had a job to go to and available within 4 weeks (but not last week) ;  Persons ;</v>
          </cell>
          <cell r="AO1" t="str">
            <v>Australian Capital Territory ;  &gt;&gt;&gt; Had a job to go to and available within 4 weeks (but not last week) ;  &gt; Males ;</v>
          </cell>
          <cell r="AP1" t="str">
            <v>Australian Capital Territory ;  &gt;&gt;&gt; Had a job to go to and available within 4 weeks (but not last week) ;  &gt; Females ;</v>
          </cell>
          <cell r="AQ1" t="str">
            <v>Australian Capital Territory ;  &gt;&gt; Had a job to go to and not available within 4 weeks ;  Persons ;</v>
          </cell>
          <cell r="AR1" t="str">
            <v>Australian Capital Territory ;  &gt;&gt; Had a job to go to and not available within 4 weeks ;  &gt; Males ;</v>
          </cell>
          <cell r="AS1" t="str">
            <v>Australian Capital Territory ;  &gt;&gt; Had a job to go to and not available within 4 weeks ;  &gt; Females ;</v>
          </cell>
          <cell r="AT1" t="str">
            <v>Australian Capital Territory ;  &gt; Potential workers without job attachment ;  Persons ;</v>
          </cell>
          <cell r="AU1" t="str">
            <v>Australian Capital Territory ;  &gt; Potential workers without job attachment ;  &gt; Males ;</v>
          </cell>
          <cell r="AV1" t="str">
            <v>Australian Capital Territory ;  &gt; Potential workers without job attachment ;  &gt; Females ;</v>
          </cell>
          <cell r="AW1" t="str">
            <v>Australian Capital Territory ;  &gt;&gt; Wanted to work, actively looking and available within 4 weeks ;  Persons ;</v>
          </cell>
          <cell r="AX1" t="str">
            <v>Australian Capital Territory ;  &gt;&gt; Wanted to work, actively looking and available within 4 weeks ;  &gt; Males ;</v>
          </cell>
          <cell r="AY1" t="str">
            <v>Australian Capital Territory ;  &gt;&gt; Wanted to work, actively looking and available within 4 weeks ;  &gt; Females ;</v>
          </cell>
          <cell r="AZ1" t="str">
            <v>Australian Capital Territory ;  &gt;&gt;&gt; Wanted to work, actively looking and available last week (unemployed) ;  Persons ;</v>
          </cell>
          <cell r="BA1" t="str">
            <v>Australian Capital Territory ;  &gt;&gt;&gt; Wanted to work, actively looking and available last week (unemployed) ;  &gt; Males ;</v>
          </cell>
          <cell r="BB1" t="str">
            <v>Australian Capital Territory ;  &gt;&gt;&gt; Wanted to work, actively looking and available last week (unemployed) ;  &gt; Females ;</v>
          </cell>
          <cell r="BC1" t="str">
            <v>Australian Capital Territory ;  &gt;&gt;&gt; Wanted to work, actively looking and available within 4 weeks (but not last week) ;  Persons ;</v>
          </cell>
          <cell r="BD1" t="str">
            <v>Australian Capital Territory ;  &gt;&gt;&gt; Wanted to work, actively looking and available within 4 weeks (but not last week) ;  &gt; Males ;</v>
          </cell>
          <cell r="BE1" t="str">
            <v>Australian Capital Territory ;  &gt;&gt;&gt; Wanted to work, actively looking and available within 4 weeks (but not last week) ;  &gt; Females ;</v>
          </cell>
          <cell r="BF1" t="str">
            <v>Australian Capital Territory ;  &gt;&gt; Wanted to work, actively looking and not available within 4 weeks ;  Persons ;</v>
          </cell>
          <cell r="BG1" t="str">
            <v>Australian Capital Territory ;  &gt;&gt; Wanted to work, actively looking and not available within 4 weeks ;  &gt; Males ;</v>
          </cell>
          <cell r="BH1" t="str">
            <v>Australian Capital Territory ;  &gt;&gt; Wanted to work, actively looking and not available within 4 weeks ;  &gt; Females ;</v>
          </cell>
          <cell r="BI1" t="str">
            <v>Australian Capital Territory ;  &gt;&gt; Wanted to work, available within 4 weeks but not actively looking ;  Persons ;</v>
          </cell>
          <cell r="BJ1" t="str">
            <v>Australian Capital Territory ;  &gt;&gt; Wanted to work, available within 4 weeks but not actively looking ;  &gt; Males ;</v>
          </cell>
          <cell r="BK1" t="str">
            <v>Australian Capital Territory ;  &gt;&gt; Wanted to work, available within 4 weeks but not actively looking ;  &gt; Females ;</v>
          </cell>
          <cell r="BL1" t="str">
            <v>Australian Capital Territory ;  &gt;&gt;&gt; Discouraged job seekers - available but discouraged from actively looking ;  Persons ;</v>
          </cell>
          <cell r="BM1" t="str">
            <v>Australian Capital Territory ;  &gt;&gt;&gt; Discouraged job seekers - available but discouraged from actively looking ;  &gt; Males ;</v>
          </cell>
          <cell r="BN1" t="str">
            <v>Australian Capital Territory ;  &gt;&gt;&gt; Discouraged job seekers - available but discouraged from actively looking ;  &gt; Females ;</v>
          </cell>
          <cell r="BO1" t="str">
            <v>Australian Capital Territory ;  &gt;&gt;&gt; Other job seekers - available but not actively looking for other reasons ;  Persons ;</v>
          </cell>
          <cell r="BP1" t="str">
            <v>Australian Capital Territory ;  &gt;&gt;&gt; Other job seekers - available but not actively looking for other reasons ;  &gt; Males ;</v>
          </cell>
          <cell r="BQ1" t="str">
            <v>Australian Capital Territory ;  &gt;&gt;&gt; Other job seekers - available but not actively looking for other reasons ;  &gt; Females ;</v>
          </cell>
          <cell r="BR1" t="str">
            <v>Australian Capital Territory ;  &gt;&gt; Wanted to work, not available within 4 weeks and not actively looking ;  Persons ;</v>
          </cell>
          <cell r="BS1" t="str">
            <v>Australian Capital Territory ;  &gt;&gt; Wanted to work, not available within 4 weeks and not actively looking ;  &gt; Males ;</v>
          </cell>
          <cell r="BT1" t="str">
            <v>Australian Capital Territory ;  &gt;&gt; Wanted to work, not available within 4 weeks and not actively looking ;  &gt; Females ;</v>
          </cell>
          <cell r="BU1" t="str">
            <v>Australian Capital Territory ;  Not potential workers ;  Persons ;</v>
          </cell>
          <cell r="BV1" t="str">
            <v>Australian Capital Territory ;  Not potential workers ;  &gt; Males ;</v>
          </cell>
          <cell r="BW1" t="str">
            <v>Australian Capital Territory ;  Not potential workers ;  &gt; Females ;</v>
          </cell>
          <cell r="BX1" t="str">
            <v>Australian Capital Territory ;  &gt; Did not want to work ;  Persons ;</v>
          </cell>
          <cell r="BY1" t="str">
            <v>Australian Capital Territory ;  &gt; Did not want to work ;  &gt; Males ;</v>
          </cell>
          <cell r="BZ1" t="str">
            <v>Australian Capital Territory ;  &gt; Did not want to work ;  &gt; Females ;</v>
          </cell>
          <cell r="CA1" t="str">
            <v>Australian Capital Territory ;  &gt; Permanently unable to work ;  Persons ;</v>
          </cell>
          <cell r="CB1" t="str">
            <v>Australian Capital Territory ;  &gt; Permanently unable to work ;  &gt; Males ;</v>
          </cell>
          <cell r="CC1" t="str">
            <v>Australian Capital Territory ;  &gt; Permanently unable to work ;  &gt; Females ;</v>
          </cell>
          <cell r="CD1" t="str">
            <v>Australian Capital Territory ;  Unemployed ;  Persons ;</v>
          </cell>
          <cell r="CE1" t="str">
            <v>Australian Capital Territory ;  Unemployed ;  &gt; Males ;</v>
          </cell>
          <cell r="CF1" t="str">
            <v>Australian Capital Territory ;  Unemployed ;  &gt; Females ;</v>
          </cell>
          <cell r="CG1" t="str">
            <v>Australian Capital Territory ;  Not in the labour force ;  Persons ;</v>
          </cell>
          <cell r="CH1" t="str">
            <v>Australian Capital Territory ;  Not in the labour force ;  &gt; Males ;</v>
          </cell>
          <cell r="CI1" t="str">
            <v>Australian Capital Territory ;  Not in the labour force ;  &gt; Females ;</v>
          </cell>
          <cell r="CJ1" t="str">
            <v>Australian Capital Territory ;  With job attachment ;  Persons ;</v>
          </cell>
          <cell r="CK1" t="str">
            <v>Australian Capital Territory ;  With job attachment ;  &gt; Males ;</v>
          </cell>
          <cell r="CL1" t="str">
            <v>Australian Capital Territory ;  With job attachment ;  &gt; Females ;</v>
          </cell>
          <cell r="CM1" t="str">
            <v>Australian Capital Territory ;  Without job attachment ;  Persons ;</v>
          </cell>
          <cell r="CN1" t="str">
            <v>Australian Capital Territory ;  Without job attachment ;  &gt; Males ;</v>
          </cell>
          <cell r="CO1" t="str">
            <v>Australian Capital Territory ;  Without job attachment ;  &gt; Females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</row>
        <row r="5">
          <cell r="B5" t="str">
            <v>Month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</row>
        <row r="6">
          <cell r="B6">
            <v>1</v>
          </cell>
          <cell r="C6">
            <v>1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H6">
            <v>1</v>
          </cell>
          <cell r="I6">
            <v>1</v>
          </cell>
          <cell r="J6">
            <v>1</v>
          </cell>
          <cell r="K6">
            <v>1</v>
          </cell>
          <cell r="L6">
            <v>1</v>
          </cell>
          <cell r="M6">
            <v>1</v>
          </cell>
          <cell r="N6">
            <v>1</v>
          </cell>
          <cell r="O6">
            <v>1</v>
          </cell>
          <cell r="P6">
            <v>1</v>
          </cell>
          <cell r="Q6">
            <v>1</v>
          </cell>
          <cell r="R6">
            <v>1</v>
          </cell>
          <cell r="S6">
            <v>1</v>
          </cell>
          <cell r="T6">
            <v>1</v>
          </cell>
          <cell r="U6">
            <v>1</v>
          </cell>
          <cell r="V6">
            <v>1</v>
          </cell>
          <cell r="W6">
            <v>1</v>
          </cell>
          <cell r="X6">
            <v>1</v>
          </cell>
          <cell r="Y6">
            <v>1</v>
          </cell>
          <cell r="Z6">
            <v>1</v>
          </cell>
          <cell r="AA6">
            <v>1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  <cell r="AF6">
            <v>1</v>
          </cell>
          <cell r="AG6">
            <v>1</v>
          </cell>
          <cell r="AH6">
            <v>1</v>
          </cell>
          <cell r="AI6">
            <v>1</v>
          </cell>
          <cell r="AJ6">
            <v>1</v>
          </cell>
          <cell r="AK6">
            <v>1</v>
          </cell>
          <cell r="AL6">
            <v>1</v>
          </cell>
          <cell r="AM6">
            <v>1</v>
          </cell>
          <cell r="AN6">
            <v>1</v>
          </cell>
          <cell r="AO6">
            <v>1</v>
          </cell>
          <cell r="AP6">
            <v>1</v>
          </cell>
          <cell r="AQ6">
            <v>1</v>
          </cell>
          <cell r="AR6">
            <v>1</v>
          </cell>
          <cell r="AS6">
            <v>1</v>
          </cell>
          <cell r="AT6">
            <v>1</v>
          </cell>
          <cell r="AU6">
            <v>1</v>
          </cell>
          <cell r="AV6">
            <v>1</v>
          </cell>
          <cell r="AW6">
            <v>1</v>
          </cell>
          <cell r="AX6">
            <v>1</v>
          </cell>
          <cell r="AY6">
            <v>1</v>
          </cell>
          <cell r="AZ6">
            <v>1</v>
          </cell>
          <cell r="BA6">
            <v>1</v>
          </cell>
          <cell r="BB6">
            <v>1</v>
          </cell>
          <cell r="BC6">
            <v>1</v>
          </cell>
          <cell r="BD6">
            <v>1</v>
          </cell>
          <cell r="BE6">
            <v>1</v>
          </cell>
          <cell r="BF6">
            <v>1</v>
          </cell>
          <cell r="BG6">
            <v>1</v>
          </cell>
          <cell r="BH6">
            <v>1</v>
          </cell>
          <cell r="BI6">
            <v>1</v>
          </cell>
          <cell r="BJ6">
            <v>1</v>
          </cell>
          <cell r="BK6">
            <v>1</v>
          </cell>
          <cell r="BL6">
            <v>1</v>
          </cell>
          <cell r="BM6">
            <v>1</v>
          </cell>
          <cell r="BN6">
            <v>1</v>
          </cell>
          <cell r="BO6">
            <v>1</v>
          </cell>
          <cell r="BP6">
            <v>1</v>
          </cell>
          <cell r="BQ6">
            <v>1</v>
          </cell>
          <cell r="BR6">
            <v>1</v>
          </cell>
          <cell r="BS6">
            <v>1</v>
          </cell>
          <cell r="BT6">
            <v>1</v>
          </cell>
          <cell r="BU6">
            <v>1</v>
          </cell>
          <cell r="BV6">
            <v>1</v>
          </cell>
          <cell r="BW6">
            <v>1</v>
          </cell>
          <cell r="BX6">
            <v>1</v>
          </cell>
          <cell r="BY6">
            <v>1</v>
          </cell>
          <cell r="BZ6">
            <v>1</v>
          </cell>
          <cell r="CA6">
            <v>1</v>
          </cell>
          <cell r="CB6">
            <v>1</v>
          </cell>
          <cell r="CC6">
            <v>1</v>
          </cell>
          <cell r="CD6">
            <v>1</v>
          </cell>
          <cell r="CE6">
            <v>1</v>
          </cell>
          <cell r="CF6">
            <v>1</v>
          </cell>
          <cell r="CG6">
            <v>1</v>
          </cell>
          <cell r="CH6">
            <v>1</v>
          </cell>
          <cell r="CI6">
            <v>1</v>
          </cell>
          <cell r="CJ6">
            <v>1</v>
          </cell>
          <cell r="CK6">
            <v>1</v>
          </cell>
          <cell r="CL6">
            <v>1</v>
          </cell>
          <cell r="CM6">
            <v>1</v>
          </cell>
          <cell r="CN6">
            <v>1</v>
          </cell>
          <cell r="CO6">
            <v>1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</row>
        <row r="8">
          <cell r="B8">
            <v>44228</v>
          </cell>
          <cell r="C8">
            <v>44228</v>
          </cell>
          <cell r="D8">
            <v>44228</v>
          </cell>
          <cell r="E8">
            <v>44228</v>
          </cell>
          <cell r="F8">
            <v>44228</v>
          </cell>
          <cell r="G8">
            <v>44228</v>
          </cell>
          <cell r="H8">
            <v>44228</v>
          </cell>
          <cell r="I8">
            <v>44228</v>
          </cell>
          <cell r="J8">
            <v>44228</v>
          </cell>
          <cell r="K8">
            <v>44228</v>
          </cell>
          <cell r="L8">
            <v>44228</v>
          </cell>
          <cell r="M8">
            <v>44228</v>
          </cell>
          <cell r="N8">
            <v>44228</v>
          </cell>
          <cell r="O8">
            <v>44228</v>
          </cell>
          <cell r="P8">
            <v>44228</v>
          </cell>
          <cell r="Q8">
            <v>44228</v>
          </cell>
          <cell r="R8">
            <v>44228</v>
          </cell>
          <cell r="S8">
            <v>44228</v>
          </cell>
          <cell r="T8">
            <v>44228</v>
          </cell>
          <cell r="U8">
            <v>44228</v>
          </cell>
          <cell r="V8">
            <v>44228</v>
          </cell>
          <cell r="W8">
            <v>44228</v>
          </cell>
          <cell r="X8">
            <v>44228</v>
          </cell>
          <cell r="Y8">
            <v>44228</v>
          </cell>
          <cell r="Z8">
            <v>44228</v>
          </cell>
          <cell r="AA8">
            <v>44228</v>
          </cell>
          <cell r="AB8">
            <v>44228</v>
          </cell>
          <cell r="AC8">
            <v>44228</v>
          </cell>
          <cell r="AD8">
            <v>44228</v>
          </cell>
          <cell r="AE8">
            <v>44228</v>
          </cell>
          <cell r="AF8">
            <v>44228</v>
          </cell>
          <cell r="AG8">
            <v>44228</v>
          </cell>
          <cell r="AH8">
            <v>44228</v>
          </cell>
          <cell r="AI8">
            <v>44228</v>
          </cell>
          <cell r="AJ8">
            <v>44228</v>
          </cell>
          <cell r="AK8">
            <v>44228</v>
          </cell>
          <cell r="AL8">
            <v>44228</v>
          </cell>
          <cell r="AM8">
            <v>44228</v>
          </cell>
          <cell r="AN8">
            <v>44228</v>
          </cell>
          <cell r="AO8">
            <v>44228</v>
          </cell>
          <cell r="AP8">
            <v>44228</v>
          </cell>
          <cell r="AQ8">
            <v>44228</v>
          </cell>
          <cell r="AR8">
            <v>44228</v>
          </cell>
          <cell r="AS8">
            <v>44228</v>
          </cell>
          <cell r="AT8">
            <v>44228</v>
          </cell>
          <cell r="AU8">
            <v>44228</v>
          </cell>
          <cell r="AV8">
            <v>44228</v>
          </cell>
          <cell r="AW8">
            <v>44228</v>
          </cell>
          <cell r="AX8">
            <v>44228</v>
          </cell>
          <cell r="AY8">
            <v>44228</v>
          </cell>
          <cell r="AZ8">
            <v>44228</v>
          </cell>
          <cell r="BA8">
            <v>44228</v>
          </cell>
          <cell r="BB8">
            <v>44228</v>
          </cell>
          <cell r="BC8">
            <v>44228</v>
          </cell>
          <cell r="BD8">
            <v>44228</v>
          </cell>
          <cell r="BE8">
            <v>44228</v>
          </cell>
          <cell r="BF8">
            <v>44228</v>
          </cell>
          <cell r="BG8">
            <v>44228</v>
          </cell>
          <cell r="BH8">
            <v>44228</v>
          </cell>
          <cell r="BI8">
            <v>44228</v>
          </cell>
          <cell r="BJ8">
            <v>44228</v>
          </cell>
          <cell r="BK8">
            <v>44228</v>
          </cell>
          <cell r="BL8">
            <v>44228</v>
          </cell>
          <cell r="BM8">
            <v>44228</v>
          </cell>
          <cell r="BN8">
            <v>44228</v>
          </cell>
          <cell r="BO8">
            <v>44228</v>
          </cell>
          <cell r="BP8">
            <v>44228</v>
          </cell>
          <cell r="BQ8">
            <v>44228</v>
          </cell>
          <cell r="BR8">
            <v>44228</v>
          </cell>
          <cell r="BS8">
            <v>44228</v>
          </cell>
          <cell r="BT8">
            <v>44228</v>
          </cell>
          <cell r="BU8">
            <v>44228</v>
          </cell>
          <cell r="BV8">
            <v>44228</v>
          </cell>
          <cell r="BW8">
            <v>44228</v>
          </cell>
          <cell r="BX8">
            <v>44228</v>
          </cell>
          <cell r="BY8">
            <v>44228</v>
          </cell>
          <cell r="BZ8">
            <v>44228</v>
          </cell>
          <cell r="CA8">
            <v>44228</v>
          </cell>
          <cell r="CB8">
            <v>44228</v>
          </cell>
          <cell r="CC8">
            <v>44228</v>
          </cell>
          <cell r="CD8">
            <v>44228</v>
          </cell>
          <cell r="CE8">
            <v>44228</v>
          </cell>
          <cell r="CF8">
            <v>44228</v>
          </cell>
          <cell r="CG8">
            <v>44228</v>
          </cell>
          <cell r="CH8">
            <v>44228</v>
          </cell>
          <cell r="CI8">
            <v>44228</v>
          </cell>
          <cell r="CJ8">
            <v>44228</v>
          </cell>
          <cell r="CK8">
            <v>44228</v>
          </cell>
          <cell r="CL8">
            <v>44228</v>
          </cell>
          <cell r="CM8">
            <v>44228</v>
          </cell>
          <cell r="CN8">
            <v>44228</v>
          </cell>
          <cell r="CO8">
            <v>44228</v>
          </cell>
        </row>
        <row r="9">
          <cell r="B9">
            <v>73</v>
          </cell>
          <cell r="C9">
            <v>73</v>
          </cell>
          <cell r="D9">
            <v>73</v>
          </cell>
          <cell r="E9">
            <v>73</v>
          </cell>
          <cell r="F9">
            <v>73</v>
          </cell>
          <cell r="G9">
            <v>73</v>
          </cell>
          <cell r="H9">
            <v>73</v>
          </cell>
          <cell r="I9">
            <v>73</v>
          </cell>
          <cell r="J9">
            <v>73</v>
          </cell>
          <cell r="K9">
            <v>73</v>
          </cell>
          <cell r="L9">
            <v>73</v>
          </cell>
          <cell r="M9">
            <v>73</v>
          </cell>
          <cell r="N9">
            <v>73</v>
          </cell>
          <cell r="O9">
            <v>73</v>
          </cell>
          <cell r="P9">
            <v>73</v>
          </cell>
          <cell r="Q9">
            <v>73</v>
          </cell>
          <cell r="R9">
            <v>73</v>
          </cell>
          <cell r="S9">
            <v>73</v>
          </cell>
          <cell r="T9">
            <v>73</v>
          </cell>
          <cell r="U9">
            <v>73</v>
          </cell>
          <cell r="V9">
            <v>73</v>
          </cell>
          <cell r="W9">
            <v>73</v>
          </cell>
          <cell r="X9">
            <v>73</v>
          </cell>
          <cell r="Y9">
            <v>73</v>
          </cell>
          <cell r="Z9">
            <v>73</v>
          </cell>
          <cell r="AA9">
            <v>73</v>
          </cell>
          <cell r="AB9">
            <v>73</v>
          </cell>
          <cell r="AC9">
            <v>73</v>
          </cell>
          <cell r="AD9">
            <v>73</v>
          </cell>
          <cell r="AE9">
            <v>73</v>
          </cell>
          <cell r="AF9">
            <v>73</v>
          </cell>
          <cell r="AG9">
            <v>73</v>
          </cell>
          <cell r="AH9">
            <v>73</v>
          </cell>
          <cell r="AI9">
            <v>73</v>
          </cell>
          <cell r="AJ9">
            <v>73</v>
          </cell>
          <cell r="AK9">
            <v>73</v>
          </cell>
          <cell r="AL9">
            <v>73</v>
          </cell>
          <cell r="AM9">
            <v>73</v>
          </cell>
          <cell r="AN9">
            <v>73</v>
          </cell>
          <cell r="AO9">
            <v>73</v>
          </cell>
          <cell r="AP9">
            <v>73</v>
          </cell>
          <cell r="AQ9">
            <v>73</v>
          </cell>
          <cell r="AR9">
            <v>73</v>
          </cell>
          <cell r="AS9">
            <v>73</v>
          </cell>
          <cell r="AT9">
            <v>73</v>
          </cell>
          <cell r="AU9">
            <v>73</v>
          </cell>
          <cell r="AV9">
            <v>73</v>
          </cell>
          <cell r="AW9">
            <v>73</v>
          </cell>
          <cell r="AX9">
            <v>73</v>
          </cell>
          <cell r="AY9">
            <v>73</v>
          </cell>
          <cell r="AZ9">
            <v>73</v>
          </cell>
          <cell r="BA9">
            <v>73</v>
          </cell>
          <cell r="BB9">
            <v>73</v>
          </cell>
          <cell r="BC9">
            <v>73</v>
          </cell>
          <cell r="BD9">
            <v>73</v>
          </cell>
          <cell r="BE9">
            <v>73</v>
          </cell>
          <cell r="BF9">
            <v>73</v>
          </cell>
          <cell r="BG9">
            <v>73</v>
          </cell>
          <cell r="BH9">
            <v>73</v>
          </cell>
          <cell r="BI9">
            <v>73</v>
          </cell>
          <cell r="BJ9">
            <v>73</v>
          </cell>
          <cell r="BK9">
            <v>73</v>
          </cell>
          <cell r="BL9">
            <v>73</v>
          </cell>
          <cell r="BM9">
            <v>73</v>
          </cell>
          <cell r="BN9">
            <v>73</v>
          </cell>
          <cell r="BO9">
            <v>73</v>
          </cell>
          <cell r="BP9">
            <v>73</v>
          </cell>
          <cell r="BQ9">
            <v>73</v>
          </cell>
          <cell r="BR9">
            <v>73</v>
          </cell>
          <cell r="BS9">
            <v>73</v>
          </cell>
          <cell r="BT9">
            <v>73</v>
          </cell>
          <cell r="BU9">
            <v>73</v>
          </cell>
          <cell r="BV9">
            <v>73</v>
          </cell>
          <cell r="BW9">
            <v>73</v>
          </cell>
          <cell r="BX9">
            <v>73</v>
          </cell>
          <cell r="BY9">
            <v>73</v>
          </cell>
          <cell r="BZ9">
            <v>73</v>
          </cell>
          <cell r="CA9">
            <v>73</v>
          </cell>
          <cell r="CB9">
            <v>73</v>
          </cell>
          <cell r="CC9">
            <v>73</v>
          </cell>
          <cell r="CD9">
            <v>73</v>
          </cell>
          <cell r="CE9">
            <v>73</v>
          </cell>
          <cell r="CF9">
            <v>73</v>
          </cell>
          <cell r="CG9">
            <v>73</v>
          </cell>
          <cell r="CH9">
            <v>73</v>
          </cell>
          <cell r="CI9">
            <v>73</v>
          </cell>
          <cell r="CJ9">
            <v>73</v>
          </cell>
          <cell r="CK9">
            <v>73</v>
          </cell>
          <cell r="CL9">
            <v>73</v>
          </cell>
          <cell r="CM9">
            <v>73</v>
          </cell>
          <cell r="CN9">
            <v>73</v>
          </cell>
          <cell r="CO9">
            <v>73</v>
          </cell>
        </row>
        <row r="10">
          <cell r="B10" t="str">
            <v>A125184998V</v>
          </cell>
          <cell r="C10" t="str">
            <v>A125179382A</v>
          </cell>
          <cell r="D10" t="str">
            <v>A125173686C</v>
          </cell>
          <cell r="E10" t="str">
            <v>A125184918J</v>
          </cell>
          <cell r="F10" t="str">
            <v>A125179302R</v>
          </cell>
          <cell r="G10" t="str">
            <v>A125173706A</v>
          </cell>
          <cell r="H10" t="str">
            <v>A125184938T</v>
          </cell>
          <cell r="I10" t="str">
            <v>A125179322X</v>
          </cell>
          <cell r="J10" t="str">
            <v>A125173734K</v>
          </cell>
          <cell r="K10" t="str">
            <v>A125184966A</v>
          </cell>
          <cell r="L10" t="str">
            <v>A125179350J</v>
          </cell>
          <cell r="M10" t="str">
            <v>A125173778L</v>
          </cell>
          <cell r="N10" t="str">
            <v>A125185010A</v>
          </cell>
          <cell r="O10" t="str">
            <v>A125179394K</v>
          </cell>
          <cell r="P10" t="str">
            <v>A125173330R</v>
          </cell>
          <cell r="Q10" t="str">
            <v>A125184562F</v>
          </cell>
          <cell r="R10" t="str">
            <v>A125178946C</v>
          </cell>
          <cell r="S10" t="str">
            <v>A125173294T</v>
          </cell>
          <cell r="T10" t="str">
            <v>A125184526W</v>
          </cell>
          <cell r="U10" t="str">
            <v>A125178910A</v>
          </cell>
          <cell r="V10" t="str">
            <v>A125173334X</v>
          </cell>
          <cell r="W10" t="str">
            <v>A125184566R</v>
          </cell>
          <cell r="X10" t="str">
            <v>A125178950V</v>
          </cell>
          <cell r="Y10" t="str">
            <v>A125173338J</v>
          </cell>
          <cell r="Z10" t="str">
            <v>A125184570F</v>
          </cell>
          <cell r="AA10" t="str">
            <v>A125178954C</v>
          </cell>
          <cell r="AB10" t="str">
            <v>A125173298A</v>
          </cell>
          <cell r="AC10" t="str">
            <v>A125184530L</v>
          </cell>
          <cell r="AD10" t="str">
            <v>A125178914K</v>
          </cell>
          <cell r="AE10" t="str">
            <v>A125173302F</v>
          </cell>
          <cell r="AF10" t="str">
            <v>A125184534W</v>
          </cell>
          <cell r="AG10" t="str">
            <v>A125178918V</v>
          </cell>
          <cell r="AH10" t="str">
            <v>A125173322R</v>
          </cell>
          <cell r="AI10" t="str">
            <v>A125184554F</v>
          </cell>
          <cell r="AJ10" t="str">
            <v>A125178938C</v>
          </cell>
          <cell r="AK10" t="str">
            <v>A125173282J</v>
          </cell>
          <cell r="AL10" t="str">
            <v>A125184514L</v>
          </cell>
          <cell r="AM10" t="str">
            <v>A125178898W</v>
          </cell>
          <cell r="AN10" t="str">
            <v>A125173342X</v>
          </cell>
          <cell r="AO10" t="str">
            <v>A125184574R</v>
          </cell>
          <cell r="AP10" t="str">
            <v>A125178958L</v>
          </cell>
          <cell r="AQ10" t="str">
            <v>A125173326X</v>
          </cell>
          <cell r="AR10" t="str">
            <v>A125184558R</v>
          </cell>
          <cell r="AS10" t="str">
            <v>A125178942V</v>
          </cell>
          <cell r="AT10" t="str">
            <v>A125173354J</v>
          </cell>
          <cell r="AU10" t="str">
            <v>A125184586X</v>
          </cell>
          <cell r="AV10" t="str">
            <v>A125178970C</v>
          </cell>
          <cell r="AW10" t="str">
            <v>A125173286T</v>
          </cell>
          <cell r="AX10" t="str">
            <v>A125184518W</v>
          </cell>
          <cell r="AY10" t="str">
            <v>A125178902A</v>
          </cell>
          <cell r="AZ10" t="str">
            <v>A125173262X</v>
          </cell>
          <cell r="BA10" t="str">
            <v>A125184494R</v>
          </cell>
          <cell r="BB10" t="str">
            <v>A125178878L</v>
          </cell>
          <cell r="BC10" t="str">
            <v>A125173274J</v>
          </cell>
          <cell r="BD10" t="str">
            <v>A125184506L</v>
          </cell>
          <cell r="BE10" t="str">
            <v>A125178890C</v>
          </cell>
          <cell r="BF10" t="str">
            <v>A125173306R</v>
          </cell>
          <cell r="BG10" t="str">
            <v>A125184538F</v>
          </cell>
          <cell r="BH10" t="str">
            <v>A125178922K</v>
          </cell>
          <cell r="BI10" t="str">
            <v>A125173278T</v>
          </cell>
          <cell r="BJ10" t="str">
            <v>A125184510C</v>
          </cell>
          <cell r="BK10" t="str">
            <v>A125178894L</v>
          </cell>
          <cell r="BL10" t="str">
            <v>A125173310F</v>
          </cell>
          <cell r="BM10" t="str">
            <v>A125184542W</v>
          </cell>
          <cell r="BN10" t="str">
            <v>A125178926V</v>
          </cell>
          <cell r="BO10" t="str">
            <v>A125173314R</v>
          </cell>
          <cell r="BP10" t="str">
            <v>A125184546F</v>
          </cell>
          <cell r="BQ10" t="str">
            <v>A125178930K</v>
          </cell>
          <cell r="BR10" t="str">
            <v>A125173358T</v>
          </cell>
          <cell r="BS10" t="str">
            <v>A125184590R</v>
          </cell>
          <cell r="BT10" t="str">
            <v>A125178974L</v>
          </cell>
          <cell r="BU10" t="str">
            <v>A125173266J</v>
          </cell>
          <cell r="BV10" t="str">
            <v>A125184498X</v>
          </cell>
          <cell r="BW10" t="str">
            <v>A125178882C</v>
          </cell>
          <cell r="BX10" t="str">
            <v>A125173346J</v>
          </cell>
          <cell r="BY10" t="str">
            <v>A125184578X</v>
          </cell>
          <cell r="BZ10" t="str">
            <v>A125178962C</v>
          </cell>
          <cell r="CA10" t="str">
            <v>A125173350X</v>
          </cell>
          <cell r="CB10" t="str">
            <v>A125184582R</v>
          </cell>
          <cell r="CC10" t="str">
            <v>A125178966L</v>
          </cell>
          <cell r="CD10" t="str">
            <v>A125173270X</v>
          </cell>
          <cell r="CE10" t="str">
            <v>A125184502C</v>
          </cell>
          <cell r="CF10" t="str">
            <v>A125178886L</v>
          </cell>
          <cell r="CG10" t="str">
            <v>A125173290J</v>
          </cell>
          <cell r="CH10" t="str">
            <v>A125184522L</v>
          </cell>
          <cell r="CI10" t="str">
            <v>A125178906K</v>
          </cell>
          <cell r="CJ10" t="str">
            <v>A125173318X</v>
          </cell>
          <cell r="CK10" t="str">
            <v>A125184550W</v>
          </cell>
          <cell r="CL10" t="str">
            <v>A125178934V</v>
          </cell>
          <cell r="CM10" t="str">
            <v>A125173362J</v>
          </cell>
          <cell r="CN10" t="str">
            <v>A125184594X</v>
          </cell>
          <cell r="CO10" t="str">
            <v>A125178978W</v>
          </cell>
        </row>
        <row r="11">
          <cell r="B11">
            <v>1.3129999999999999</v>
          </cell>
          <cell r="C11">
            <v>0.46200000000000002</v>
          </cell>
          <cell r="D11">
            <v>4.7279999999999998</v>
          </cell>
          <cell r="E11">
            <v>2.6379999999999999</v>
          </cell>
          <cell r="F11">
            <v>2.09</v>
          </cell>
          <cell r="G11">
            <v>35.119</v>
          </cell>
          <cell r="H11">
            <v>15.303000000000001</v>
          </cell>
          <cell r="I11">
            <v>19.815000000000001</v>
          </cell>
          <cell r="J11">
            <v>131.505</v>
          </cell>
          <cell r="K11">
            <v>70.741</v>
          </cell>
          <cell r="L11">
            <v>60.762999999999998</v>
          </cell>
          <cell r="M11">
            <v>37.345999999999997</v>
          </cell>
          <cell r="N11">
            <v>16.521999999999998</v>
          </cell>
          <cell r="O11">
            <v>20.824999999999999</v>
          </cell>
          <cell r="P11">
            <v>310.238</v>
          </cell>
          <cell r="Q11">
            <v>151.68199999999999</v>
          </cell>
          <cell r="R11">
            <v>158.55600000000001</v>
          </cell>
          <cell r="S11">
            <v>209.685</v>
          </cell>
          <cell r="T11">
            <v>107.553</v>
          </cell>
          <cell r="U11">
            <v>102.13200000000001</v>
          </cell>
          <cell r="V11">
            <v>27.939</v>
          </cell>
          <cell r="W11">
            <v>16.274999999999999</v>
          </cell>
          <cell r="X11">
            <v>11.663</v>
          </cell>
          <cell r="Y11">
            <v>16.234000000000002</v>
          </cell>
          <cell r="Z11">
            <v>8.3130000000000006</v>
          </cell>
          <cell r="AA11">
            <v>7.9210000000000003</v>
          </cell>
          <cell r="AB11">
            <v>35.767000000000003</v>
          </cell>
          <cell r="AC11">
            <v>15.441000000000001</v>
          </cell>
          <cell r="AD11">
            <v>20.327000000000002</v>
          </cell>
          <cell r="AE11">
            <v>4.3970000000000002</v>
          </cell>
          <cell r="AF11">
            <v>1.788</v>
          </cell>
          <cell r="AG11">
            <v>2.609</v>
          </cell>
          <cell r="AH11">
            <v>3.74</v>
          </cell>
          <cell r="AI11">
            <v>1.6439999999999999</v>
          </cell>
          <cell r="AJ11">
            <v>2.097</v>
          </cell>
          <cell r="AK11">
            <v>1.7050000000000001</v>
          </cell>
          <cell r="AL11">
            <v>0.77300000000000002</v>
          </cell>
          <cell r="AM11">
            <v>0.93200000000000005</v>
          </cell>
          <cell r="AN11">
            <v>2.0350000000000001</v>
          </cell>
          <cell r="AO11">
            <v>0.87</v>
          </cell>
          <cell r="AP11">
            <v>1.165</v>
          </cell>
          <cell r="AQ11">
            <v>0.65700000000000003</v>
          </cell>
          <cell r="AR11">
            <v>0.14399999999999999</v>
          </cell>
          <cell r="AS11">
            <v>0.51300000000000001</v>
          </cell>
          <cell r="AT11">
            <v>31.37</v>
          </cell>
          <cell r="AU11">
            <v>13.653</v>
          </cell>
          <cell r="AV11">
            <v>17.716999999999999</v>
          </cell>
          <cell r="AW11">
            <v>9.1340000000000003</v>
          </cell>
          <cell r="AX11">
            <v>3.8820000000000001</v>
          </cell>
          <cell r="AY11">
            <v>5.2519999999999998</v>
          </cell>
          <cell r="AZ11">
            <v>8.5630000000000006</v>
          </cell>
          <cell r="BA11">
            <v>3.726</v>
          </cell>
          <cell r="BB11">
            <v>4.8369999999999997</v>
          </cell>
          <cell r="BC11">
            <v>0.56999999999999995</v>
          </cell>
          <cell r="BD11">
            <v>0.156</v>
          </cell>
          <cell r="BE11">
            <v>0.41499999999999998</v>
          </cell>
          <cell r="BF11">
            <v>0.14799999999999999</v>
          </cell>
          <cell r="BG11">
            <v>0</v>
          </cell>
          <cell r="BH11">
            <v>0.14799999999999999</v>
          </cell>
          <cell r="BI11">
            <v>17.530999999999999</v>
          </cell>
          <cell r="BJ11">
            <v>8.5489999999999995</v>
          </cell>
          <cell r="BK11">
            <v>8.9830000000000005</v>
          </cell>
          <cell r="BL11">
            <v>1.046</v>
          </cell>
          <cell r="BM11">
            <v>0.4</v>
          </cell>
          <cell r="BN11">
            <v>0.64500000000000002</v>
          </cell>
          <cell r="BO11">
            <v>16.486000000000001</v>
          </cell>
          <cell r="BP11">
            <v>8.1479999999999997</v>
          </cell>
          <cell r="BQ11">
            <v>8.3379999999999992</v>
          </cell>
          <cell r="BR11">
            <v>4.556</v>
          </cell>
          <cell r="BS11">
            <v>1.222</v>
          </cell>
          <cell r="BT11">
            <v>3.3340000000000001</v>
          </cell>
          <cell r="BU11">
            <v>64.786000000000001</v>
          </cell>
          <cell r="BV11">
            <v>28.687999999999999</v>
          </cell>
          <cell r="BW11">
            <v>36.097999999999999</v>
          </cell>
          <cell r="BX11">
            <v>59.648000000000003</v>
          </cell>
          <cell r="BY11">
            <v>25.527000000000001</v>
          </cell>
          <cell r="BZ11">
            <v>34.121000000000002</v>
          </cell>
          <cell r="CA11">
            <v>5.1379999999999999</v>
          </cell>
          <cell r="CB11">
            <v>3.161</v>
          </cell>
          <cell r="CC11">
            <v>1.9770000000000001</v>
          </cell>
          <cell r="CD11">
            <v>10.269</v>
          </cell>
          <cell r="CE11">
            <v>4.4989999999999997</v>
          </cell>
          <cell r="CF11">
            <v>5.77</v>
          </cell>
          <cell r="CG11">
            <v>90.284000000000006</v>
          </cell>
          <cell r="CH11">
            <v>39.628999999999998</v>
          </cell>
          <cell r="CI11">
            <v>50.655000000000001</v>
          </cell>
          <cell r="CJ11">
            <v>214.08199999999999</v>
          </cell>
          <cell r="CK11">
            <v>109.34099999999999</v>
          </cell>
          <cell r="CL11">
            <v>104.741</v>
          </cell>
          <cell r="CM11">
            <v>96.156000000000006</v>
          </cell>
          <cell r="CN11">
            <v>42.341000000000001</v>
          </cell>
          <cell r="CO11">
            <v>53.814999999999998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</row>
        <row r="14"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O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</row>
        <row r="16"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0</v>
          </cell>
        </row>
        <row r="18"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</row>
        <row r="19"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</row>
        <row r="21"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O22">
            <v>0</v>
          </cell>
          <cell r="BP22">
            <v>0</v>
          </cell>
          <cell r="BQ22">
            <v>0</v>
          </cell>
          <cell r="BR22">
            <v>0</v>
          </cell>
          <cell r="BS22">
            <v>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</v>
          </cell>
          <cell r="CI22">
            <v>0</v>
          </cell>
          <cell r="CJ22">
            <v>0</v>
          </cell>
          <cell r="CK22">
            <v>0</v>
          </cell>
          <cell r="CL22">
            <v>0</v>
          </cell>
          <cell r="CM22">
            <v>0</v>
          </cell>
          <cell r="CN22">
            <v>0</v>
          </cell>
          <cell r="CO22">
            <v>0</v>
          </cell>
        </row>
        <row r="23">
          <cell r="B23">
            <v>1.18</v>
          </cell>
          <cell r="C23">
            <v>1.4970000000000001</v>
          </cell>
          <cell r="D23">
            <v>6.4089999999999998</v>
          </cell>
          <cell r="E23">
            <v>2.9369999999999998</v>
          </cell>
          <cell r="F23">
            <v>3.472</v>
          </cell>
          <cell r="G23">
            <v>34.228000000000002</v>
          </cell>
          <cell r="H23">
            <v>15.179</v>
          </cell>
          <cell r="I23">
            <v>19.048999999999999</v>
          </cell>
          <cell r="J23">
            <v>128.803</v>
          </cell>
          <cell r="K23">
            <v>67.954999999999998</v>
          </cell>
          <cell r="L23">
            <v>60.847999999999999</v>
          </cell>
          <cell r="M23">
            <v>38.094999999999999</v>
          </cell>
          <cell r="N23">
            <v>16.797999999999998</v>
          </cell>
          <cell r="O23">
            <v>21.295999999999999</v>
          </cell>
          <cell r="P23">
            <v>315.14800000000002</v>
          </cell>
          <cell r="Q23">
            <v>152.39099999999999</v>
          </cell>
          <cell r="R23">
            <v>162.75700000000001</v>
          </cell>
          <cell r="S23">
            <v>212.60900000000001</v>
          </cell>
          <cell r="T23">
            <v>105.624</v>
          </cell>
          <cell r="U23">
            <v>106.985</v>
          </cell>
          <cell r="V23">
            <v>24.033999999999999</v>
          </cell>
          <cell r="W23">
            <v>12.475</v>
          </cell>
          <cell r="X23">
            <v>11.558999999999999</v>
          </cell>
          <cell r="Y23">
            <v>13.265000000000001</v>
          </cell>
          <cell r="Z23">
            <v>5.423</v>
          </cell>
          <cell r="AA23">
            <v>7.8419999999999996</v>
          </cell>
          <cell r="AB23">
            <v>34.061</v>
          </cell>
          <cell r="AC23">
            <v>15.428000000000001</v>
          </cell>
          <cell r="AD23">
            <v>18.632000000000001</v>
          </cell>
          <cell r="AE23">
            <v>4.8120000000000003</v>
          </cell>
          <cell r="AF23">
            <v>1.593</v>
          </cell>
          <cell r="AG23">
            <v>3.2189999999999999</v>
          </cell>
          <cell r="AH23">
            <v>4.0090000000000003</v>
          </cell>
          <cell r="AI23">
            <v>1.593</v>
          </cell>
          <cell r="AJ23">
            <v>2.4159999999999999</v>
          </cell>
          <cell r="AK23">
            <v>2.0739999999999998</v>
          </cell>
          <cell r="AL23">
            <v>0.753</v>
          </cell>
          <cell r="AM23">
            <v>1.32</v>
          </cell>
          <cell r="AN23">
            <v>1.9359999999999999</v>
          </cell>
          <cell r="AO23">
            <v>0.84</v>
          </cell>
          <cell r="AP23">
            <v>1.0960000000000001</v>
          </cell>
          <cell r="AQ23">
            <v>0.80300000000000005</v>
          </cell>
          <cell r="AR23">
            <v>0</v>
          </cell>
          <cell r="AS23">
            <v>0.80300000000000005</v>
          </cell>
          <cell r="AT23">
            <v>29.248999999999999</v>
          </cell>
          <cell r="AU23">
            <v>13.835000000000001</v>
          </cell>
          <cell r="AV23">
            <v>15.413</v>
          </cell>
          <cell r="AW23">
            <v>9.8529999999999998</v>
          </cell>
          <cell r="AX23">
            <v>6.1669999999999998</v>
          </cell>
          <cell r="AY23">
            <v>3.6859999999999999</v>
          </cell>
          <cell r="AZ23">
            <v>8.3520000000000003</v>
          </cell>
          <cell r="BA23">
            <v>5.4320000000000004</v>
          </cell>
          <cell r="BB23">
            <v>2.92</v>
          </cell>
          <cell r="BC23">
            <v>1.5009999999999999</v>
          </cell>
          <cell r="BD23">
            <v>0.73499999999999999</v>
          </cell>
          <cell r="BE23">
            <v>0.76700000000000002</v>
          </cell>
          <cell r="BF23">
            <v>0</v>
          </cell>
          <cell r="BG23">
            <v>0</v>
          </cell>
          <cell r="BH23">
            <v>0</v>
          </cell>
          <cell r="BI23">
            <v>15.794</v>
          </cell>
          <cell r="BJ23">
            <v>6.1470000000000002</v>
          </cell>
          <cell r="BK23">
            <v>9.6470000000000002</v>
          </cell>
          <cell r="BL23">
            <v>0.89</v>
          </cell>
          <cell r="BM23">
            <v>0.158</v>
          </cell>
          <cell r="BN23">
            <v>0.73199999999999998</v>
          </cell>
          <cell r="BO23">
            <v>14.904</v>
          </cell>
          <cell r="BP23">
            <v>5.9889999999999999</v>
          </cell>
          <cell r="BQ23">
            <v>8.9149999999999991</v>
          </cell>
          <cell r="BR23">
            <v>3.601</v>
          </cell>
          <cell r="BS23">
            <v>1.5209999999999999</v>
          </cell>
          <cell r="BT23">
            <v>2.08</v>
          </cell>
          <cell r="BU23">
            <v>68.478999999999999</v>
          </cell>
          <cell r="BV23">
            <v>31.338999999999999</v>
          </cell>
          <cell r="BW23">
            <v>37.14</v>
          </cell>
          <cell r="BX23">
            <v>62.24</v>
          </cell>
          <cell r="BY23">
            <v>28.404</v>
          </cell>
          <cell r="BZ23">
            <v>33.837000000000003</v>
          </cell>
          <cell r="CA23">
            <v>6.2380000000000004</v>
          </cell>
          <cell r="CB23">
            <v>2.9350000000000001</v>
          </cell>
          <cell r="CC23">
            <v>3.3029999999999999</v>
          </cell>
          <cell r="CD23">
            <v>10.425000000000001</v>
          </cell>
          <cell r="CE23">
            <v>6.1849999999999996</v>
          </cell>
          <cell r="CF23">
            <v>4.24</v>
          </cell>
          <cell r="CG23">
            <v>92.114000000000004</v>
          </cell>
          <cell r="CH23">
            <v>40.582000000000001</v>
          </cell>
          <cell r="CI23">
            <v>51.531999999999996</v>
          </cell>
          <cell r="CJ23">
            <v>217.42</v>
          </cell>
          <cell r="CK23">
            <v>107.217</v>
          </cell>
          <cell r="CL23">
            <v>110.20399999999999</v>
          </cell>
          <cell r="CM23">
            <v>97.727000000000004</v>
          </cell>
          <cell r="CN23">
            <v>45.173999999999999</v>
          </cell>
          <cell r="CO23">
            <v>52.552999999999997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</v>
          </cell>
          <cell r="CI24">
            <v>0</v>
          </cell>
          <cell r="CJ24">
            <v>0</v>
          </cell>
          <cell r="CK24">
            <v>0</v>
          </cell>
          <cell r="CL24">
            <v>0</v>
          </cell>
          <cell r="CM24">
            <v>0</v>
          </cell>
          <cell r="CN24">
            <v>0</v>
          </cell>
          <cell r="CO24">
            <v>0</v>
          </cell>
        </row>
        <row r="25"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0</v>
          </cell>
          <cell r="CJ25">
            <v>0</v>
          </cell>
          <cell r="CK25">
            <v>0</v>
          </cell>
          <cell r="CL25">
            <v>0</v>
          </cell>
          <cell r="CM25">
            <v>0</v>
          </cell>
          <cell r="CN25">
            <v>0</v>
          </cell>
          <cell r="CO25">
            <v>0</v>
          </cell>
        </row>
        <row r="26"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</v>
          </cell>
          <cell r="CI26">
            <v>0</v>
          </cell>
          <cell r="CJ26">
            <v>0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</row>
        <row r="27"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</row>
        <row r="28"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</row>
        <row r="31"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</row>
        <row r="35">
          <cell r="B35">
            <v>2.2519999999999998</v>
          </cell>
          <cell r="C35">
            <v>1.7350000000000001</v>
          </cell>
          <cell r="D35">
            <v>4.0670000000000002</v>
          </cell>
          <cell r="E35">
            <v>1.792</v>
          </cell>
          <cell r="F35">
            <v>2.2749999999999999</v>
          </cell>
          <cell r="G35">
            <v>37.485999999999997</v>
          </cell>
          <cell r="H35">
            <v>15.499000000000001</v>
          </cell>
          <cell r="I35">
            <v>21.986999999999998</v>
          </cell>
          <cell r="J35">
            <v>141.279</v>
          </cell>
          <cell r="K35">
            <v>76.634</v>
          </cell>
          <cell r="L35">
            <v>64.644999999999996</v>
          </cell>
          <cell r="M35">
            <v>38.22</v>
          </cell>
          <cell r="N35">
            <v>15.569000000000001</v>
          </cell>
          <cell r="O35">
            <v>22.651</v>
          </cell>
          <cell r="P35">
            <v>324.63900000000001</v>
          </cell>
          <cell r="Q35">
            <v>157.9</v>
          </cell>
          <cell r="R35">
            <v>166.739</v>
          </cell>
          <cell r="S35">
            <v>221.404</v>
          </cell>
          <cell r="T35">
            <v>111.789</v>
          </cell>
          <cell r="U35">
            <v>109.61499999999999</v>
          </cell>
          <cell r="V35">
            <v>23.689</v>
          </cell>
          <cell r="W35">
            <v>12.285</v>
          </cell>
          <cell r="X35">
            <v>11.404</v>
          </cell>
          <cell r="Y35">
            <v>14.289</v>
          </cell>
          <cell r="Z35">
            <v>5.5430000000000001</v>
          </cell>
          <cell r="AA35">
            <v>8.7460000000000004</v>
          </cell>
          <cell r="AB35">
            <v>30.071000000000002</v>
          </cell>
          <cell r="AC35">
            <v>14.237</v>
          </cell>
          <cell r="AD35">
            <v>15.833</v>
          </cell>
          <cell r="AE35">
            <v>5.5579999999999998</v>
          </cell>
          <cell r="AF35">
            <v>1.6839999999999999</v>
          </cell>
          <cell r="AG35">
            <v>3.8740000000000001</v>
          </cell>
          <cell r="AH35">
            <v>3.5619999999999998</v>
          </cell>
          <cell r="AI35">
            <v>1.4259999999999999</v>
          </cell>
          <cell r="AJ35">
            <v>2.1360000000000001</v>
          </cell>
          <cell r="AK35">
            <v>1.923</v>
          </cell>
          <cell r="AL35">
            <v>0.69099999999999995</v>
          </cell>
          <cell r="AM35">
            <v>1.232</v>
          </cell>
          <cell r="AN35">
            <v>1.639</v>
          </cell>
          <cell r="AO35">
            <v>0.73499999999999999</v>
          </cell>
          <cell r="AP35">
            <v>0.90400000000000003</v>
          </cell>
          <cell r="AQ35">
            <v>1.9950000000000001</v>
          </cell>
          <cell r="AR35">
            <v>0.25700000000000001</v>
          </cell>
          <cell r="AS35">
            <v>1.738</v>
          </cell>
          <cell r="AT35">
            <v>24.513000000000002</v>
          </cell>
          <cell r="AU35">
            <v>12.554</v>
          </cell>
          <cell r="AV35">
            <v>11.959</v>
          </cell>
          <cell r="AW35">
            <v>8.2550000000000008</v>
          </cell>
          <cell r="AX35">
            <v>4.3079999999999998</v>
          </cell>
          <cell r="AY35">
            <v>3.9470000000000001</v>
          </cell>
          <cell r="AZ35">
            <v>7.37</v>
          </cell>
          <cell r="BA35">
            <v>4.3079999999999998</v>
          </cell>
          <cell r="BB35">
            <v>3.0619999999999998</v>
          </cell>
          <cell r="BC35">
            <v>0.88500000000000001</v>
          </cell>
          <cell r="BD35">
            <v>0</v>
          </cell>
          <cell r="BE35">
            <v>0.88500000000000001</v>
          </cell>
          <cell r="BF35">
            <v>0.50600000000000001</v>
          </cell>
          <cell r="BG35">
            <v>0.28999999999999998</v>
          </cell>
          <cell r="BH35">
            <v>0.216</v>
          </cell>
          <cell r="BI35">
            <v>12.388999999999999</v>
          </cell>
          <cell r="BJ35">
            <v>6.726</v>
          </cell>
          <cell r="BK35">
            <v>5.6630000000000003</v>
          </cell>
          <cell r="BL35">
            <v>1.8919999999999999</v>
          </cell>
          <cell r="BM35">
            <v>0.91</v>
          </cell>
          <cell r="BN35">
            <v>0.98199999999999998</v>
          </cell>
          <cell r="BO35">
            <v>10.497</v>
          </cell>
          <cell r="BP35">
            <v>5.8150000000000004</v>
          </cell>
          <cell r="BQ35">
            <v>4.6820000000000004</v>
          </cell>
          <cell r="BR35">
            <v>3.3639999999999999</v>
          </cell>
          <cell r="BS35">
            <v>1.23</v>
          </cell>
          <cell r="BT35">
            <v>2.1339999999999999</v>
          </cell>
          <cell r="BU35">
            <v>73.164000000000001</v>
          </cell>
          <cell r="BV35">
            <v>31.873000000000001</v>
          </cell>
          <cell r="BW35">
            <v>41.290999999999997</v>
          </cell>
          <cell r="BX35">
            <v>62.805</v>
          </cell>
          <cell r="BY35">
            <v>27.129000000000001</v>
          </cell>
          <cell r="BZ35">
            <v>35.677</v>
          </cell>
          <cell r="CA35">
            <v>10.359</v>
          </cell>
          <cell r="CB35">
            <v>4.7450000000000001</v>
          </cell>
          <cell r="CC35">
            <v>5.6150000000000002</v>
          </cell>
          <cell r="CD35">
            <v>9.2929999999999993</v>
          </cell>
          <cell r="CE35">
            <v>4.9989999999999997</v>
          </cell>
          <cell r="CF35">
            <v>4.2939999999999996</v>
          </cell>
          <cell r="CG35">
            <v>93.941999999999993</v>
          </cell>
          <cell r="CH35">
            <v>41.110999999999997</v>
          </cell>
          <cell r="CI35">
            <v>52.831000000000003</v>
          </cell>
          <cell r="CJ35">
            <v>226.96199999999999</v>
          </cell>
          <cell r="CK35">
            <v>113.473</v>
          </cell>
          <cell r="CL35">
            <v>113.489</v>
          </cell>
          <cell r="CM35">
            <v>97.677000000000007</v>
          </cell>
          <cell r="CN35">
            <v>44.427</v>
          </cell>
          <cell r="CO35">
            <v>53.250999999999998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</row>
        <row r="38"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</row>
        <row r="39"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</row>
        <row r="40"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0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</row>
        <row r="43"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</row>
        <row r="47">
          <cell r="B47">
            <v>1.956</v>
          </cell>
          <cell r="C47">
            <v>1.3819999999999999</v>
          </cell>
          <cell r="D47">
            <v>4.6669999999999998</v>
          </cell>
          <cell r="E47">
            <v>2.3330000000000002</v>
          </cell>
          <cell r="F47">
            <v>2.3340000000000001</v>
          </cell>
          <cell r="G47">
            <v>35.354999999999997</v>
          </cell>
          <cell r="H47">
            <v>15.265000000000001</v>
          </cell>
          <cell r="I47">
            <v>20.091000000000001</v>
          </cell>
          <cell r="J47">
            <v>129.495</v>
          </cell>
          <cell r="K47">
            <v>69.239000000000004</v>
          </cell>
          <cell r="L47">
            <v>60.255000000000003</v>
          </cell>
          <cell r="M47">
            <v>37.667999999999999</v>
          </cell>
          <cell r="N47">
            <v>16.744</v>
          </cell>
          <cell r="O47">
            <v>20.923999999999999</v>
          </cell>
          <cell r="P47">
            <v>330.25200000000001</v>
          </cell>
          <cell r="Q47">
            <v>160.815</v>
          </cell>
          <cell r="R47">
            <v>169.43700000000001</v>
          </cell>
          <cell r="S47">
            <v>231.089</v>
          </cell>
          <cell r="T47">
            <v>118.12</v>
          </cell>
          <cell r="U47">
            <v>112.96899999999999</v>
          </cell>
          <cell r="V47">
            <v>27.646000000000001</v>
          </cell>
          <cell r="W47">
            <v>16.082999999999998</v>
          </cell>
          <cell r="X47">
            <v>11.561999999999999</v>
          </cell>
          <cell r="Y47">
            <v>15.114000000000001</v>
          </cell>
          <cell r="Z47">
            <v>6.0149999999999997</v>
          </cell>
          <cell r="AA47">
            <v>9.1</v>
          </cell>
          <cell r="AB47">
            <v>31.806999999999999</v>
          </cell>
          <cell r="AC47">
            <v>14.622</v>
          </cell>
          <cell r="AD47">
            <v>17.184999999999999</v>
          </cell>
          <cell r="AE47">
            <v>5.5010000000000003</v>
          </cell>
          <cell r="AF47">
            <v>1.7709999999999999</v>
          </cell>
          <cell r="AG47">
            <v>3.73</v>
          </cell>
          <cell r="AH47">
            <v>4.1849999999999996</v>
          </cell>
          <cell r="AI47">
            <v>1.7709999999999999</v>
          </cell>
          <cell r="AJ47">
            <v>2.4140000000000001</v>
          </cell>
          <cell r="AK47">
            <v>2.0270000000000001</v>
          </cell>
          <cell r="AL47">
            <v>1.2569999999999999</v>
          </cell>
          <cell r="AM47">
            <v>0.76900000000000002</v>
          </cell>
          <cell r="AN47">
            <v>2.1579999999999999</v>
          </cell>
          <cell r="AO47">
            <v>0.51400000000000001</v>
          </cell>
          <cell r="AP47">
            <v>1.645</v>
          </cell>
          <cell r="AQ47">
            <v>1.3160000000000001</v>
          </cell>
          <cell r="AR47">
            <v>0</v>
          </cell>
          <cell r="AS47">
            <v>1.3160000000000001</v>
          </cell>
          <cell r="AT47">
            <v>26.306000000000001</v>
          </cell>
          <cell r="AU47">
            <v>12.851000000000001</v>
          </cell>
          <cell r="AV47">
            <v>13.455</v>
          </cell>
          <cell r="AW47">
            <v>8.6690000000000005</v>
          </cell>
          <cell r="AX47">
            <v>4.6589999999999998</v>
          </cell>
          <cell r="AY47">
            <v>4.01</v>
          </cell>
          <cell r="AZ47">
            <v>7.4039999999999999</v>
          </cell>
          <cell r="BA47">
            <v>3.8460000000000001</v>
          </cell>
          <cell r="BB47">
            <v>3.5579999999999998</v>
          </cell>
          <cell r="BC47">
            <v>1.2649999999999999</v>
          </cell>
          <cell r="BD47">
            <v>0.81299999999999994</v>
          </cell>
          <cell r="BE47">
            <v>0.45200000000000001</v>
          </cell>
          <cell r="BF47">
            <v>0.40300000000000002</v>
          </cell>
          <cell r="BG47">
            <v>0</v>
          </cell>
          <cell r="BH47">
            <v>0.40300000000000002</v>
          </cell>
          <cell r="BI47">
            <v>15.265000000000001</v>
          </cell>
          <cell r="BJ47">
            <v>7.8650000000000002</v>
          </cell>
          <cell r="BK47">
            <v>7.4</v>
          </cell>
          <cell r="BL47">
            <v>1.847</v>
          </cell>
          <cell r="BM47">
            <v>0.73599999999999999</v>
          </cell>
          <cell r="BN47">
            <v>1.1100000000000001</v>
          </cell>
          <cell r="BO47">
            <v>13.417999999999999</v>
          </cell>
          <cell r="BP47">
            <v>7.1280000000000001</v>
          </cell>
          <cell r="BQ47">
            <v>6.29</v>
          </cell>
          <cell r="BR47">
            <v>1.968</v>
          </cell>
          <cell r="BS47">
            <v>0.32700000000000001</v>
          </cell>
          <cell r="BT47">
            <v>1.6419999999999999</v>
          </cell>
          <cell r="BU47">
            <v>67.355999999999995</v>
          </cell>
          <cell r="BV47">
            <v>28.073</v>
          </cell>
          <cell r="BW47">
            <v>39.281999999999996</v>
          </cell>
          <cell r="BX47">
            <v>62.393000000000001</v>
          </cell>
          <cell r="BY47">
            <v>26.349</v>
          </cell>
          <cell r="BZ47">
            <v>36.043999999999997</v>
          </cell>
          <cell r="CA47">
            <v>4.9619999999999997</v>
          </cell>
          <cell r="CB47">
            <v>1.724</v>
          </cell>
          <cell r="CC47">
            <v>3.238</v>
          </cell>
          <cell r="CD47">
            <v>9.4309999999999992</v>
          </cell>
          <cell r="CE47">
            <v>5.1029999999999998</v>
          </cell>
          <cell r="CF47">
            <v>4.327</v>
          </cell>
          <cell r="CG47">
            <v>89.731999999999999</v>
          </cell>
          <cell r="CH47">
            <v>37.591999999999999</v>
          </cell>
          <cell r="CI47">
            <v>52.14</v>
          </cell>
          <cell r="CJ47">
            <v>236.59</v>
          </cell>
          <cell r="CK47">
            <v>119.89100000000001</v>
          </cell>
          <cell r="CL47">
            <v>116.699</v>
          </cell>
          <cell r="CM47">
            <v>93.662000000000006</v>
          </cell>
          <cell r="CN47">
            <v>40.923999999999999</v>
          </cell>
          <cell r="CO47">
            <v>52.738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</row>
        <row r="50"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>
            <v>0</v>
          </cell>
          <cell r="BI55">
            <v>0</v>
          </cell>
          <cell r="BJ55">
            <v>0</v>
          </cell>
          <cell r="BK55">
            <v>0</v>
          </cell>
          <cell r="BL55">
            <v>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</row>
        <row r="56"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>
            <v>0</v>
          </cell>
          <cell r="BI56">
            <v>0</v>
          </cell>
          <cell r="BJ56">
            <v>0</v>
          </cell>
          <cell r="BK56">
            <v>0</v>
          </cell>
          <cell r="BL56">
            <v>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>
            <v>0</v>
          </cell>
          <cell r="BI57">
            <v>0</v>
          </cell>
          <cell r="BJ57">
            <v>0</v>
          </cell>
          <cell r="BK57">
            <v>0</v>
          </cell>
          <cell r="BL57">
            <v>0</v>
          </cell>
          <cell r="BM57">
            <v>0</v>
          </cell>
          <cell r="BN57">
            <v>0</v>
          </cell>
          <cell r="BO57">
            <v>0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>
            <v>0</v>
          </cell>
          <cell r="BI58">
            <v>0</v>
          </cell>
          <cell r="BJ58">
            <v>0</v>
          </cell>
          <cell r="BK58">
            <v>0</v>
          </cell>
          <cell r="BL58">
            <v>0</v>
          </cell>
          <cell r="BM58">
            <v>0</v>
          </cell>
          <cell r="BN58">
            <v>0</v>
          </cell>
          <cell r="BO58">
            <v>0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</row>
        <row r="59">
          <cell r="B59">
            <v>0.94</v>
          </cell>
          <cell r="C59">
            <v>2.4220000000000002</v>
          </cell>
          <cell r="D59">
            <v>6.2830000000000004</v>
          </cell>
          <cell r="E59">
            <v>3.6970000000000001</v>
          </cell>
          <cell r="F59">
            <v>2.5859999999999999</v>
          </cell>
          <cell r="G59">
            <v>36.197000000000003</v>
          </cell>
          <cell r="H59">
            <v>14.57</v>
          </cell>
          <cell r="I59">
            <v>21.626000000000001</v>
          </cell>
          <cell r="J59">
            <v>123.986</v>
          </cell>
          <cell r="K59">
            <v>65.277000000000001</v>
          </cell>
          <cell r="L59">
            <v>58.709000000000003</v>
          </cell>
          <cell r="M59">
            <v>39.838000000000001</v>
          </cell>
          <cell r="N59">
            <v>17.306000000000001</v>
          </cell>
          <cell r="O59">
            <v>22.530999999999999</v>
          </cell>
          <cell r="P59">
            <v>332.97300000000001</v>
          </cell>
          <cell r="Q59">
            <v>162.233</v>
          </cell>
          <cell r="R59">
            <v>170.74</v>
          </cell>
          <cell r="S59">
            <v>226.18</v>
          </cell>
          <cell r="T59">
            <v>114.542</v>
          </cell>
          <cell r="U59">
            <v>111.63800000000001</v>
          </cell>
          <cell r="V59">
            <v>29.27</v>
          </cell>
          <cell r="W59">
            <v>18.454999999999998</v>
          </cell>
          <cell r="X59">
            <v>10.815</v>
          </cell>
          <cell r="Y59">
            <v>14.974</v>
          </cell>
          <cell r="Z59">
            <v>6.3040000000000003</v>
          </cell>
          <cell r="AA59">
            <v>8.67</v>
          </cell>
          <cell r="AB59">
            <v>31.018000000000001</v>
          </cell>
          <cell r="AC59">
            <v>15.863</v>
          </cell>
          <cell r="AD59">
            <v>15.154999999999999</v>
          </cell>
          <cell r="AE59">
            <v>6.9850000000000003</v>
          </cell>
          <cell r="AF59">
            <v>3.7</v>
          </cell>
          <cell r="AG59">
            <v>3.2850000000000001</v>
          </cell>
          <cell r="AH59">
            <v>6.2839999999999998</v>
          </cell>
          <cell r="AI59">
            <v>3.2120000000000002</v>
          </cell>
          <cell r="AJ59">
            <v>3.0720000000000001</v>
          </cell>
          <cell r="AK59">
            <v>1.5669999999999999</v>
          </cell>
          <cell r="AL59">
            <v>0.73199999999999998</v>
          </cell>
          <cell r="AM59">
            <v>0.83499999999999996</v>
          </cell>
          <cell r="AN59">
            <v>4.7169999999999996</v>
          </cell>
          <cell r="AO59">
            <v>2.48</v>
          </cell>
          <cell r="AP59">
            <v>2.2370000000000001</v>
          </cell>
          <cell r="AQ59">
            <v>0.70099999999999996</v>
          </cell>
          <cell r="AR59">
            <v>0.48799999999999999</v>
          </cell>
          <cell r="AS59">
            <v>0.21299999999999999</v>
          </cell>
          <cell r="AT59">
            <v>24.033000000000001</v>
          </cell>
          <cell r="AU59">
            <v>12.163</v>
          </cell>
          <cell r="AV59">
            <v>11.87</v>
          </cell>
          <cell r="AW59">
            <v>6.8109999999999999</v>
          </cell>
          <cell r="AX59">
            <v>4.1500000000000004</v>
          </cell>
          <cell r="AY59">
            <v>2.661</v>
          </cell>
          <cell r="AZ59">
            <v>5.7359999999999998</v>
          </cell>
          <cell r="BA59">
            <v>3.4460000000000002</v>
          </cell>
          <cell r="BB59">
            <v>2.29</v>
          </cell>
          <cell r="BC59">
            <v>1.075</v>
          </cell>
          <cell r="BD59">
            <v>0.70399999999999996</v>
          </cell>
          <cell r="BE59">
            <v>0.37</v>
          </cell>
          <cell r="BF59">
            <v>0</v>
          </cell>
          <cell r="BG59">
            <v>0</v>
          </cell>
          <cell r="BH59">
            <v>0</v>
          </cell>
          <cell r="BI59">
            <v>14.601000000000001</v>
          </cell>
          <cell r="BJ59">
            <v>7.3150000000000004</v>
          </cell>
          <cell r="BK59">
            <v>7.2859999999999996</v>
          </cell>
          <cell r="BL59">
            <v>1.304</v>
          </cell>
          <cell r="BM59">
            <v>0.91900000000000004</v>
          </cell>
          <cell r="BN59">
            <v>0.38500000000000001</v>
          </cell>
          <cell r="BO59">
            <v>13.297000000000001</v>
          </cell>
          <cell r="BP59">
            <v>6.3959999999999999</v>
          </cell>
          <cell r="BQ59">
            <v>6.9009999999999998</v>
          </cell>
          <cell r="BR59">
            <v>2.6219999999999999</v>
          </cell>
          <cell r="BS59">
            <v>0.69899999999999995</v>
          </cell>
          <cell r="BT59">
            <v>1.923</v>
          </cell>
          <cell r="BU59">
            <v>75.775000000000006</v>
          </cell>
          <cell r="BV59">
            <v>31.827999999999999</v>
          </cell>
          <cell r="BW59">
            <v>43.945999999999998</v>
          </cell>
          <cell r="BX59">
            <v>67.846000000000004</v>
          </cell>
          <cell r="BY59">
            <v>28.641999999999999</v>
          </cell>
          <cell r="BZ59">
            <v>39.204000000000001</v>
          </cell>
          <cell r="CA59">
            <v>7.9290000000000003</v>
          </cell>
          <cell r="CB59">
            <v>3.1859999999999999</v>
          </cell>
          <cell r="CC59">
            <v>4.7430000000000003</v>
          </cell>
          <cell r="CD59">
            <v>7.3029999999999999</v>
          </cell>
          <cell r="CE59">
            <v>4.1779999999999999</v>
          </cell>
          <cell r="CF59">
            <v>3.125</v>
          </cell>
          <cell r="CG59">
            <v>99.49</v>
          </cell>
          <cell r="CH59">
            <v>43.514000000000003</v>
          </cell>
          <cell r="CI59">
            <v>55.975999999999999</v>
          </cell>
          <cell r="CJ59">
            <v>233.16499999999999</v>
          </cell>
          <cell r="CK59">
            <v>118.242</v>
          </cell>
          <cell r="CL59">
            <v>114.923</v>
          </cell>
          <cell r="CM59">
            <v>99.808000000000007</v>
          </cell>
          <cell r="CN59">
            <v>43.991</v>
          </cell>
          <cell r="CO59">
            <v>55.817</v>
          </cell>
        </row>
        <row r="60"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>
            <v>0</v>
          </cell>
          <cell r="BI60">
            <v>0</v>
          </cell>
          <cell r="BJ60">
            <v>0</v>
          </cell>
          <cell r="BK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</row>
        <row r="61"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O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</row>
        <row r="62"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</row>
        <row r="63"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</row>
        <row r="64"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>
            <v>0</v>
          </cell>
          <cell r="BI64">
            <v>0</v>
          </cell>
          <cell r="BJ64">
            <v>0</v>
          </cell>
          <cell r="BK64">
            <v>0</v>
          </cell>
          <cell r="BL64">
            <v>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</row>
        <row r="65"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>
            <v>0</v>
          </cell>
          <cell r="BI65">
            <v>0</v>
          </cell>
          <cell r="BJ65">
            <v>0</v>
          </cell>
          <cell r="BK65">
            <v>0</v>
          </cell>
          <cell r="BL65">
            <v>0</v>
          </cell>
          <cell r="BM65">
            <v>0</v>
          </cell>
          <cell r="BN65">
            <v>0</v>
          </cell>
          <cell r="BO65">
            <v>0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</row>
        <row r="66"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</row>
        <row r="67"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>
            <v>0</v>
          </cell>
          <cell r="BI67">
            <v>0</v>
          </cell>
          <cell r="BJ67">
            <v>0</v>
          </cell>
          <cell r="BK67">
            <v>0</v>
          </cell>
          <cell r="BL67">
            <v>0</v>
          </cell>
          <cell r="BM67">
            <v>0</v>
          </cell>
          <cell r="BN67">
            <v>0</v>
          </cell>
          <cell r="BO67">
            <v>0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</v>
          </cell>
          <cell r="CI67">
            <v>0</v>
          </cell>
          <cell r="CJ67">
            <v>0</v>
          </cell>
          <cell r="CK67">
            <v>0</v>
          </cell>
          <cell r="CL67">
            <v>0</v>
          </cell>
          <cell r="CM67">
            <v>0</v>
          </cell>
          <cell r="CN67">
            <v>0</v>
          </cell>
          <cell r="CO67">
            <v>0</v>
          </cell>
        </row>
        <row r="68"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O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CO68">
            <v>0</v>
          </cell>
        </row>
        <row r="69"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>
            <v>0</v>
          </cell>
          <cell r="BI69">
            <v>0</v>
          </cell>
          <cell r="BJ69">
            <v>0</v>
          </cell>
          <cell r="BK69">
            <v>0</v>
          </cell>
          <cell r="BL69">
            <v>0</v>
          </cell>
          <cell r="BM69">
            <v>0</v>
          </cell>
          <cell r="BN69">
            <v>0</v>
          </cell>
          <cell r="BO69">
            <v>0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</v>
          </cell>
          <cell r="CI69">
            <v>0</v>
          </cell>
          <cell r="CJ69">
            <v>0</v>
          </cell>
          <cell r="CK69">
            <v>0</v>
          </cell>
          <cell r="CL69">
            <v>0</v>
          </cell>
          <cell r="CM69">
            <v>0</v>
          </cell>
          <cell r="CN69">
            <v>0</v>
          </cell>
          <cell r="CO69">
            <v>0</v>
          </cell>
        </row>
        <row r="70"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</row>
        <row r="71">
          <cell r="B71">
            <v>0.94899999999999995</v>
          </cell>
          <cell r="C71">
            <v>1.931</v>
          </cell>
          <cell r="D71">
            <v>7.1609999999999996</v>
          </cell>
          <cell r="E71">
            <v>3.7330000000000001</v>
          </cell>
          <cell r="F71">
            <v>3.4279999999999999</v>
          </cell>
          <cell r="G71">
            <v>37.893999999999998</v>
          </cell>
          <cell r="H71">
            <v>17.132000000000001</v>
          </cell>
          <cell r="I71">
            <v>20.760999999999999</v>
          </cell>
          <cell r="J71">
            <v>126.732</v>
          </cell>
          <cell r="K71">
            <v>65.397999999999996</v>
          </cell>
          <cell r="L71">
            <v>61.335000000000001</v>
          </cell>
          <cell r="M71">
            <v>41.862000000000002</v>
          </cell>
          <cell r="N71">
            <v>19.766999999999999</v>
          </cell>
          <cell r="O71">
            <v>22.094999999999999</v>
          </cell>
          <cell r="P71">
            <v>336.60599999999999</v>
          </cell>
          <cell r="Q71">
            <v>163.82599999999999</v>
          </cell>
          <cell r="R71">
            <v>172.78</v>
          </cell>
          <cell r="S71">
            <v>237.858</v>
          </cell>
          <cell r="T71">
            <v>119.89400000000001</v>
          </cell>
          <cell r="U71">
            <v>117.965</v>
          </cell>
          <cell r="V71">
            <v>21.847999999999999</v>
          </cell>
          <cell r="W71">
            <v>10.691000000000001</v>
          </cell>
          <cell r="X71">
            <v>11.157</v>
          </cell>
          <cell r="Y71">
            <v>12.643000000000001</v>
          </cell>
          <cell r="Z71">
            <v>4.984</v>
          </cell>
          <cell r="AA71">
            <v>7.66</v>
          </cell>
          <cell r="AB71">
            <v>25.805</v>
          </cell>
          <cell r="AC71">
            <v>11.105</v>
          </cell>
          <cell r="AD71">
            <v>14.7</v>
          </cell>
          <cell r="AE71">
            <v>6.1769999999999996</v>
          </cell>
          <cell r="AF71">
            <v>3.294</v>
          </cell>
          <cell r="AG71">
            <v>2.8839999999999999</v>
          </cell>
          <cell r="AH71">
            <v>4.9649999999999999</v>
          </cell>
          <cell r="AI71">
            <v>3.294</v>
          </cell>
          <cell r="AJ71">
            <v>1.671</v>
          </cell>
          <cell r="AK71">
            <v>1.341</v>
          </cell>
          <cell r="AL71">
            <v>0.86899999999999999</v>
          </cell>
          <cell r="AM71">
            <v>0.47299999999999998</v>
          </cell>
          <cell r="AN71">
            <v>3.6240000000000001</v>
          </cell>
          <cell r="AO71">
            <v>2.4249999999999998</v>
          </cell>
          <cell r="AP71">
            <v>1.1990000000000001</v>
          </cell>
          <cell r="AQ71">
            <v>1.212</v>
          </cell>
          <cell r="AR71">
            <v>0</v>
          </cell>
          <cell r="AS71">
            <v>1.212</v>
          </cell>
          <cell r="AT71">
            <v>19.628</v>
          </cell>
          <cell r="AU71">
            <v>7.8120000000000003</v>
          </cell>
          <cell r="AV71">
            <v>11.816000000000001</v>
          </cell>
          <cell r="AW71">
            <v>5.7240000000000002</v>
          </cell>
          <cell r="AX71">
            <v>2.0379999999999998</v>
          </cell>
          <cell r="AY71">
            <v>3.6859999999999999</v>
          </cell>
          <cell r="AZ71">
            <v>5.4269999999999996</v>
          </cell>
          <cell r="BA71">
            <v>1.7410000000000001</v>
          </cell>
          <cell r="BB71">
            <v>3.6859999999999999</v>
          </cell>
          <cell r="BC71">
            <v>0.29699999999999999</v>
          </cell>
          <cell r="BD71">
            <v>0.29699999999999999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13.432</v>
          </cell>
          <cell r="BJ71">
            <v>5.774</v>
          </cell>
          <cell r="BK71">
            <v>7.6580000000000004</v>
          </cell>
          <cell r="BL71">
            <v>1.046</v>
          </cell>
          <cell r="BM71">
            <v>0.85099999999999998</v>
          </cell>
          <cell r="BN71">
            <v>0.19500000000000001</v>
          </cell>
          <cell r="BO71">
            <v>12.385999999999999</v>
          </cell>
          <cell r="BP71">
            <v>4.9219999999999997</v>
          </cell>
          <cell r="BQ71">
            <v>7.4630000000000001</v>
          </cell>
          <cell r="BR71">
            <v>0.47199999999999998</v>
          </cell>
          <cell r="BS71">
            <v>0</v>
          </cell>
          <cell r="BT71">
            <v>0.47199999999999998</v>
          </cell>
          <cell r="BU71">
            <v>72.941999999999993</v>
          </cell>
          <cell r="BV71">
            <v>32.826000000000001</v>
          </cell>
          <cell r="BW71">
            <v>40.115000000000002</v>
          </cell>
          <cell r="BX71">
            <v>64.415000000000006</v>
          </cell>
          <cell r="BY71">
            <v>29.260999999999999</v>
          </cell>
          <cell r="BZ71">
            <v>35.155000000000001</v>
          </cell>
          <cell r="CA71">
            <v>8.5269999999999992</v>
          </cell>
          <cell r="CB71">
            <v>3.5659999999999998</v>
          </cell>
          <cell r="CC71">
            <v>4.9610000000000003</v>
          </cell>
          <cell r="CD71">
            <v>6.7690000000000001</v>
          </cell>
          <cell r="CE71">
            <v>2.61</v>
          </cell>
          <cell r="CF71">
            <v>4.1589999999999998</v>
          </cell>
          <cell r="CG71">
            <v>91.977999999999994</v>
          </cell>
          <cell r="CH71">
            <v>41.322000000000003</v>
          </cell>
          <cell r="CI71">
            <v>50.656999999999996</v>
          </cell>
          <cell r="CJ71">
            <v>244.036</v>
          </cell>
          <cell r="CK71">
            <v>123.188</v>
          </cell>
          <cell r="CL71">
            <v>120.848</v>
          </cell>
          <cell r="CM71">
            <v>92.57</v>
          </cell>
          <cell r="CN71">
            <v>40.637999999999998</v>
          </cell>
          <cell r="CO71">
            <v>51.930999999999997</v>
          </cell>
        </row>
        <row r="72"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0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0</v>
          </cell>
        </row>
        <row r="73"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0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0</v>
          </cell>
        </row>
        <row r="75"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0</v>
          </cell>
        </row>
        <row r="76"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0</v>
          </cell>
        </row>
        <row r="77"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</row>
        <row r="78"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</row>
        <row r="79"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</row>
        <row r="80"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</row>
        <row r="82"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</row>
        <row r="83">
          <cell r="B83">
            <v>1.788</v>
          </cell>
          <cell r="C83">
            <v>2.169</v>
          </cell>
          <cell r="D83">
            <v>5.54</v>
          </cell>
          <cell r="E83">
            <v>1.833</v>
          </cell>
          <cell r="F83">
            <v>3.7069999999999999</v>
          </cell>
          <cell r="G83">
            <v>34.189</v>
          </cell>
          <cell r="H83">
            <v>14.76</v>
          </cell>
          <cell r="I83">
            <v>19.428999999999998</v>
          </cell>
          <cell r="J83">
            <v>119.479</v>
          </cell>
          <cell r="K83">
            <v>62.712000000000003</v>
          </cell>
          <cell r="L83">
            <v>56.767000000000003</v>
          </cell>
          <cell r="M83">
            <v>36.710999999999999</v>
          </cell>
          <cell r="N83">
            <v>15.243</v>
          </cell>
          <cell r="O83">
            <v>21.469000000000001</v>
          </cell>
          <cell r="P83">
            <v>342.798</v>
          </cell>
          <cell r="Q83">
            <v>165.72</v>
          </cell>
          <cell r="R83">
            <v>177.078</v>
          </cell>
          <cell r="S83">
            <v>235.60400000000001</v>
          </cell>
          <cell r="T83">
            <v>118.75</v>
          </cell>
          <cell r="U83">
            <v>116.854</v>
          </cell>
          <cell r="V83">
            <v>21.045999999999999</v>
          </cell>
          <cell r="W83">
            <v>11.704000000000001</v>
          </cell>
          <cell r="X83">
            <v>9.3420000000000005</v>
          </cell>
          <cell r="Y83">
            <v>12.512</v>
          </cell>
          <cell r="Z83">
            <v>6.726</v>
          </cell>
          <cell r="AA83">
            <v>5.7869999999999999</v>
          </cell>
          <cell r="AB83">
            <v>30.344000000000001</v>
          </cell>
          <cell r="AC83">
            <v>11.829000000000001</v>
          </cell>
          <cell r="AD83">
            <v>18.515999999999998</v>
          </cell>
          <cell r="AE83">
            <v>5.3940000000000001</v>
          </cell>
          <cell r="AF83">
            <v>2.661</v>
          </cell>
          <cell r="AG83">
            <v>2.7330000000000001</v>
          </cell>
          <cell r="AH83">
            <v>4.6319999999999997</v>
          </cell>
          <cell r="AI83">
            <v>2.661</v>
          </cell>
          <cell r="AJ83">
            <v>1.9710000000000001</v>
          </cell>
          <cell r="AK83">
            <v>2.7229999999999999</v>
          </cell>
          <cell r="AL83">
            <v>1.806</v>
          </cell>
          <cell r="AM83">
            <v>0.91800000000000004</v>
          </cell>
          <cell r="AN83">
            <v>1.9079999999999999</v>
          </cell>
          <cell r="AO83">
            <v>0.85499999999999998</v>
          </cell>
          <cell r="AP83">
            <v>1.0529999999999999</v>
          </cell>
          <cell r="AQ83">
            <v>0.76200000000000001</v>
          </cell>
          <cell r="AR83">
            <v>0</v>
          </cell>
          <cell r="AS83">
            <v>0.76200000000000001</v>
          </cell>
          <cell r="AT83">
            <v>24.951000000000001</v>
          </cell>
          <cell r="AU83">
            <v>9.1679999999999993</v>
          </cell>
          <cell r="AV83">
            <v>15.782999999999999</v>
          </cell>
          <cell r="AW83">
            <v>7.9269999999999996</v>
          </cell>
          <cell r="AX83">
            <v>3.4769999999999999</v>
          </cell>
          <cell r="AY83">
            <v>4.45</v>
          </cell>
          <cell r="AZ83">
            <v>7.4850000000000003</v>
          </cell>
          <cell r="BA83">
            <v>3.2130000000000001</v>
          </cell>
          <cell r="BB83">
            <v>4.2720000000000002</v>
          </cell>
          <cell r="BC83">
            <v>0.442</v>
          </cell>
          <cell r="BD83">
            <v>0.26400000000000001</v>
          </cell>
          <cell r="BE83">
            <v>0.17799999999999999</v>
          </cell>
          <cell r="BF83">
            <v>0</v>
          </cell>
          <cell r="BG83">
            <v>0</v>
          </cell>
          <cell r="BH83">
            <v>0</v>
          </cell>
          <cell r="BI83">
            <v>14.653</v>
          </cell>
          <cell r="BJ83">
            <v>5.1859999999999999</v>
          </cell>
          <cell r="BK83">
            <v>9.4670000000000005</v>
          </cell>
          <cell r="BL83">
            <v>1.6459999999999999</v>
          </cell>
          <cell r="BM83">
            <v>0.60499999999999998</v>
          </cell>
          <cell r="BN83">
            <v>1.0409999999999999</v>
          </cell>
          <cell r="BO83">
            <v>13.007</v>
          </cell>
          <cell r="BP83">
            <v>4.5810000000000004</v>
          </cell>
          <cell r="BQ83">
            <v>8.4269999999999996</v>
          </cell>
          <cell r="BR83">
            <v>2.371</v>
          </cell>
          <cell r="BS83">
            <v>0.50600000000000001</v>
          </cell>
          <cell r="BT83">
            <v>1.865</v>
          </cell>
          <cell r="BU83">
            <v>76.849000000000004</v>
          </cell>
          <cell r="BV83">
            <v>35.140999999999998</v>
          </cell>
          <cell r="BW83">
            <v>41.707999999999998</v>
          </cell>
          <cell r="BX83">
            <v>68.927000000000007</v>
          </cell>
          <cell r="BY83">
            <v>32.658000000000001</v>
          </cell>
          <cell r="BZ83">
            <v>36.268999999999998</v>
          </cell>
          <cell r="CA83">
            <v>7.9219999999999997</v>
          </cell>
          <cell r="CB83">
            <v>2.484</v>
          </cell>
          <cell r="CC83">
            <v>5.4390000000000001</v>
          </cell>
          <cell r="CD83">
            <v>10.208</v>
          </cell>
          <cell r="CE83">
            <v>5.0179999999999998</v>
          </cell>
          <cell r="CF83">
            <v>5.19</v>
          </cell>
          <cell r="CG83">
            <v>96.984999999999999</v>
          </cell>
          <cell r="CH83">
            <v>41.951999999999998</v>
          </cell>
          <cell r="CI83">
            <v>55.033999999999999</v>
          </cell>
          <cell r="CJ83">
            <v>240.99799999999999</v>
          </cell>
          <cell r="CK83">
            <v>121.411</v>
          </cell>
          <cell r="CL83">
            <v>119.587</v>
          </cell>
          <cell r="CM83">
            <v>101.8</v>
          </cell>
          <cell r="CN83">
            <v>44.308999999999997</v>
          </cell>
          <cell r="CO83">
            <v>57.491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2" TargetMode="External"/><Relationship Id="rId5" Type="http://schemas.openxmlformats.org/officeDocument/2006/relationships/hyperlink" Target="https://www.abs.gov.au/statistics/labour/employment-and-unemployment/potential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E9914-0B96-4B8C-8DCF-FE2E25776CB8}">
  <dimension ref="A1:E27"/>
  <sheetViews>
    <sheetView showGridLines="0" tabSelected="1" workbookViewId="0">
      <pane ySplit="7" topLeftCell="A8" activePane="bottomLeft" state="frozen"/>
      <selection activeCell="B11" sqref="B11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2196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2197</v>
      </c>
      <c r="C5" s="21"/>
      <c r="D5" s="21"/>
      <c r="E5" s="21"/>
    </row>
    <row r="6" spans="1:5" ht="15.75" customHeight="1">
      <c r="A6" s="21"/>
      <c r="B6" s="67" t="s">
        <v>2198</v>
      </c>
      <c r="C6" s="67"/>
      <c r="D6" s="67"/>
      <c r="E6" s="67"/>
    </row>
    <row r="7" spans="1:5" ht="15.75" customHeight="1">
      <c r="A7" s="21"/>
      <c r="B7" s="22" t="s">
        <v>2206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2207</v>
      </c>
      <c r="C9" s="25"/>
      <c r="D9" s="21"/>
      <c r="E9" s="21"/>
    </row>
    <row r="10" spans="1:5">
      <c r="A10" s="24"/>
      <c r="B10" s="26" t="s">
        <v>2208</v>
      </c>
      <c r="C10" s="24"/>
      <c r="D10" s="21"/>
      <c r="E10" s="21"/>
    </row>
    <row r="11" spans="1:5">
      <c r="A11" s="24"/>
      <c r="B11" s="27">
        <v>1.1000000000000001</v>
      </c>
      <c r="C11" s="28" t="s">
        <v>2209</v>
      </c>
      <c r="D11" s="21"/>
      <c r="E11" s="21"/>
    </row>
    <row r="12" spans="1:5">
      <c r="A12" s="24"/>
      <c r="B12" s="27">
        <v>1.2</v>
      </c>
      <c r="C12" s="28" t="s">
        <v>2210</v>
      </c>
      <c r="D12" s="21"/>
      <c r="E12" s="21"/>
    </row>
    <row r="13" spans="1:5">
      <c r="A13" s="24"/>
      <c r="B13" s="27" t="s">
        <v>2211</v>
      </c>
      <c r="C13" s="28" t="s">
        <v>2212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8"/>
      <c r="C15" s="68"/>
      <c r="D15" s="21"/>
      <c r="E15" s="21"/>
    </row>
    <row r="16" spans="1:5" ht="15.75">
      <c r="A16" s="24"/>
      <c r="B16" s="69" t="s">
        <v>2213</v>
      </c>
      <c r="C16" s="69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2214</v>
      </c>
      <c r="C18" s="24"/>
      <c r="D18" s="21"/>
      <c r="E18" s="21"/>
    </row>
    <row r="19" spans="1:5">
      <c r="A19" s="24"/>
      <c r="B19" s="70" t="s">
        <v>2215</v>
      </c>
      <c r="C19" s="70"/>
      <c r="D19" s="21"/>
      <c r="E19" s="21"/>
    </row>
    <row r="20" spans="1:5">
      <c r="A20" s="24"/>
      <c r="B20" s="70" t="s">
        <v>2216</v>
      </c>
      <c r="C20" s="70"/>
      <c r="D20" s="21"/>
      <c r="E20" s="21"/>
    </row>
    <row r="21" spans="1:5">
      <c r="A21" s="23"/>
      <c r="B21" s="70"/>
      <c r="C21" s="70"/>
      <c r="D21" s="21"/>
      <c r="E21" s="21"/>
    </row>
    <row r="22" spans="1:5">
      <c r="A22" s="23"/>
      <c r="B22" s="15" t="s">
        <v>2199</v>
      </c>
      <c r="C22" s="21"/>
      <c r="D22" s="21"/>
      <c r="E22" s="21"/>
    </row>
    <row r="23" spans="1:5">
      <c r="A23" s="23"/>
      <c r="B23" s="66" t="s">
        <v>2217</v>
      </c>
      <c r="C23" s="66"/>
      <c r="D23" s="66"/>
      <c r="E23" s="66"/>
    </row>
    <row r="24" spans="1:5">
      <c r="A24" s="23"/>
      <c r="B24" s="66" t="s">
        <v>2218</v>
      </c>
      <c r="C24" s="66"/>
      <c r="D24" s="66"/>
      <c r="E24" s="66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58B8B353-EAB2-4E70-A4C2-9BDF44B1AEF1}"/>
    <hyperlink ref="B13" location="Index!A12" display="Index" xr:uid="{5EE617B8-84A4-4C2D-8E22-7C2FE55EF18F}"/>
    <hyperlink ref="B27" r:id="rId2" display="© Commonwealth of Australia 2015" xr:uid="{D63790E9-244B-4280-B37E-B43FE9201791}"/>
    <hyperlink ref="B20" r:id="rId3" display="Explanatory Notes" xr:uid="{D29F054C-7418-47EA-9984-59386F1BD7E9}"/>
    <hyperlink ref="B19" r:id="rId4" xr:uid="{E71E17A0-F786-40F7-B86E-51F89C31D48E}"/>
    <hyperlink ref="B19:C19" r:id="rId5" display="Summary" xr:uid="{C616BB54-91A9-423A-9E86-3B77ABE5151E}"/>
    <hyperlink ref="B20:C20" r:id="rId6" display="Methodology" xr:uid="{321C5A89-9183-403A-A1A4-C611F50FD04F}"/>
    <hyperlink ref="B12" location="'Table 1.2'!C10" display="'Table 1.2'!C10" xr:uid="{ECE14852-E097-4726-A014-4FFA7AF5D1BC}"/>
    <hyperlink ref="B24" r:id="rId7" display="or the Labour Surveys Branch at labour.statistics@abs.gov.au." xr:uid="{6256731E-5CBE-4FE0-9A46-91B0173562F5}"/>
    <hyperlink ref="B23:E23" r:id="rId8" display="For further information about these and related statistics visit www.abs.gov.au/about/contact-us" xr:uid="{53452F43-3E11-40A5-B699-C00C58D0785E}"/>
    <hyperlink ref="B11" location="'Table 1.1'!C10" display="'Table 1.1'!C10" xr:uid="{BA663D98-4A4A-4A58-840D-01F0475BB66D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1C431-C235-465B-9EC7-6CD95FC71E22}">
  <sheetPr>
    <pageSetUpPr fitToPage="1"/>
  </sheetPr>
  <dimension ref="A1:U146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33" t="str">
        <f>Contents!B5</f>
        <v>6228.0 Potential workers</v>
      </c>
      <c r="C5" s="31"/>
      <c r="D5" s="31"/>
      <c r="E5" s="31"/>
      <c r="F5" s="31"/>
      <c r="G5" s="31"/>
      <c r="H5" s="31"/>
      <c r="I5" s="31"/>
      <c r="J5" s="31"/>
      <c r="K5" s="3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2" t="str">
        <f>Contents!B6</f>
        <v>Table 1. Potential workers and discouraged job seekers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3" t="str">
        <f>Contents!C11</f>
        <v>Table 1.1 - Potential workers and discouraged job seekers by age, February 2022</v>
      </c>
      <c r="B8" s="73"/>
      <c r="C8" s="73"/>
      <c r="D8" s="73"/>
      <c r="E8" s="73"/>
      <c r="F8" s="73"/>
      <c r="G8" s="73"/>
      <c r="H8" s="73"/>
      <c r="I8" s="35"/>
      <c r="J8" s="36"/>
      <c r="K8" s="36"/>
      <c r="L8" s="73"/>
      <c r="M8" s="73"/>
      <c r="N8" s="73"/>
      <c r="O8" s="73"/>
      <c r="P8" s="73"/>
      <c r="Q8" s="73"/>
      <c r="R8" s="73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2219</v>
      </c>
      <c r="C10" s="74" t="s">
        <v>2220</v>
      </c>
      <c r="D10" s="74"/>
      <c r="E10" s="74"/>
      <c r="F10" s="40"/>
      <c r="G10" s="75" t="s">
        <v>2221</v>
      </c>
      <c r="H10" s="75"/>
      <c r="I10" s="75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2222</v>
      </c>
      <c r="D11" s="38" t="s">
        <v>2223</v>
      </c>
      <c r="E11" s="38" t="s">
        <v>2224</v>
      </c>
      <c r="F11" s="38"/>
      <c r="G11" s="38" t="s">
        <v>2222</v>
      </c>
      <c r="H11" s="38" t="s">
        <v>2223</v>
      </c>
      <c r="I11" s="38" t="s">
        <v>2224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2225</v>
      </c>
      <c r="D12" s="41" t="s">
        <v>2225</v>
      </c>
      <c r="E12" s="41" t="s">
        <v>2225</v>
      </c>
      <c r="F12" s="41"/>
      <c r="G12" s="41" t="s">
        <v>2225</v>
      </c>
      <c r="H12" s="41" t="s">
        <v>2225</v>
      </c>
      <c r="I12" s="41" t="s">
        <v>2225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2226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2227</v>
      </c>
      <c r="C14" s="46" cm="1">
        <f t="array" ref="C14">INDEX($C$69:$T$99,$U69,C$55)</f>
        <v>20715.911</v>
      </c>
      <c r="D14" s="46" cm="1">
        <f t="array" ref="D14">INDEX($C$69:$T$99,$U69,D$55)</f>
        <v>10169.334999999999</v>
      </c>
      <c r="E14" s="46" cm="1">
        <f t="array" ref="E14">INDEX($C$69:$T$99,$U69,E$55)</f>
        <v>10546.575999999999</v>
      </c>
      <c r="F14" s="46"/>
      <c r="G14" s="19" t="str" cm="1">
        <f t="array" ref="G14">HYPERLINK(TEXT("#"&amp;INDEX($C$108:$T$138,$U108,C$55),),INDEX($C$108:$T$138,$U108,C$55))</f>
        <v>A125173226R</v>
      </c>
      <c r="H14" s="19" t="str" cm="1">
        <f t="array" ref="H14">HYPERLINK(TEXT("#"&amp;INDEX($C$108:$T$138,$U108,D$55),),INDEX($C$108:$T$138,$U108,D$55))</f>
        <v>A125184458F</v>
      </c>
      <c r="I14" s="19" t="str" cm="1">
        <f t="array" ref="I14">HYPERLINK(TEXT("#"&amp;INDEX($C$108:$T$138,$U108,E$55),),INDEX($C$108:$T$138,$U108,E$55))</f>
        <v>A125178842K</v>
      </c>
    </row>
    <row r="15" spans="1:20">
      <c r="A15" s="47"/>
      <c r="B15" s="48" t="s">
        <v>2228</v>
      </c>
      <c r="C15" s="46" cm="1">
        <f t="array" ref="C15">INDEX($C$69:$T$99,$U70,C$55)</f>
        <v>13363.421</v>
      </c>
      <c r="D15" s="46" cm="1">
        <f t="array" ref="D15">INDEX($C$69:$T$99,$U70,D$55)</f>
        <v>6962.8680000000004</v>
      </c>
      <c r="E15" s="46" cm="1">
        <f t="array" ref="E15">INDEX($C$69:$T$99,$U70,E$55)</f>
        <v>6400.5529999999999</v>
      </c>
      <c r="F15" s="46"/>
      <c r="G15" s="19" t="str" cm="1">
        <f t="array" ref="G15">HYPERLINK(TEXT("#"&amp;INDEX($C$108:$T$138,$U109,C$55),),INDEX($C$108:$T$138,$U109,C$55))</f>
        <v>A125173190X</v>
      </c>
      <c r="H15" s="19" t="str" cm="1">
        <f t="array" ref="H15">HYPERLINK(TEXT("#"&amp;INDEX($C$108:$T$138,$U109,D$55),),INDEX($C$108:$T$138,$U109,D$55))</f>
        <v>A125184422C</v>
      </c>
      <c r="I15" s="19" t="str" cm="1">
        <f t="array" ref="I15">HYPERLINK(TEXT("#"&amp;INDEX($C$108:$T$138,$U109,E$55),),INDEX($C$108:$T$138,$U109,E$55))</f>
        <v>A125178806A</v>
      </c>
    </row>
    <row r="16" spans="1:20">
      <c r="A16" s="47"/>
      <c r="B16" s="49" t="s">
        <v>2229</v>
      </c>
      <c r="C16" s="46" cm="1">
        <f t="array" ref="C16">INDEX($C$69:$T$99,$U71,C$55)</f>
        <v>1576.37</v>
      </c>
      <c r="D16" s="46" cm="1">
        <f t="array" ref="D16">INDEX($C$69:$T$99,$U71,D$55)</f>
        <v>820.64200000000005</v>
      </c>
      <c r="E16" s="46" cm="1">
        <f t="array" ref="E16">INDEX($C$69:$T$99,$U71,E$55)</f>
        <v>755.72799999999995</v>
      </c>
      <c r="F16" s="46"/>
      <c r="G16" s="19" t="str" cm="1">
        <f t="array" ref="G16">HYPERLINK(TEXT("#"&amp;INDEX($C$108:$T$138,$U110,C$55),),INDEX($C$108:$T$138,$U110,C$55))</f>
        <v>A125173230F</v>
      </c>
      <c r="H16" s="19" t="str" cm="1">
        <f t="array" ref="H16">HYPERLINK(TEXT("#"&amp;INDEX($C$108:$T$138,$U110,D$55),),INDEX($C$108:$T$138,$U110,D$55))</f>
        <v>A125184462W</v>
      </c>
      <c r="I16" s="19" t="str" cm="1">
        <f t="array" ref="I16">HYPERLINK(TEXT("#"&amp;INDEX($C$108:$T$138,$U110,E$55),),INDEX($C$108:$T$138,$U110,E$55))</f>
        <v>A125178846V</v>
      </c>
    </row>
    <row r="17" spans="1:9">
      <c r="A17" s="47"/>
      <c r="B17" s="50" t="s">
        <v>2230</v>
      </c>
      <c r="C17" s="46" cm="1">
        <f t="array" ref="C17">INDEX($C$69:$T$99,$U72,C$55)</f>
        <v>920.923</v>
      </c>
      <c r="D17" s="46" cm="1">
        <f t="array" ref="D17">INDEX($C$69:$T$99,$U72,D$55)</f>
        <v>394.93700000000001</v>
      </c>
      <c r="E17" s="46" cm="1">
        <f t="array" ref="E17">INDEX($C$69:$T$99,$U72,E$55)</f>
        <v>525.98500000000001</v>
      </c>
      <c r="F17" s="46"/>
      <c r="G17" s="19" t="str" cm="1">
        <f t="array" ref="G17">HYPERLINK(TEXT("#"&amp;INDEX($C$108:$T$138,$U111,C$55),),INDEX($C$108:$T$138,$U111,C$55))</f>
        <v>A125173234R</v>
      </c>
      <c r="H17" s="19" t="str" cm="1">
        <f t="array" ref="H17">HYPERLINK(TEXT("#"&amp;INDEX($C$108:$T$138,$U111,D$55),),INDEX($C$108:$T$138,$U111,D$55))</f>
        <v>A125184466F</v>
      </c>
      <c r="I17" s="19" t="str" cm="1">
        <f t="array" ref="I17">HYPERLINK(TEXT("#"&amp;INDEX($C$108:$T$138,$U111,E$55),),INDEX($C$108:$T$138,$U111,E$55))</f>
        <v>A125178850K</v>
      </c>
    </row>
    <row r="18" spans="1:9">
      <c r="A18" s="47"/>
      <c r="B18" s="48" t="s">
        <v>2231</v>
      </c>
      <c r="C18" s="46" cm="1">
        <f t="array" ref="C18">INDEX($C$69:$T$99,$U73,C$55)</f>
        <v>1805.9269999999999</v>
      </c>
      <c r="D18" s="46" cm="1">
        <f t="array" ref="D18">INDEX($C$69:$T$99,$U73,D$55)</f>
        <v>800.08</v>
      </c>
      <c r="E18" s="46" cm="1">
        <f t="array" ref="E18">INDEX($C$69:$T$99,$U73,E$55)</f>
        <v>1005.847</v>
      </c>
      <c r="F18" s="46"/>
      <c r="G18" s="19" t="str" cm="1">
        <f t="array" ref="G18">HYPERLINK(TEXT("#"&amp;INDEX($C$108:$T$138,$U112,C$55),),INDEX($C$108:$T$138,$U112,C$55))</f>
        <v>A125173194J</v>
      </c>
      <c r="H18" s="19" t="str" cm="1">
        <f t="array" ref="H18">HYPERLINK(TEXT("#"&amp;INDEX($C$108:$T$138,$U112,D$55),),INDEX($C$108:$T$138,$U112,D$55))</f>
        <v>A125184426L</v>
      </c>
      <c r="I18" s="19" t="str" cm="1">
        <f t="array" ref="I18">HYPERLINK(TEXT("#"&amp;INDEX($C$108:$T$138,$U112,E$55),),INDEX($C$108:$T$138,$U112,E$55))</f>
        <v>A125178810T</v>
      </c>
    </row>
    <row r="19" spans="1:9">
      <c r="A19" s="47"/>
      <c r="B19" s="49" t="s">
        <v>2232</v>
      </c>
      <c r="C19" s="46" cm="1">
        <f t="array" ref="C19">INDEX($C$69:$T$99,$U74,C$55)</f>
        <v>367.50099999999998</v>
      </c>
      <c r="D19" s="46" cm="1">
        <f t="array" ref="D19">INDEX($C$69:$T$99,$U74,D$55)</f>
        <v>152.25700000000001</v>
      </c>
      <c r="E19" s="46" cm="1">
        <f t="array" ref="E19">INDEX($C$69:$T$99,$U74,E$55)</f>
        <v>215.244</v>
      </c>
      <c r="F19" s="46"/>
      <c r="G19" s="19" t="str" cm="1">
        <f t="array" ref="G19">HYPERLINK(TEXT("#"&amp;INDEX($C$108:$T$138,$U113,C$55),),INDEX($C$108:$T$138,$U113,C$55))</f>
        <v>A125173198T</v>
      </c>
      <c r="H19" s="19" t="str" cm="1">
        <f t="array" ref="H19">HYPERLINK(TEXT("#"&amp;INDEX($C$108:$T$138,$U113,D$55),),INDEX($C$108:$T$138,$U113,D$55))</f>
        <v>A125184430C</v>
      </c>
      <c r="I19" s="19" t="str" cm="1">
        <f t="array" ref="I19">HYPERLINK(TEXT("#"&amp;INDEX($C$108:$T$138,$U113,E$55),),INDEX($C$108:$T$138,$U113,E$55))</f>
        <v>A125178814A</v>
      </c>
    </row>
    <row r="20" spans="1:9">
      <c r="A20" s="47"/>
      <c r="B20" s="51" t="s">
        <v>2233</v>
      </c>
      <c r="C20" s="46" cm="1">
        <f t="array" ref="C20">INDEX($C$69:$T$99,$U75,C$55)</f>
        <v>278.67700000000002</v>
      </c>
      <c r="D20" s="46" cm="1">
        <f t="array" ref="D20">INDEX($C$69:$T$99,$U75,D$55)</f>
        <v>127.346</v>
      </c>
      <c r="E20" s="46" cm="1">
        <f t="array" ref="E20">INDEX($C$69:$T$99,$U75,E$55)</f>
        <v>151.33099999999999</v>
      </c>
      <c r="F20" s="46"/>
      <c r="G20" s="19" t="str" cm="1">
        <f t="array" ref="G20">HYPERLINK(TEXT("#"&amp;INDEX($C$108:$T$138,$U114,C$55),),INDEX($C$108:$T$138,$U114,C$55))</f>
        <v>A125173218R</v>
      </c>
      <c r="H20" s="19" t="str" cm="1">
        <f t="array" ref="H20">HYPERLINK(TEXT("#"&amp;INDEX($C$108:$T$138,$U114,D$55),),INDEX($C$108:$T$138,$U114,D$55))</f>
        <v>A125184450L</v>
      </c>
      <c r="I20" s="19" t="str" cm="1">
        <f t="array" ref="I20">HYPERLINK(TEXT("#"&amp;INDEX($C$108:$T$138,$U114,E$55),),INDEX($C$108:$T$138,$U114,E$55))</f>
        <v>A125178834K</v>
      </c>
    </row>
    <row r="21" spans="1:9">
      <c r="A21" s="47"/>
      <c r="B21" s="52" t="s">
        <v>2234</v>
      </c>
      <c r="C21" s="46" cm="1">
        <f t="array" ref="C21">INDEX($C$69:$T$99,$U76,C$55)</f>
        <v>119.383</v>
      </c>
      <c r="D21" s="46" cm="1">
        <f t="array" ref="D21">INDEX($C$69:$T$99,$U76,D$55)</f>
        <v>62.2</v>
      </c>
      <c r="E21" s="46" cm="1">
        <f t="array" ref="E21">INDEX($C$69:$T$99,$U76,E$55)</f>
        <v>57.183</v>
      </c>
      <c r="F21" s="46"/>
      <c r="G21" s="19" t="str" cm="1">
        <f t="array" ref="G21">HYPERLINK(TEXT("#"&amp;INDEX($C$108:$T$138,$U115,C$55),),INDEX($C$108:$T$138,$U115,C$55))</f>
        <v>A125173178J</v>
      </c>
      <c r="H21" s="19" t="str" cm="1">
        <f t="array" ref="H21">HYPERLINK(TEXT("#"&amp;INDEX($C$108:$T$138,$U115,D$55),),INDEX($C$108:$T$138,$U115,D$55))</f>
        <v>A125184410V</v>
      </c>
      <c r="I21" s="19" t="str" cm="1">
        <f t="array" ref="I21">HYPERLINK(TEXT("#"&amp;INDEX($C$108:$T$138,$U115,E$55),),INDEX($C$108:$T$138,$U115,E$55))</f>
        <v>A125178794C</v>
      </c>
    </row>
    <row r="22" spans="1:9">
      <c r="A22" s="47"/>
      <c r="B22" s="52" t="s">
        <v>2235</v>
      </c>
      <c r="C22" s="46" cm="1">
        <f t="array" ref="C22">INDEX($C$69:$T$99,$U77,C$55)</f>
        <v>159.29400000000001</v>
      </c>
      <c r="D22" s="46" cm="1">
        <f t="array" ref="D22">INDEX($C$69:$T$99,$U77,D$55)</f>
        <v>65.146000000000001</v>
      </c>
      <c r="E22" s="46" cm="1">
        <f t="array" ref="E22">INDEX($C$69:$T$99,$U77,E$55)</f>
        <v>94.147999999999996</v>
      </c>
      <c r="F22" s="46"/>
      <c r="G22" s="19" t="str" cm="1">
        <f t="array" ref="G22">HYPERLINK(TEXT("#"&amp;INDEX($C$108:$T$138,$U116,C$55),),INDEX($C$108:$T$138,$U116,C$55))</f>
        <v>A125173238X</v>
      </c>
      <c r="H22" s="19" t="str" cm="1">
        <f t="array" ref="H22">HYPERLINK(TEXT("#"&amp;INDEX($C$108:$T$138,$U116,D$55),),INDEX($C$108:$T$138,$U116,D$55))</f>
        <v>A125184470W</v>
      </c>
      <c r="I22" s="19" t="str" cm="1">
        <f t="array" ref="I22">HYPERLINK(TEXT("#"&amp;INDEX($C$108:$T$138,$U116,E$55),),INDEX($C$108:$T$138,$U116,E$55))</f>
        <v>A125178854V</v>
      </c>
    </row>
    <row r="23" spans="1:9">
      <c r="A23" s="47"/>
      <c r="B23" s="51" t="s">
        <v>2236</v>
      </c>
      <c r="C23" s="46" cm="1">
        <f t="array" ref="C23">INDEX($C$69:$T$99,$U78,C$55)</f>
        <v>88.823999999999998</v>
      </c>
      <c r="D23" s="46" cm="1">
        <f t="array" ref="D23">INDEX($C$69:$T$99,$U78,D$55)</f>
        <v>24.911000000000001</v>
      </c>
      <c r="E23" s="46" cm="1">
        <f t="array" ref="E23">INDEX($C$69:$T$99,$U78,E$55)</f>
        <v>63.911999999999999</v>
      </c>
      <c r="F23" s="46"/>
      <c r="G23" s="19" t="str" cm="1">
        <f t="array" ref="G23">HYPERLINK(TEXT("#"&amp;INDEX($C$108:$T$138,$U117,C$55),),INDEX($C$108:$T$138,$U117,C$55))</f>
        <v>A125173222F</v>
      </c>
      <c r="H23" s="19" t="str" cm="1">
        <f t="array" ref="H23">HYPERLINK(TEXT("#"&amp;INDEX($C$108:$T$138,$U117,D$55),),INDEX($C$108:$T$138,$U117,D$55))</f>
        <v>A125184454W</v>
      </c>
      <c r="I23" s="19" t="str" cm="1">
        <f t="array" ref="I23">HYPERLINK(TEXT("#"&amp;INDEX($C$108:$T$138,$U117,E$55),),INDEX($C$108:$T$138,$U117,E$55))</f>
        <v>A125178838V</v>
      </c>
    </row>
    <row r="24" spans="1:9">
      <c r="A24" s="47"/>
      <c r="B24" s="49" t="s">
        <v>2237</v>
      </c>
      <c r="C24" s="46" cm="1">
        <f t="array" ref="C24">INDEX($C$69:$T$99,$U79,C$55)</f>
        <v>1438.4259999999999</v>
      </c>
      <c r="D24" s="46" cm="1">
        <f t="array" ref="D24">INDEX($C$69:$T$99,$U79,D$55)</f>
        <v>647.82299999999998</v>
      </c>
      <c r="E24" s="46" cm="1">
        <f t="array" ref="E24">INDEX($C$69:$T$99,$U79,E$55)</f>
        <v>790.60299999999995</v>
      </c>
      <c r="F24" s="46"/>
      <c r="G24" s="19" t="str" cm="1">
        <f t="array" ref="G24">HYPERLINK(TEXT("#"&amp;INDEX($C$108:$T$138,$U118,C$55),),INDEX($C$108:$T$138,$U118,C$55))</f>
        <v>A125173250R</v>
      </c>
      <c r="H24" s="19" t="str" cm="1">
        <f t="array" ref="H24">HYPERLINK(TEXT("#"&amp;INDEX($C$108:$T$138,$U118,D$55),),INDEX($C$108:$T$138,$U118,D$55))</f>
        <v>A125184482F</v>
      </c>
      <c r="I24" s="19" t="str" cm="1">
        <f t="array" ref="I24">HYPERLINK(TEXT("#"&amp;INDEX($C$108:$T$138,$U118,E$55),),INDEX($C$108:$T$138,$U118,E$55))</f>
        <v>A125178866C</v>
      </c>
    </row>
    <row r="25" spans="1:9">
      <c r="A25" s="47"/>
      <c r="B25" s="51" t="s">
        <v>2238</v>
      </c>
      <c r="C25" s="46" cm="1">
        <f t="array" ref="C25">INDEX($C$69:$T$99,$U80,C$55)</f>
        <v>486.976</v>
      </c>
      <c r="D25" s="46" cm="1">
        <f t="array" ref="D25">INDEX($C$69:$T$99,$U80,D$55)</f>
        <v>260.13600000000002</v>
      </c>
      <c r="E25" s="46" cm="1">
        <f t="array" ref="E25">INDEX($C$69:$T$99,$U80,E$55)</f>
        <v>226.84100000000001</v>
      </c>
      <c r="F25" s="46"/>
      <c r="G25" s="19" t="str" cm="1">
        <f t="array" ref="G25">HYPERLINK(TEXT("#"&amp;INDEX($C$108:$T$138,$U119,C$55),),INDEX($C$108:$T$138,$U119,C$55))</f>
        <v>A125173182X</v>
      </c>
      <c r="H25" s="19" t="str" cm="1">
        <f t="array" ref="H25">HYPERLINK(TEXT("#"&amp;INDEX($C$108:$T$138,$U119,D$55),),INDEX($C$108:$T$138,$U119,D$55))</f>
        <v>A125184414C</v>
      </c>
      <c r="I25" s="19" t="str" cm="1">
        <f t="array" ref="I25">HYPERLINK(TEXT("#"&amp;INDEX($C$108:$T$138,$U119,E$55),),INDEX($C$108:$T$138,$U119,E$55))</f>
        <v>A125178798L</v>
      </c>
    </row>
    <row r="26" spans="1:9">
      <c r="A26" s="47"/>
      <c r="B26" s="53" t="s">
        <v>2239</v>
      </c>
      <c r="C26" s="46" cm="1">
        <f t="array" ref="C26">INDEX($C$69:$T$99,$U81,C$55)</f>
        <v>441.31200000000001</v>
      </c>
      <c r="D26" s="46" cm="1">
        <f t="array" ref="D26">INDEX($C$69:$T$99,$U81,D$55)</f>
        <v>240.31100000000001</v>
      </c>
      <c r="E26" s="46" cm="1">
        <f t="array" ref="E26">INDEX($C$69:$T$99,$U81,E$55)</f>
        <v>201.00200000000001</v>
      </c>
      <c r="F26" s="46"/>
      <c r="G26" s="19" t="str" cm="1">
        <f t="array" ref="G26">HYPERLINK(TEXT("#"&amp;INDEX($C$108:$T$138,$U120,C$55),),INDEX($C$108:$T$138,$U120,C$55))</f>
        <v>A125173158X</v>
      </c>
      <c r="H26" s="19" t="str" cm="1">
        <f t="array" ref="H26">HYPERLINK(TEXT("#"&amp;INDEX($C$108:$T$138,$U120,D$55),),INDEX($C$108:$T$138,$U120,D$55))</f>
        <v>A125184390W</v>
      </c>
      <c r="I26" s="19" t="str" cm="1">
        <f t="array" ref="I26">HYPERLINK(TEXT("#"&amp;INDEX($C$108:$T$138,$U120,E$55),),INDEX($C$108:$T$138,$U120,E$55))</f>
        <v>A125178774V</v>
      </c>
    </row>
    <row r="27" spans="1:9">
      <c r="A27" s="47"/>
      <c r="B27" s="52" t="s">
        <v>2240</v>
      </c>
      <c r="C27" s="46" cm="1">
        <f t="array" ref="C27">INDEX($C$69:$T$99,$U82,C$55)</f>
        <v>45.664000000000001</v>
      </c>
      <c r="D27" s="46" cm="1">
        <f t="array" ref="D27">INDEX($C$69:$T$99,$U82,D$55)</f>
        <v>19.824999999999999</v>
      </c>
      <c r="E27" s="46" cm="1">
        <f t="array" ref="E27">INDEX($C$69:$T$99,$U82,E$55)</f>
        <v>25.838999999999999</v>
      </c>
      <c r="F27" s="46"/>
      <c r="G27" s="19" t="str" cm="1">
        <f t="array" ref="G27">HYPERLINK(TEXT("#"&amp;INDEX($C$108:$T$138,$U121,C$55),),INDEX($C$108:$T$138,$U121,C$55))</f>
        <v>A125173170R</v>
      </c>
      <c r="H27" s="19" t="str" cm="1">
        <f t="array" ref="H27">HYPERLINK(TEXT("#"&amp;INDEX($C$108:$T$138,$U121,D$55),),INDEX($C$108:$T$138,$U121,D$55))</f>
        <v>A125184402V</v>
      </c>
      <c r="I27" s="19" t="str" cm="1">
        <f t="array" ref="I27">HYPERLINK(TEXT("#"&amp;INDEX($C$108:$T$138,$U121,E$55),),INDEX($C$108:$T$138,$U121,E$55))</f>
        <v>A125178786C</v>
      </c>
    </row>
    <row r="28" spans="1:9">
      <c r="A28" s="47"/>
      <c r="B28" s="51" t="s">
        <v>2241</v>
      </c>
      <c r="C28" s="46" cm="1">
        <f t="array" ref="C28">INDEX($C$69:$T$99,$U83,C$55)</f>
        <v>16.748000000000001</v>
      </c>
      <c r="D28" s="46" cm="1">
        <f t="array" ref="D28">INDEX($C$69:$T$99,$U83,D$55)</f>
        <v>6.4320000000000004</v>
      </c>
      <c r="E28" s="46" cm="1">
        <f t="array" ref="E28">INDEX($C$69:$T$99,$U83,E$55)</f>
        <v>10.315</v>
      </c>
      <c r="F28" s="46"/>
      <c r="G28" s="19" t="str" cm="1">
        <f t="array" ref="G28">HYPERLINK(TEXT("#"&amp;INDEX($C$108:$T$138,$U122,C$55),),INDEX($C$108:$T$138,$U122,C$55))</f>
        <v>A125173202W</v>
      </c>
      <c r="H28" s="19" t="str" cm="1">
        <f t="array" ref="H28">HYPERLINK(TEXT("#"&amp;INDEX($C$108:$T$138,$U122,D$55),),INDEX($C$108:$T$138,$U122,D$55))</f>
        <v>A125184434L</v>
      </c>
      <c r="I28" s="19" t="str" cm="1">
        <f t="array" ref="I28">HYPERLINK(TEXT("#"&amp;INDEX($C$108:$T$138,$U122,E$55),),INDEX($C$108:$T$138,$U122,E$55))</f>
        <v>A125178818K</v>
      </c>
    </row>
    <row r="29" spans="1:9">
      <c r="A29" s="47"/>
      <c r="B29" s="51" t="s">
        <v>2242</v>
      </c>
      <c r="C29" s="46" cm="1">
        <f t="array" ref="C29">INDEX($C$69:$T$99,$U84,C$55)</f>
        <v>745.04300000000001</v>
      </c>
      <c r="D29" s="46" cm="1">
        <f t="array" ref="D29">INDEX($C$69:$T$99,$U84,D$55)</f>
        <v>315.32600000000002</v>
      </c>
      <c r="E29" s="46" cm="1">
        <f t="array" ref="E29">INDEX($C$69:$T$99,$U84,E$55)</f>
        <v>429.71699999999998</v>
      </c>
      <c r="F29" s="46"/>
      <c r="G29" s="19" t="str" cm="1">
        <f t="array" ref="G29">HYPERLINK(TEXT("#"&amp;INDEX($C$108:$T$138,$U123,C$55),),INDEX($C$108:$T$138,$U123,C$55))</f>
        <v>A125173174X</v>
      </c>
      <c r="H29" s="19" t="str" cm="1">
        <f t="array" ref="H29">HYPERLINK(TEXT("#"&amp;INDEX($C$108:$T$138,$U123,D$55),),INDEX($C$108:$T$138,$U123,D$55))</f>
        <v>A125184406C</v>
      </c>
      <c r="I29" s="19" t="str" cm="1">
        <f t="array" ref="I29">HYPERLINK(TEXT("#"&amp;INDEX($C$108:$T$138,$U123,E$55),),INDEX($C$108:$T$138,$U123,E$55))</f>
        <v>A125178790V</v>
      </c>
    </row>
    <row r="30" spans="1:9">
      <c r="A30" s="47"/>
      <c r="B30" s="52" t="s">
        <v>2243</v>
      </c>
      <c r="C30" s="46" cm="1">
        <f t="array" ref="C30">INDEX($C$69:$T$99,$U85,C$55)</f>
        <v>87.983999999999995</v>
      </c>
      <c r="D30" s="46" cm="1">
        <f t="array" ref="D30">INDEX($C$69:$T$99,$U85,D$55)</f>
        <v>42.268000000000001</v>
      </c>
      <c r="E30" s="46" cm="1">
        <f t="array" ref="E30">INDEX($C$69:$T$99,$U85,E$55)</f>
        <v>45.716999999999999</v>
      </c>
      <c r="F30" s="46"/>
      <c r="G30" s="19" t="str" cm="1">
        <f t="array" ref="G30">HYPERLINK(TEXT("#"&amp;INDEX($C$108:$T$138,$U124,C$55),),INDEX($C$108:$T$138,$U124,C$55))</f>
        <v>A125173206F</v>
      </c>
      <c r="H30" s="19" t="str" cm="1">
        <f t="array" ref="H30">HYPERLINK(TEXT("#"&amp;INDEX($C$108:$T$138,$U124,D$55),),INDEX($C$108:$T$138,$U124,D$55))</f>
        <v>A125184438W</v>
      </c>
      <c r="I30" s="19" t="str" cm="1">
        <f t="array" ref="I30">HYPERLINK(TEXT("#"&amp;INDEX($C$108:$T$138,$U124,E$55),),INDEX($C$108:$T$138,$U124,E$55))</f>
        <v>A125178822A</v>
      </c>
    </row>
    <row r="31" spans="1:9">
      <c r="A31" s="47"/>
      <c r="B31" s="52" t="s">
        <v>2244</v>
      </c>
      <c r="C31" s="46" cm="1">
        <f t="array" ref="C31">INDEX($C$69:$T$99,$U86,C$55)</f>
        <v>657.05899999999997</v>
      </c>
      <c r="D31" s="46" cm="1">
        <f t="array" ref="D31">INDEX($C$69:$T$99,$U86,D$55)</f>
        <v>273.05799999999999</v>
      </c>
      <c r="E31" s="46" cm="1">
        <f t="array" ref="E31">INDEX($C$69:$T$99,$U86,E$55)</f>
        <v>384</v>
      </c>
      <c r="F31" s="46"/>
      <c r="G31" s="19" t="str" cm="1">
        <f t="array" ref="G31">HYPERLINK(TEXT("#"&amp;INDEX($C$108:$T$138,$U125,C$55),),INDEX($C$108:$T$138,$U125,C$55))</f>
        <v>A125173210W</v>
      </c>
      <c r="H31" s="19" t="str" cm="1">
        <f t="array" ref="H31">HYPERLINK(TEXT("#"&amp;INDEX($C$108:$T$138,$U125,D$55),),INDEX($C$108:$T$138,$U125,D$55))</f>
        <v>A125184442L</v>
      </c>
      <c r="I31" s="19" t="str" cm="1">
        <f t="array" ref="I31">HYPERLINK(TEXT("#"&amp;INDEX($C$108:$T$138,$U125,E$55),),INDEX($C$108:$T$138,$U125,E$55))</f>
        <v>A125178826K</v>
      </c>
    </row>
    <row r="32" spans="1:9">
      <c r="A32" s="47"/>
      <c r="B32" s="51" t="s">
        <v>2245</v>
      </c>
      <c r="C32" s="46" cm="1">
        <f t="array" ref="C32">INDEX($C$69:$T$99,$U87,C$55)</f>
        <v>189.65899999999999</v>
      </c>
      <c r="D32" s="46" cm="1">
        <f t="array" ref="D32">INDEX($C$69:$T$99,$U87,D$55)</f>
        <v>65.929000000000002</v>
      </c>
      <c r="E32" s="46" cm="1">
        <f t="array" ref="E32">INDEX($C$69:$T$99,$U87,E$55)</f>
        <v>123.73</v>
      </c>
      <c r="F32" s="46"/>
      <c r="G32" s="19" t="str" cm="1">
        <f t="array" ref="G32">HYPERLINK(TEXT("#"&amp;INDEX($C$108:$T$138,$U126,C$55),),INDEX($C$108:$T$138,$U126,C$55))</f>
        <v>A125173254X</v>
      </c>
      <c r="H32" s="19" t="str" cm="1">
        <f t="array" ref="H32">HYPERLINK(TEXT("#"&amp;INDEX($C$108:$T$138,$U126,D$55),),INDEX($C$108:$T$138,$U126,D$55))</f>
        <v>A125184486R</v>
      </c>
      <c r="I32" s="19" t="str" cm="1">
        <f t="array" ref="I32">HYPERLINK(TEXT("#"&amp;INDEX($C$108:$T$138,$U126,E$55),),INDEX($C$108:$T$138,$U126,E$55))</f>
        <v>A125178870V</v>
      </c>
    </row>
    <row r="33" spans="1:20">
      <c r="A33" s="47"/>
      <c r="B33" s="54" t="s">
        <v>2246</v>
      </c>
      <c r="C33" s="46" cm="1">
        <f t="array" ref="C33">INDEX($C$69:$T$99,$U88,C$55)</f>
        <v>5546.5630000000001</v>
      </c>
      <c r="D33" s="46" cm="1">
        <f t="array" ref="D33">INDEX($C$69:$T$99,$U88,D$55)</f>
        <v>2406.3870000000002</v>
      </c>
      <c r="E33" s="46" cm="1">
        <f t="array" ref="E33">INDEX($C$69:$T$99,$U88,E$55)</f>
        <v>3140.1759999999999</v>
      </c>
      <c r="F33" s="46"/>
      <c r="G33" s="19" t="str" cm="1">
        <f t="array" ref="G33">HYPERLINK(TEXT("#"&amp;INDEX($C$108:$T$138,$U127,C$55),),INDEX($C$108:$T$138,$U127,C$55))</f>
        <v>A125173162R</v>
      </c>
      <c r="H33" s="19" t="str" cm="1">
        <f t="array" ref="H33">HYPERLINK(TEXT("#"&amp;INDEX($C$108:$T$138,$U127,D$55),),INDEX($C$108:$T$138,$U127,D$55))</f>
        <v>A125184394F</v>
      </c>
      <c r="I33" s="19" t="str" cm="1">
        <f t="array" ref="I33">HYPERLINK(TEXT("#"&amp;INDEX($C$108:$T$138,$U127,E$55),),INDEX($C$108:$T$138,$U127,E$55))</f>
        <v>A125178778C</v>
      </c>
    </row>
    <row r="34" spans="1:20">
      <c r="A34" s="47"/>
      <c r="B34" s="55" t="s">
        <v>2247</v>
      </c>
      <c r="C34" s="46" cm="1">
        <f t="array" ref="C34">INDEX($C$69:$T$99,$U89,C$55)</f>
        <v>4875.152</v>
      </c>
      <c r="D34" s="46" cm="1">
        <f t="array" ref="D34">INDEX($C$69:$T$99,$U89,D$55)</f>
        <v>2060.0450000000001</v>
      </c>
      <c r="E34" s="46" cm="1">
        <f t="array" ref="E34">INDEX($C$69:$T$99,$U89,E$55)</f>
        <v>2815.107</v>
      </c>
      <c r="F34" s="46"/>
      <c r="G34" s="19" t="str" cm="1">
        <f t="array" ref="G34">HYPERLINK(TEXT("#"&amp;INDEX($C$108:$T$138,$U128,C$55),),INDEX($C$108:$T$138,$U128,C$55))</f>
        <v>A125173242R</v>
      </c>
      <c r="H34" s="19" t="str" cm="1">
        <f t="array" ref="H34">HYPERLINK(TEXT("#"&amp;INDEX($C$108:$T$138,$U128,D$55),),INDEX($C$108:$T$138,$U128,D$55))</f>
        <v>A125184474F</v>
      </c>
      <c r="I34" s="19" t="str" cm="1">
        <f t="array" ref="I34">HYPERLINK(TEXT("#"&amp;INDEX($C$108:$T$138,$U128,E$55),),INDEX($C$108:$T$138,$U128,E$55))</f>
        <v>A125178858C</v>
      </c>
    </row>
    <row r="35" spans="1:20">
      <c r="A35" s="56"/>
      <c r="B35" s="55" t="s">
        <v>2248</v>
      </c>
      <c r="C35" s="46" cm="1">
        <f t="array" ref="C35">INDEX($C$69:$T$99,$U90,C$55)</f>
        <v>671.41099999999994</v>
      </c>
      <c r="D35" s="46" cm="1">
        <f t="array" ref="D35">INDEX($C$69:$T$99,$U90,D$55)</f>
        <v>346.34199999999998</v>
      </c>
      <c r="E35" s="46" cm="1">
        <f t="array" ref="E35">INDEX($C$69:$T$99,$U90,E$55)</f>
        <v>325.06900000000002</v>
      </c>
      <c r="F35" s="46"/>
      <c r="G35" s="19" t="str" cm="1">
        <f t="array" ref="G35">HYPERLINK(TEXT("#"&amp;INDEX($C$108:$T$138,$U129,C$55),),INDEX($C$108:$T$138,$U129,C$55))</f>
        <v>A125173246X</v>
      </c>
      <c r="H35" s="19" t="str" cm="1">
        <f t="array" ref="H35">HYPERLINK(TEXT("#"&amp;INDEX($C$108:$T$138,$U129,D$55),),INDEX($C$108:$T$138,$U129,D$55))</f>
        <v>A125184478R</v>
      </c>
      <c r="I35" s="19" t="str" cm="1">
        <f t="array" ref="I35">HYPERLINK(TEXT("#"&amp;INDEX($C$108:$T$138,$U129,E$55),),INDEX($C$108:$T$138,$U129,E$55))</f>
        <v>A125178862V</v>
      </c>
    </row>
    <row r="36" spans="1:20">
      <c r="A36" s="56"/>
      <c r="B36" s="51"/>
      <c r="C36" s="46"/>
      <c r="D36" s="46"/>
      <c r="E36" s="46"/>
      <c r="F36" s="46"/>
    </row>
    <row r="37" spans="1:20">
      <c r="A37" s="56" t="s">
        <v>2249</v>
      </c>
      <c r="B37" s="51"/>
      <c r="C37" s="46"/>
      <c r="D37" s="46"/>
      <c r="E37" s="46"/>
      <c r="F37" s="46"/>
    </row>
    <row r="38" spans="1:20">
      <c r="A38" s="56"/>
      <c r="B38" s="48" t="s">
        <v>2228</v>
      </c>
      <c r="C38" s="46" cm="1">
        <f t="array" ref="C38">INDEX($C$69:$T$99,$U93,C$55)</f>
        <v>13363.421</v>
      </c>
      <c r="D38" s="46" cm="1">
        <f t="array" ref="D38">INDEX($C$69:$T$99,$U93,D$55)</f>
        <v>6962.8680000000004</v>
      </c>
      <c r="E38" s="46" cm="1">
        <f t="array" ref="E38">INDEX($C$69:$T$99,$U93,E$55)</f>
        <v>6400.5529999999999</v>
      </c>
      <c r="F38" s="46"/>
      <c r="G38" s="19" t="str" cm="1">
        <f t="array" ref="G38">HYPERLINK(TEXT("#"&amp;INDEX($C$108:$T$138,$U132,C$55),),INDEX($C$108:$T$138,$U132,C$55))</f>
        <v>A125173190X</v>
      </c>
      <c r="H38" s="19" t="str" cm="1">
        <f t="array" ref="H38">HYPERLINK(TEXT("#"&amp;INDEX($C$108:$T$138,$U132,D$55),),INDEX($C$108:$T$138,$U132,D$55))</f>
        <v>A125184422C</v>
      </c>
      <c r="I38" s="19" t="str" cm="1">
        <f t="array" ref="I38">HYPERLINK(TEXT("#"&amp;INDEX($C$108:$T$138,$U132,E$55),),INDEX($C$108:$T$138,$U132,E$55))</f>
        <v>A125178806A</v>
      </c>
    </row>
    <row r="39" spans="1:20">
      <c r="A39" s="56"/>
      <c r="B39" s="54" t="s">
        <v>2250</v>
      </c>
      <c r="C39" s="46" cm="1">
        <f t="array" ref="C39">INDEX($C$69:$T$99,$U94,C$55)</f>
        <v>560.69500000000005</v>
      </c>
      <c r="D39" s="46" cm="1">
        <f t="array" ref="D39">INDEX($C$69:$T$99,$U94,D$55)</f>
        <v>302.51</v>
      </c>
      <c r="E39" s="46" cm="1">
        <f t="array" ref="E39">INDEX($C$69:$T$99,$U94,E$55)</f>
        <v>258.185</v>
      </c>
      <c r="F39" s="46"/>
      <c r="G39" s="19" t="str" cm="1">
        <f t="array" ref="G39">HYPERLINK(TEXT("#"&amp;INDEX($C$108:$T$138,$U133,C$55),),INDEX($C$108:$T$138,$U133,C$55))</f>
        <v>A125173166X</v>
      </c>
      <c r="H39" s="19" t="str" cm="1">
        <f t="array" ref="H39">HYPERLINK(TEXT("#"&amp;INDEX($C$108:$T$138,$U133,D$55),),INDEX($C$108:$T$138,$U133,D$55))</f>
        <v>A125184398R</v>
      </c>
      <c r="I39" s="19" t="str" cm="1">
        <f t="array" ref="I39">HYPERLINK(TEXT("#"&amp;INDEX($C$108:$T$138,$U133,E$55),),INDEX($C$108:$T$138,$U133,E$55))</f>
        <v>A125178782V</v>
      </c>
    </row>
    <row r="40" spans="1:20">
      <c r="A40" s="56"/>
      <c r="B40" s="54" t="s">
        <v>2251</v>
      </c>
      <c r="C40" s="46" cm="1">
        <f t="array" ref="C40">INDEX($C$69:$T$99,$U95,C$55)</f>
        <v>6791.7939999999999</v>
      </c>
      <c r="D40" s="46" cm="1">
        <f t="array" ref="D40">INDEX($C$69:$T$99,$U95,D$55)</f>
        <v>2903.9569999999999</v>
      </c>
      <c r="E40" s="46" cm="1">
        <f t="array" ref="E40">INDEX($C$69:$T$99,$U95,E$55)</f>
        <v>3887.8380000000002</v>
      </c>
      <c r="F40" s="46"/>
      <c r="G40" s="19" t="str" cm="1">
        <f t="array" ref="G40">HYPERLINK(TEXT("#"&amp;INDEX($C$108:$T$138,$U134,C$55),),INDEX($C$108:$T$138,$U134,C$55))</f>
        <v>A125173186J</v>
      </c>
      <c r="H40" s="19" t="str" cm="1">
        <f t="array" ref="H40">HYPERLINK(TEXT("#"&amp;INDEX($C$108:$T$138,$U134,D$55),),INDEX($C$108:$T$138,$U134,D$55))</f>
        <v>A125184418L</v>
      </c>
      <c r="I40" s="19" t="str" cm="1">
        <f t="array" ref="I40">HYPERLINK(TEXT("#"&amp;INDEX($C$108:$T$138,$U134,E$55),),INDEX($C$108:$T$138,$U134,E$55))</f>
        <v>A125178802T</v>
      </c>
    </row>
    <row r="41" spans="1:20">
      <c r="A41" s="56"/>
      <c r="B41" s="51"/>
      <c r="C41" s="46"/>
      <c r="D41" s="46"/>
      <c r="E41" s="46"/>
      <c r="F41" s="46"/>
    </row>
    <row r="42" spans="1:20">
      <c r="A42" s="56" t="s">
        <v>2252</v>
      </c>
      <c r="B42" s="51"/>
      <c r="C42" s="46"/>
      <c r="D42" s="46"/>
      <c r="E42" s="46"/>
      <c r="F42" s="46"/>
    </row>
    <row r="43" spans="1:20">
      <c r="A43" s="47"/>
      <c r="B43" s="48" t="s">
        <v>2253</v>
      </c>
      <c r="C43" s="46" cm="1">
        <f t="array" ref="C43">INDEX($C$69:$T$99,$U98,C$55)</f>
        <v>13730.922</v>
      </c>
      <c r="D43" s="46" cm="1">
        <f t="array" ref="D43">INDEX($C$69:$T$99,$U98,D$55)</f>
        <v>7115.125</v>
      </c>
      <c r="E43" s="46" cm="1">
        <f t="array" ref="E43">INDEX($C$69:$T$99,$U98,E$55)</f>
        <v>6615.7969999999996</v>
      </c>
      <c r="F43" s="46"/>
      <c r="G43" s="19" t="str" cm="1">
        <f t="array" ref="G43">HYPERLINK(TEXT("#"&amp;INDEX($C$108:$T$138,$U137,C$55),),INDEX($C$108:$T$138,$U137,C$55))</f>
        <v>A125173214F</v>
      </c>
      <c r="H43" s="19" t="str" cm="1">
        <f t="array" ref="H43">HYPERLINK(TEXT("#"&amp;INDEX($C$108:$T$138,$U137,D$55),),INDEX($C$108:$T$138,$U137,D$55))</f>
        <v>A125184446W</v>
      </c>
      <c r="I43" s="19" t="str" cm="1">
        <f t="array" ref="I43">HYPERLINK(TEXT("#"&amp;INDEX($C$108:$T$138,$U137,E$55),),INDEX($C$108:$T$138,$U137,E$55))</f>
        <v>A125178830A</v>
      </c>
    </row>
    <row r="44" spans="1:20">
      <c r="A44" s="47"/>
      <c r="B44" s="48" t="s">
        <v>2254</v>
      </c>
      <c r="C44" s="46" cm="1">
        <f t="array" ref="C44">INDEX($C$69:$T$99,$U99,C$55)</f>
        <v>6984.9889999999996</v>
      </c>
      <c r="D44" s="46" cm="1">
        <f t="array" ref="D44">INDEX($C$69:$T$99,$U99,D$55)</f>
        <v>3054.21</v>
      </c>
      <c r="E44" s="46" cm="1">
        <f t="array" ref="E44">INDEX($C$69:$T$99,$U99,E$55)</f>
        <v>3930.779</v>
      </c>
      <c r="F44" s="46"/>
      <c r="G44" s="19" t="str" cm="1">
        <f t="array" ref="G44">HYPERLINK(TEXT("#"&amp;INDEX($C$108:$T$138,$U138,C$55),),INDEX($C$108:$T$138,$U138,C$55))</f>
        <v>A125173258J</v>
      </c>
      <c r="H44" s="19" t="str" cm="1">
        <f t="array" ref="H44">HYPERLINK(TEXT("#"&amp;INDEX($C$108:$T$138,$U138,D$55),),INDEX($C$108:$T$138,$U138,D$55))</f>
        <v>A125184490F</v>
      </c>
      <c r="I44" s="19" t="str" cm="1">
        <f t="array" ref="I44">HYPERLINK(TEXT("#"&amp;INDEX($C$108:$T$138,$U138,E$55),),INDEX($C$108:$T$138,$U138,E$55))</f>
        <v>A125178874C</v>
      </c>
    </row>
    <row r="45" spans="1:20">
      <c r="A45" s="47"/>
      <c r="B45" s="49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>
      <c r="A46" s="47"/>
      <c r="B46" s="49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>
      <c r="A47" s="57" t="str">
        <f ca="1">Contents!B27</f>
        <v>© Commonwealth of Australia 2022</v>
      </c>
      <c r="B47" s="58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 hidden="1">
      <c r="A48" s="59"/>
      <c r="B48" s="60" t="s">
        <v>2220</v>
      </c>
      <c r="C48" s="61">
        <v>1</v>
      </c>
      <c r="D48" s="62"/>
      <c r="E48" s="62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 hidden="1">
      <c r="A49" s="59"/>
      <c r="B49" s="60" t="s">
        <v>2255</v>
      </c>
      <c r="C49" s="61">
        <v>4</v>
      </c>
      <c r="D49" s="62"/>
      <c r="E49" s="62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 hidden="1">
      <c r="A50" s="59"/>
      <c r="B50" s="60" t="s">
        <v>2256</v>
      </c>
      <c r="C50" s="61">
        <v>7</v>
      </c>
      <c r="D50" s="62"/>
      <c r="E50" s="62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 hidden="1">
      <c r="A51" s="59"/>
      <c r="B51" s="60" t="s">
        <v>2257</v>
      </c>
      <c r="C51" s="61">
        <v>10</v>
      </c>
      <c r="D51" s="62"/>
      <c r="E51" s="62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21" hidden="1">
      <c r="A52" s="59"/>
      <c r="B52" s="60" t="s">
        <v>2258</v>
      </c>
      <c r="C52" s="61">
        <v>13</v>
      </c>
      <c r="D52" s="62"/>
      <c r="E52" s="62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 hidden="1">
      <c r="A53" s="59"/>
      <c r="B53" s="60" t="s">
        <v>2259</v>
      </c>
      <c r="C53" s="61">
        <v>16</v>
      </c>
      <c r="D53" s="62"/>
      <c r="E53" s="62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 hidden="1">
      <c r="A54" s="59"/>
      <c r="B54" s="63"/>
      <c r="C54" s="62"/>
      <c r="D54" s="62"/>
      <c r="E54" s="62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59"/>
      <c r="B55" s="64"/>
      <c r="C55" s="61">
        <f>VLOOKUP(C10,B48:C53,2,FALSE)</f>
        <v>1</v>
      </c>
      <c r="D55" s="61">
        <f>C55+1</f>
        <v>2</v>
      </c>
      <c r="E55" s="61">
        <f>D55+1</f>
        <v>3</v>
      </c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</row>
    <row r="56" spans="1:21" hidden="1">
      <c r="A56" s="59"/>
      <c r="B56" s="58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</row>
    <row r="57" spans="1:21" hidden="1">
      <c r="A57" s="59"/>
      <c r="B57" s="58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59"/>
      <c r="B58" s="58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59"/>
      <c r="B59" s="58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59"/>
      <c r="B60" s="58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59"/>
      <c r="B61" s="58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 spans="1:21" hidden="1">
      <c r="A62" s="59"/>
      <c r="B62" s="58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</row>
    <row r="63" spans="1:21" hidden="1">
      <c r="A63" s="59"/>
      <c r="B63" s="58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59"/>
      <c r="B64" s="58"/>
      <c r="C64" s="61">
        <v>1</v>
      </c>
      <c r="D64" s="61">
        <v>2</v>
      </c>
      <c r="E64" s="61">
        <v>3</v>
      </c>
      <c r="F64" s="61">
        <v>4</v>
      </c>
      <c r="G64" s="61">
        <v>5</v>
      </c>
      <c r="H64" s="61">
        <v>6</v>
      </c>
      <c r="I64" s="61">
        <v>7</v>
      </c>
      <c r="J64" s="61">
        <v>8</v>
      </c>
      <c r="K64" s="61">
        <v>9</v>
      </c>
      <c r="L64" s="61">
        <v>10</v>
      </c>
      <c r="M64" s="61">
        <v>11</v>
      </c>
      <c r="N64" s="61">
        <v>12</v>
      </c>
      <c r="O64" s="61">
        <v>13</v>
      </c>
      <c r="P64" s="61">
        <v>14</v>
      </c>
      <c r="Q64" s="61">
        <v>15</v>
      </c>
      <c r="R64" s="61">
        <v>16</v>
      </c>
      <c r="S64" s="61">
        <v>17</v>
      </c>
      <c r="T64" s="61">
        <v>18</v>
      </c>
    </row>
    <row r="65" spans="1:21" ht="15" hidden="1" customHeight="1">
      <c r="A65" s="37"/>
      <c r="B65" s="37"/>
      <c r="C65" s="71" t="s">
        <v>2220</v>
      </c>
      <c r="D65" s="71"/>
      <c r="E65" s="71"/>
      <c r="F65" s="71" t="s">
        <v>2255</v>
      </c>
      <c r="G65" s="71"/>
      <c r="H65" s="71"/>
      <c r="I65" s="71" t="s">
        <v>2256</v>
      </c>
      <c r="J65" s="71"/>
      <c r="K65" s="71"/>
      <c r="L65" s="71" t="s">
        <v>2257</v>
      </c>
      <c r="M65" s="71"/>
      <c r="N65" s="71"/>
      <c r="O65" s="71" t="s">
        <v>2258</v>
      </c>
      <c r="P65" s="71"/>
      <c r="Q65" s="71"/>
      <c r="R65" s="71" t="s">
        <v>2259</v>
      </c>
      <c r="S65" s="71"/>
      <c r="T65" s="71"/>
    </row>
    <row r="66" spans="1:21" hidden="1">
      <c r="A66" s="37"/>
      <c r="B66" s="37"/>
      <c r="C66" s="38" t="s">
        <v>2222</v>
      </c>
      <c r="D66" s="38" t="s">
        <v>2223</v>
      </c>
      <c r="E66" s="38" t="s">
        <v>2224</v>
      </c>
      <c r="F66" s="38" t="s">
        <v>2222</v>
      </c>
      <c r="G66" s="38" t="s">
        <v>2223</v>
      </c>
      <c r="H66" s="38" t="s">
        <v>2224</v>
      </c>
      <c r="I66" s="38" t="s">
        <v>2222</v>
      </c>
      <c r="J66" s="38" t="s">
        <v>2223</v>
      </c>
      <c r="K66" s="38" t="s">
        <v>2224</v>
      </c>
      <c r="L66" s="38" t="s">
        <v>2222</v>
      </c>
      <c r="M66" s="38" t="s">
        <v>2223</v>
      </c>
      <c r="N66" s="38" t="s">
        <v>2224</v>
      </c>
      <c r="O66" s="38" t="s">
        <v>2222</v>
      </c>
      <c r="P66" s="38" t="s">
        <v>2223</v>
      </c>
      <c r="Q66" s="38" t="s">
        <v>2224</v>
      </c>
      <c r="R66" s="38" t="s">
        <v>2222</v>
      </c>
      <c r="S66" s="38" t="s">
        <v>2223</v>
      </c>
      <c r="T66" s="38" t="s">
        <v>2224</v>
      </c>
    </row>
    <row r="67" spans="1:21" hidden="1">
      <c r="A67" s="37"/>
      <c r="B67" s="37"/>
      <c r="C67" s="41" t="s">
        <v>2225</v>
      </c>
      <c r="D67" s="41" t="s">
        <v>2225</v>
      </c>
      <c r="E67" s="41" t="s">
        <v>2225</v>
      </c>
      <c r="F67" s="41" t="s">
        <v>2225</v>
      </c>
      <c r="G67" s="41" t="s">
        <v>2225</v>
      </c>
      <c r="H67" s="41" t="s">
        <v>2225</v>
      </c>
      <c r="I67" s="41" t="s">
        <v>2225</v>
      </c>
      <c r="J67" s="41" t="s">
        <v>2225</v>
      </c>
      <c r="K67" s="41" t="s">
        <v>2225</v>
      </c>
      <c r="L67" s="41" t="s">
        <v>2225</v>
      </c>
      <c r="M67" s="41" t="s">
        <v>2225</v>
      </c>
      <c r="N67" s="41" t="s">
        <v>2225</v>
      </c>
      <c r="O67" s="41" t="s">
        <v>2225</v>
      </c>
      <c r="P67" s="41" t="s">
        <v>2225</v>
      </c>
      <c r="Q67" s="41" t="s">
        <v>2225</v>
      </c>
      <c r="R67" s="41" t="s">
        <v>2225</v>
      </c>
      <c r="S67" s="41" t="s">
        <v>2225</v>
      </c>
      <c r="T67" s="41" t="s">
        <v>2225</v>
      </c>
    </row>
    <row r="68" spans="1:21" hidden="1">
      <c r="A68" s="42" t="s">
        <v>2226</v>
      </c>
      <c r="B68" s="37"/>
      <c r="C68" s="41"/>
      <c r="D68" s="41"/>
      <c r="E68" s="41"/>
      <c r="F68" s="43"/>
      <c r="G68" s="65"/>
      <c r="H68" s="65"/>
    </row>
    <row r="69" spans="1:21" hidden="1">
      <c r="A69" s="44"/>
      <c r="B69" s="45" t="s">
        <v>2227</v>
      </c>
      <c r="C69" s="46">
        <f>A125173226R_Latest</f>
        <v>20715.911</v>
      </c>
      <c r="D69" s="46">
        <f>A125184458F_Latest</f>
        <v>10169.334999999999</v>
      </c>
      <c r="E69" s="46">
        <f>A125178842K_Latest</f>
        <v>10546.575999999999</v>
      </c>
      <c r="F69" s="46">
        <f>A125176034A_Latest</f>
        <v>16426.741999999998</v>
      </c>
      <c r="G69" s="46">
        <f>A125187266T_Latest</f>
        <v>8138.1220000000003</v>
      </c>
      <c r="H69" s="46">
        <f>A125181650A_Latest</f>
        <v>8288.6200000000008</v>
      </c>
      <c r="I69" s="46">
        <f>A125174162J_Latest</f>
        <v>3016.0920000000001</v>
      </c>
      <c r="J69" s="46">
        <f>A125185394X_Latest</f>
        <v>1545.1120000000001</v>
      </c>
      <c r="K69" s="46">
        <f>A125179778W_Latest</f>
        <v>1470.98</v>
      </c>
      <c r="L69" s="46">
        <f>A125176970T_Latest</f>
        <v>7194.7640000000001</v>
      </c>
      <c r="M69" s="46">
        <f>A125188202X_Latest</f>
        <v>3553.6619999999998</v>
      </c>
      <c r="N69" s="46">
        <f>A125182586L_Latest</f>
        <v>3641.1019999999999</v>
      </c>
      <c r="O69" s="46">
        <f>A125177906T_Latest</f>
        <v>6215.8860000000004</v>
      </c>
      <c r="P69" s="46">
        <f>A125189138K_Latest</f>
        <v>3039.3470000000002</v>
      </c>
      <c r="Q69" s="46">
        <f>A125183522V_Latest</f>
        <v>3176.5390000000002</v>
      </c>
      <c r="R69" s="46">
        <f>A125175098V_Latest</f>
        <v>4289.1689999999999</v>
      </c>
      <c r="S69" s="46">
        <f>A125186330F_Latest</f>
        <v>2031.2139999999999</v>
      </c>
      <c r="T69" s="46">
        <f>A125180714J_Latest</f>
        <v>2257.9549999999999</v>
      </c>
      <c r="U69" s="60">
        <v>1</v>
      </c>
    </row>
    <row r="70" spans="1:21" hidden="1">
      <c r="A70" s="47"/>
      <c r="B70" s="48" t="s">
        <v>2228</v>
      </c>
      <c r="C70" s="46">
        <f>A125173190X_Latest</f>
        <v>13363.421</v>
      </c>
      <c r="D70" s="46">
        <f>A125184422C_Latest</f>
        <v>6962.8680000000004</v>
      </c>
      <c r="E70" s="46">
        <f>A125178806A_Latest</f>
        <v>6400.5529999999999</v>
      </c>
      <c r="F70" s="46">
        <f>A125175998A_Latest</f>
        <v>12720.571</v>
      </c>
      <c r="G70" s="46">
        <f>A125187230R_Latest</f>
        <v>6576.4459999999999</v>
      </c>
      <c r="H70" s="46">
        <f>A125181614T_Latest</f>
        <v>6144.125</v>
      </c>
      <c r="I70" s="46">
        <f>A125174126X_Latest</f>
        <v>1958.0619999999999</v>
      </c>
      <c r="J70" s="46">
        <f>A125185358R_Latest</f>
        <v>978.26300000000003</v>
      </c>
      <c r="K70" s="46">
        <f>A125179742V_Latest</f>
        <v>979.79899999999998</v>
      </c>
      <c r="L70" s="46">
        <f>A125176934J_Latest</f>
        <v>6039.2020000000002</v>
      </c>
      <c r="M70" s="46">
        <f>A125188166A_Latest</f>
        <v>3152.4450000000002</v>
      </c>
      <c r="N70" s="46">
        <f>A125182550K_Latest</f>
        <v>2886.7570000000001</v>
      </c>
      <c r="O70" s="46">
        <f>A125177870A_Latest</f>
        <v>4723.3069999999998</v>
      </c>
      <c r="P70" s="46">
        <f>A125189102J_Latest</f>
        <v>2445.7379999999998</v>
      </c>
      <c r="Q70" s="46">
        <f>A125183486W_Latest</f>
        <v>2277.569</v>
      </c>
      <c r="R70" s="46">
        <f>A125175062T_Latest</f>
        <v>642.85</v>
      </c>
      <c r="S70" s="46">
        <f>A125186294J_Latest</f>
        <v>386.42200000000003</v>
      </c>
      <c r="T70" s="46">
        <f>A125180678K_Latest</f>
        <v>256.428</v>
      </c>
      <c r="U70" s="60">
        <v>2</v>
      </c>
    </row>
    <row r="71" spans="1:21" hidden="1">
      <c r="A71" s="47"/>
      <c r="B71" s="49" t="s">
        <v>2229</v>
      </c>
      <c r="C71" s="46">
        <f>A125173230F_Latest</f>
        <v>1576.37</v>
      </c>
      <c r="D71" s="46">
        <f>A125184462W_Latest</f>
        <v>820.64200000000005</v>
      </c>
      <c r="E71" s="46">
        <f>A125178846V_Latest</f>
        <v>755.72799999999995</v>
      </c>
      <c r="F71" s="46">
        <f>A125176038K_Latest</f>
        <v>1529.2860000000001</v>
      </c>
      <c r="G71" s="46">
        <f>A125187270J_Latest</f>
        <v>793.76700000000005</v>
      </c>
      <c r="H71" s="46">
        <f>A125181654K_Latest</f>
        <v>735.51800000000003</v>
      </c>
      <c r="I71" s="46">
        <f>A125174166T_Latest</f>
        <v>416.86500000000001</v>
      </c>
      <c r="J71" s="46">
        <f>A125185398J_Latest</f>
        <v>197.363</v>
      </c>
      <c r="K71" s="46">
        <f>A125179782L_Latest</f>
        <v>219.50200000000001</v>
      </c>
      <c r="L71" s="46">
        <f>A125176974A_Latest</f>
        <v>662.08399999999995</v>
      </c>
      <c r="M71" s="46">
        <f>A125188206J_Latest</f>
        <v>363.75099999999998</v>
      </c>
      <c r="N71" s="46">
        <f>A125182590C_Latest</f>
        <v>298.33300000000003</v>
      </c>
      <c r="O71" s="46">
        <f>A125177910J_Latest</f>
        <v>450.33699999999999</v>
      </c>
      <c r="P71" s="46">
        <f>A125189142A_Latest</f>
        <v>232.65299999999999</v>
      </c>
      <c r="Q71" s="46">
        <f>A125183526C_Latest</f>
        <v>217.684</v>
      </c>
      <c r="R71" s="46">
        <f>A125175102X_Latest</f>
        <v>47.084000000000003</v>
      </c>
      <c r="S71" s="46">
        <f>A125186334R_Latest</f>
        <v>26.873999999999999</v>
      </c>
      <c r="T71" s="46">
        <f>A125180718T_Latest</f>
        <v>20.21</v>
      </c>
      <c r="U71" s="60">
        <v>3</v>
      </c>
    </row>
    <row r="72" spans="1:21" hidden="1">
      <c r="A72" s="47"/>
      <c r="B72" s="50" t="s">
        <v>2230</v>
      </c>
      <c r="C72" s="46">
        <f>A125173234R_Latest</f>
        <v>920.923</v>
      </c>
      <c r="D72" s="46">
        <f>A125184466F_Latest</f>
        <v>394.93700000000001</v>
      </c>
      <c r="E72" s="46">
        <f>A125178850K_Latest</f>
        <v>525.98500000000001</v>
      </c>
      <c r="F72" s="46">
        <f>A125176042A_Latest</f>
        <v>897.55200000000002</v>
      </c>
      <c r="G72" s="46">
        <f>A125187274T_Latest</f>
        <v>380.63200000000001</v>
      </c>
      <c r="H72" s="46">
        <f>A125181658V_Latest</f>
        <v>516.91999999999996</v>
      </c>
      <c r="I72" s="46">
        <f>A125174170J_Latest</f>
        <v>304.31799999999998</v>
      </c>
      <c r="J72" s="46">
        <f>A125185402L_Latest</f>
        <v>137.983</v>
      </c>
      <c r="K72" s="46">
        <f>A125179786W_Latest</f>
        <v>166.334</v>
      </c>
      <c r="L72" s="46">
        <f>A125176978K_Latest</f>
        <v>341.75</v>
      </c>
      <c r="M72" s="46">
        <f>A125188210X_Latest</f>
        <v>141.273</v>
      </c>
      <c r="N72" s="46">
        <f>A125182594L_Latest</f>
        <v>200.477</v>
      </c>
      <c r="O72" s="46">
        <f>A125177914T_Latest</f>
        <v>251.48400000000001</v>
      </c>
      <c r="P72" s="46">
        <f>A125189146K_Latest</f>
        <v>101.375</v>
      </c>
      <c r="Q72" s="46">
        <f>A125183530V_Latest</f>
        <v>150.10900000000001</v>
      </c>
      <c r="R72" s="46">
        <f>A125175106J_Latest</f>
        <v>23.370999999999999</v>
      </c>
      <c r="S72" s="46">
        <f>A125186338X_Latest</f>
        <v>14.305999999999999</v>
      </c>
      <c r="T72" s="46">
        <f>A125180722J_Latest</f>
        <v>9.0649999999999995</v>
      </c>
      <c r="U72" s="60">
        <v>4</v>
      </c>
    </row>
    <row r="73" spans="1:21" hidden="1">
      <c r="A73" s="47"/>
      <c r="B73" s="48" t="s">
        <v>2231</v>
      </c>
      <c r="C73" s="46">
        <f>A125173194J_Latest</f>
        <v>1805.9269999999999</v>
      </c>
      <c r="D73" s="46">
        <f>A125184426L_Latest</f>
        <v>800.08</v>
      </c>
      <c r="E73" s="46">
        <f>A125178810T_Latest</f>
        <v>1005.847</v>
      </c>
      <c r="F73" s="46">
        <f>A125176002J_Latest</f>
        <v>1643.348</v>
      </c>
      <c r="G73" s="46">
        <f>A125187234X_Latest</f>
        <v>710.62599999999998</v>
      </c>
      <c r="H73" s="46">
        <f>A125181618A_Latest</f>
        <v>932.72199999999998</v>
      </c>
      <c r="I73" s="46">
        <f>A125174130R_Latest</f>
        <v>541.41</v>
      </c>
      <c r="J73" s="46">
        <f>A125185362F_Latest</f>
        <v>294.93</v>
      </c>
      <c r="K73" s="46">
        <f>A125179746C_Latest</f>
        <v>246.48</v>
      </c>
      <c r="L73" s="46">
        <f>A125176938T_Latest</f>
        <v>678.22</v>
      </c>
      <c r="M73" s="46">
        <f>A125188170T_Latest</f>
        <v>230.77799999999999</v>
      </c>
      <c r="N73" s="46">
        <f>A125182554V_Latest</f>
        <v>447.44200000000001</v>
      </c>
      <c r="O73" s="46">
        <f>A125177874K_Latest</f>
        <v>423.71800000000002</v>
      </c>
      <c r="P73" s="46">
        <f>A125189106T_Latest</f>
        <v>184.91800000000001</v>
      </c>
      <c r="Q73" s="46">
        <f>A125183490L_Latest</f>
        <v>238.8</v>
      </c>
      <c r="R73" s="46">
        <f>A125175066A_Latest</f>
        <v>162.57900000000001</v>
      </c>
      <c r="S73" s="46">
        <f>A125186298T_Latest</f>
        <v>89.453999999999994</v>
      </c>
      <c r="T73" s="46">
        <f>A125180682A_Latest</f>
        <v>73.123999999999995</v>
      </c>
      <c r="U73" s="60">
        <v>5</v>
      </c>
    </row>
    <row r="74" spans="1:21" hidden="1">
      <c r="A74" s="47"/>
      <c r="B74" s="49" t="s">
        <v>2232</v>
      </c>
      <c r="C74" s="46">
        <f>A125173198T_Latest</f>
        <v>367.50099999999998</v>
      </c>
      <c r="D74" s="46">
        <f>A125184430C_Latest</f>
        <v>152.25700000000001</v>
      </c>
      <c r="E74" s="46">
        <f>A125178814A_Latest</f>
        <v>215.244</v>
      </c>
      <c r="F74" s="46">
        <f>A125176006T_Latest</f>
        <v>347.03500000000003</v>
      </c>
      <c r="G74" s="46">
        <f>A125187238J_Latest</f>
        <v>140.756</v>
      </c>
      <c r="H74" s="46">
        <f>A125181622T_Latest</f>
        <v>206.279</v>
      </c>
      <c r="I74" s="46">
        <f>A125174134X_Latest</f>
        <v>91.515000000000001</v>
      </c>
      <c r="J74" s="46">
        <f>A125185366R_Latest</f>
        <v>52.494999999999997</v>
      </c>
      <c r="K74" s="46">
        <f>A125179750V_Latest</f>
        <v>39.018999999999998</v>
      </c>
      <c r="L74" s="46">
        <f>A125176942J_Latest</f>
        <v>175.41900000000001</v>
      </c>
      <c r="M74" s="46">
        <f>A125188174A_Latest</f>
        <v>49.548000000000002</v>
      </c>
      <c r="N74" s="46">
        <f>A125182558C_Latest</f>
        <v>125.87</v>
      </c>
      <c r="O74" s="46">
        <f>A125177878V_Latest</f>
        <v>80.102000000000004</v>
      </c>
      <c r="P74" s="46">
        <f>A125189110J_Latest</f>
        <v>38.713000000000001</v>
      </c>
      <c r="Q74" s="46">
        <f>A125183494W_Latest</f>
        <v>41.389000000000003</v>
      </c>
      <c r="R74" s="46">
        <f>A125175070T_Latest</f>
        <v>20.465</v>
      </c>
      <c r="S74" s="46">
        <f>A125186302W_Latest</f>
        <v>11.500999999999999</v>
      </c>
      <c r="T74" s="46">
        <f>A125180686K_Latest</f>
        <v>8.9649999999999999</v>
      </c>
      <c r="U74" s="60">
        <v>6</v>
      </c>
    </row>
    <row r="75" spans="1:21" hidden="1">
      <c r="A75" s="47"/>
      <c r="B75" s="51" t="s">
        <v>2233</v>
      </c>
      <c r="C75" s="46">
        <f>A125173218R_Latest</f>
        <v>278.67700000000002</v>
      </c>
      <c r="D75" s="46">
        <f>A125184450L_Latest</f>
        <v>127.346</v>
      </c>
      <c r="E75" s="46">
        <f>A125178834K_Latest</f>
        <v>151.33099999999999</v>
      </c>
      <c r="F75" s="46">
        <f>A125176026A_Latest</f>
        <v>262.101</v>
      </c>
      <c r="G75" s="46">
        <f>A125187258T_Latest</f>
        <v>117.962</v>
      </c>
      <c r="H75" s="46">
        <f>A125181642A_Latest</f>
        <v>144.13900000000001</v>
      </c>
      <c r="I75" s="46">
        <f>A125174154J_Latest</f>
        <v>81.417000000000002</v>
      </c>
      <c r="J75" s="46">
        <f>A125185386X_Latest</f>
        <v>48.043999999999997</v>
      </c>
      <c r="K75" s="46">
        <f>A125179770C_Latest</f>
        <v>33.372999999999998</v>
      </c>
      <c r="L75" s="46">
        <f>A125176962T_Latest</f>
        <v>117.753</v>
      </c>
      <c r="M75" s="46">
        <f>A125188194K_Latest</f>
        <v>39.514000000000003</v>
      </c>
      <c r="N75" s="46">
        <f>A125182578L_Latest</f>
        <v>78.239000000000004</v>
      </c>
      <c r="O75" s="46">
        <f>A125177898C_Latest</f>
        <v>62.930999999999997</v>
      </c>
      <c r="P75" s="46">
        <f>A125189130T_Latest</f>
        <v>30.404</v>
      </c>
      <c r="Q75" s="46">
        <f>A125183514V_Latest</f>
        <v>32.527000000000001</v>
      </c>
      <c r="R75" s="46">
        <f>A125175090A_Latest</f>
        <v>16.576000000000001</v>
      </c>
      <c r="S75" s="46">
        <f>A125186322F_Latest</f>
        <v>9.3840000000000003</v>
      </c>
      <c r="T75" s="46">
        <f>A125180706J_Latest</f>
        <v>7.1920000000000002</v>
      </c>
      <c r="U75" s="60">
        <v>7</v>
      </c>
    </row>
    <row r="76" spans="1:21" hidden="1">
      <c r="A76" s="47"/>
      <c r="B76" s="52" t="s">
        <v>2234</v>
      </c>
      <c r="C76" s="46">
        <f>A125173178J_Latest</f>
        <v>119.383</v>
      </c>
      <c r="D76" s="46">
        <f>A125184410V_Latest</f>
        <v>62.2</v>
      </c>
      <c r="E76" s="46">
        <f>A125178794C_Latest</f>
        <v>57.183</v>
      </c>
      <c r="F76" s="46">
        <f>A125175986T_Latest</f>
        <v>113.688</v>
      </c>
      <c r="G76" s="46">
        <f>A125187218X_Latest</f>
        <v>58.837000000000003</v>
      </c>
      <c r="H76" s="46">
        <f>A125181602J_Latest</f>
        <v>54.851999999999997</v>
      </c>
      <c r="I76" s="46">
        <f>A125174114R_Latest</f>
        <v>42.38</v>
      </c>
      <c r="J76" s="46">
        <f>A125185346F_Latest</f>
        <v>27.497</v>
      </c>
      <c r="K76" s="46">
        <f>A125179730K_Latest</f>
        <v>14.882999999999999</v>
      </c>
      <c r="L76" s="46">
        <f>A125176922X_Latest</f>
        <v>44.369</v>
      </c>
      <c r="M76" s="46">
        <f>A125188154T_Latest</f>
        <v>17.376999999999999</v>
      </c>
      <c r="N76" s="46">
        <f>A125182538V_Latest</f>
        <v>26.992000000000001</v>
      </c>
      <c r="O76" s="46">
        <f>A125177858K_Latest</f>
        <v>26.939</v>
      </c>
      <c r="P76" s="46">
        <f>A125189090K_Latest</f>
        <v>13.962999999999999</v>
      </c>
      <c r="Q76" s="46">
        <f>A125183474L_Latest</f>
        <v>12.976000000000001</v>
      </c>
      <c r="R76" s="46">
        <f>A125175050J_Latest</f>
        <v>5.694</v>
      </c>
      <c r="S76" s="46">
        <f>A125186282X_Latest</f>
        <v>3.363</v>
      </c>
      <c r="T76" s="46">
        <f>A125180666A_Latest</f>
        <v>2.3319999999999999</v>
      </c>
      <c r="U76" s="60">
        <v>8</v>
      </c>
    </row>
    <row r="77" spans="1:21" hidden="1">
      <c r="A77" s="47"/>
      <c r="B77" s="52" t="s">
        <v>2235</v>
      </c>
      <c r="C77" s="46">
        <f>A125173238X_Latest</f>
        <v>159.29400000000001</v>
      </c>
      <c r="D77" s="46">
        <f>A125184470W_Latest</f>
        <v>65.146000000000001</v>
      </c>
      <c r="E77" s="46">
        <f>A125178854V_Latest</f>
        <v>94.147999999999996</v>
      </c>
      <c r="F77" s="46">
        <f>A125176046K_Latest</f>
        <v>148.41200000000001</v>
      </c>
      <c r="G77" s="46">
        <f>A125187278A_Latest</f>
        <v>59.125</v>
      </c>
      <c r="H77" s="46">
        <f>A125181662K_Latest</f>
        <v>89.287000000000006</v>
      </c>
      <c r="I77" s="46">
        <f>A125174174T_Latest</f>
        <v>39.036999999999999</v>
      </c>
      <c r="J77" s="46">
        <f>A125185406W_Latest</f>
        <v>20.547000000000001</v>
      </c>
      <c r="K77" s="46">
        <f>A125179790L_Latest</f>
        <v>18.489999999999998</v>
      </c>
      <c r="L77" s="46">
        <f>A125176982A_Latest</f>
        <v>73.382999999999996</v>
      </c>
      <c r="M77" s="46">
        <f>A125188214J_Latest</f>
        <v>22.137</v>
      </c>
      <c r="N77" s="46">
        <f>A125182598W_Latest</f>
        <v>51.247</v>
      </c>
      <c r="O77" s="46">
        <f>A125177918A_Latest</f>
        <v>35.991999999999997</v>
      </c>
      <c r="P77" s="46">
        <f>A125189150A_Latest</f>
        <v>16.440999999999999</v>
      </c>
      <c r="Q77" s="46">
        <f>A125183534C_Latest</f>
        <v>19.55</v>
      </c>
      <c r="R77" s="46">
        <f>A125175110X_Latest</f>
        <v>10.882</v>
      </c>
      <c r="S77" s="46">
        <f>A125186342R_Latest</f>
        <v>6.0209999999999999</v>
      </c>
      <c r="T77" s="46">
        <f>A125180726T_Latest</f>
        <v>4.8609999999999998</v>
      </c>
      <c r="U77" s="60">
        <v>9</v>
      </c>
    </row>
    <row r="78" spans="1:21" hidden="1">
      <c r="A78" s="47"/>
      <c r="B78" s="51" t="s">
        <v>2236</v>
      </c>
      <c r="C78" s="46">
        <f>A125173222F_Latest</f>
        <v>88.823999999999998</v>
      </c>
      <c r="D78" s="46">
        <f>A125184454W_Latest</f>
        <v>24.911000000000001</v>
      </c>
      <c r="E78" s="46">
        <f>A125178838V_Latest</f>
        <v>63.911999999999999</v>
      </c>
      <c r="F78" s="46">
        <f>A125176030T_Latest</f>
        <v>84.935000000000002</v>
      </c>
      <c r="G78" s="46">
        <f>A125187262J_Latest</f>
        <v>22.795000000000002</v>
      </c>
      <c r="H78" s="46">
        <f>A125181646K_Latest</f>
        <v>62.14</v>
      </c>
      <c r="I78" s="46">
        <f>A125174158T_Latest</f>
        <v>10.098000000000001</v>
      </c>
      <c r="J78" s="46">
        <f>A125185390R_Latest</f>
        <v>4.452</v>
      </c>
      <c r="K78" s="46">
        <f>A125179774L_Latest</f>
        <v>5.6459999999999999</v>
      </c>
      <c r="L78" s="46">
        <f>A125176966A_Latest</f>
        <v>57.665999999999997</v>
      </c>
      <c r="M78" s="46">
        <f>A125188198V_Latest</f>
        <v>10.034000000000001</v>
      </c>
      <c r="N78" s="46">
        <f>A125182582C_Latest</f>
        <v>47.631999999999998</v>
      </c>
      <c r="O78" s="46">
        <f>A125177902J_Latest</f>
        <v>17.170999999999999</v>
      </c>
      <c r="P78" s="46">
        <f>A125189134A_Latest</f>
        <v>8.3089999999999993</v>
      </c>
      <c r="Q78" s="46">
        <f>A125183518C_Latest</f>
        <v>8.8629999999999995</v>
      </c>
      <c r="R78" s="46">
        <f>A125175094K_Latest</f>
        <v>3.8889999999999998</v>
      </c>
      <c r="S78" s="46">
        <f>A125186326R_Latest</f>
        <v>2.117</v>
      </c>
      <c r="T78" s="46">
        <f>A125180710X_Latest</f>
        <v>1.772</v>
      </c>
      <c r="U78" s="60">
        <v>10</v>
      </c>
    </row>
    <row r="79" spans="1:21" hidden="1">
      <c r="A79" s="47"/>
      <c r="B79" s="49" t="s">
        <v>2237</v>
      </c>
      <c r="C79" s="46">
        <f>A125173250R_Latest</f>
        <v>1438.4259999999999</v>
      </c>
      <c r="D79" s="46">
        <f>A125184482F_Latest</f>
        <v>647.82299999999998</v>
      </c>
      <c r="E79" s="46">
        <f>A125178866C_Latest</f>
        <v>790.60299999999995</v>
      </c>
      <c r="F79" s="46">
        <f>A125176058V_Latest</f>
        <v>1296.3130000000001</v>
      </c>
      <c r="G79" s="46">
        <f>A125187290T_Latest</f>
        <v>569.87</v>
      </c>
      <c r="H79" s="46">
        <f>A125181674V_Latest</f>
        <v>726.44299999999998</v>
      </c>
      <c r="I79" s="46">
        <f>A125174186A_Latest</f>
        <v>449.89499999999998</v>
      </c>
      <c r="J79" s="46">
        <f>A125185418F_Latest</f>
        <v>242.434</v>
      </c>
      <c r="K79" s="46">
        <f>A125179802K_Latest</f>
        <v>207.46100000000001</v>
      </c>
      <c r="L79" s="46">
        <f>A125176994K_Latest</f>
        <v>502.80200000000002</v>
      </c>
      <c r="M79" s="46">
        <f>A125188226T_Latest</f>
        <v>181.23</v>
      </c>
      <c r="N79" s="46">
        <f>A125182610A_Latest</f>
        <v>321.572</v>
      </c>
      <c r="O79" s="46">
        <f>A125177930T_Latest</f>
        <v>343.61599999999999</v>
      </c>
      <c r="P79" s="46">
        <f>A125189162K_Latest</f>
        <v>146.20599999999999</v>
      </c>
      <c r="Q79" s="46">
        <f>A125183546L_Latest</f>
        <v>197.41</v>
      </c>
      <c r="R79" s="46">
        <f>A125175122J_Latest</f>
        <v>142.113</v>
      </c>
      <c r="S79" s="46">
        <f>A125186354X_Latest</f>
        <v>77.953000000000003</v>
      </c>
      <c r="T79" s="46">
        <f>A125180738A_Latest</f>
        <v>64.16</v>
      </c>
      <c r="U79" s="60">
        <v>11</v>
      </c>
    </row>
    <row r="80" spans="1:21" hidden="1">
      <c r="A80" s="47"/>
      <c r="B80" s="51" t="s">
        <v>2238</v>
      </c>
      <c r="C80" s="46">
        <f>A125173182X_Latest</f>
        <v>486.976</v>
      </c>
      <c r="D80" s="46">
        <f>A125184414C_Latest</f>
        <v>260.13600000000002</v>
      </c>
      <c r="E80" s="46">
        <f>A125178798L_Latest</f>
        <v>226.84100000000001</v>
      </c>
      <c r="F80" s="46">
        <f>A125175990J_Latest</f>
        <v>476.49299999999999</v>
      </c>
      <c r="G80" s="46">
        <f>A125187222R_Latest</f>
        <v>253.596</v>
      </c>
      <c r="H80" s="46">
        <f>A125181606T_Latest</f>
        <v>222.89699999999999</v>
      </c>
      <c r="I80" s="46">
        <f>A125174118X_Latest</f>
        <v>172.07400000000001</v>
      </c>
      <c r="J80" s="46">
        <f>A125185350W_Latest</f>
        <v>98.072000000000003</v>
      </c>
      <c r="K80" s="46">
        <f>A125179734V_Latest</f>
        <v>74.001999999999995</v>
      </c>
      <c r="L80" s="46">
        <f>A125176926J_Latest</f>
        <v>184.26599999999999</v>
      </c>
      <c r="M80" s="46">
        <f>A125188158A_Latest</f>
        <v>93.331000000000003</v>
      </c>
      <c r="N80" s="46">
        <f>A125182542K_Latest</f>
        <v>90.933999999999997</v>
      </c>
      <c r="O80" s="46">
        <f>A125177862A_Latest</f>
        <v>120.15300000000001</v>
      </c>
      <c r="P80" s="46">
        <f>A125189094V_Latest</f>
        <v>62.192999999999998</v>
      </c>
      <c r="Q80" s="46">
        <f>A125183478W_Latest</f>
        <v>57.960999999999999</v>
      </c>
      <c r="R80" s="46">
        <f>A125175054T_Latest</f>
        <v>10.483000000000001</v>
      </c>
      <c r="S80" s="46">
        <f>A125186286J_Latest</f>
        <v>6.5389999999999997</v>
      </c>
      <c r="T80" s="46">
        <f>A125180670T_Latest</f>
        <v>3.944</v>
      </c>
      <c r="U80" s="60">
        <v>12</v>
      </c>
    </row>
    <row r="81" spans="1:21" hidden="1">
      <c r="A81" s="47"/>
      <c r="B81" s="53" t="s">
        <v>2239</v>
      </c>
      <c r="C81" s="46">
        <f>A125173158X_Latest</f>
        <v>441.31200000000001</v>
      </c>
      <c r="D81" s="46">
        <f>A125184390W_Latest</f>
        <v>240.31100000000001</v>
      </c>
      <c r="E81" s="46">
        <f>A125178774V_Latest</f>
        <v>201.00200000000001</v>
      </c>
      <c r="F81" s="46">
        <f>A125175966J_Latest</f>
        <v>431.70800000000003</v>
      </c>
      <c r="G81" s="46">
        <f>A125187198A_Latest</f>
        <v>234.65</v>
      </c>
      <c r="H81" s="46">
        <f>A125181582K_Latest</f>
        <v>197.05799999999999</v>
      </c>
      <c r="I81" s="46">
        <f>A125174094T_Latest</f>
        <v>156.75200000000001</v>
      </c>
      <c r="J81" s="46">
        <f>A125185326W_Latest</f>
        <v>90.016999999999996</v>
      </c>
      <c r="K81" s="46">
        <f>A125179710A_Latest</f>
        <v>66.734999999999999</v>
      </c>
      <c r="L81" s="46">
        <f>A125176902R_Latest</f>
        <v>163.77600000000001</v>
      </c>
      <c r="M81" s="46">
        <f>A125188134J_Latest</f>
        <v>87.406000000000006</v>
      </c>
      <c r="N81" s="46">
        <f>A125182518K_Latest</f>
        <v>76.37</v>
      </c>
      <c r="O81" s="46">
        <f>A125177838A_Latest</f>
        <v>111.18</v>
      </c>
      <c r="P81" s="46">
        <f>A125189070A_Latest</f>
        <v>57.226999999999997</v>
      </c>
      <c r="Q81" s="46">
        <f>A125183454C_Latest</f>
        <v>53.953000000000003</v>
      </c>
      <c r="R81" s="46">
        <f>A125175030X_Latest</f>
        <v>9.6039999999999992</v>
      </c>
      <c r="S81" s="46">
        <f>A125186262R_Latest</f>
        <v>5.66</v>
      </c>
      <c r="T81" s="46">
        <f>A125180646T_Latest</f>
        <v>3.944</v>
      </c>
      <c r="U81" s="60">
        <v>13</v>
      </c>
    </row>
    <row r="82" spans="1:21" hidden="1">
      <c r="A82" s="47"/>
      <c r="B82" s="52" t="s">
        <v>2240</v>
      </c>
      <c r="C82" s="46">
        <f>A125173170R_Latest</f>
        <v>45.664000000000001</v>
      </c>
      <c r="D82" s="46">
        <f>A125184402V_Latest</f>
        <v>19.824999999999999</v>
      </c>
      <c r="E82" s="46">
        <f>A125178786C_Latest</f>
        <v>25.838999999999999</v>
      </c>
      <c r="F82" s="46">
        <f>A125175978T_Latest</f>
        <v>44.784999999999997</v>
      </c>
      <c r="G82" s="46">
        <f>A125187210F_Latest</f>
        <v>18.946000000000002</v>
      </c>
      <c r="H82" s="46">
        <f>A125181594V_Latest</f>
        <v>25.838999999999999</v>
      </c>
      <c r="I82" s="46">
        <f>A125174106R_Latest</f>
        <v>15.321999999999999</v>
      </c>
      <c r="J82" s="46">
        <f>A125185338F_Latest</f>
        <v>8.0549999999999997</v>
      </c>
      <c r="K82" s="46">
        <f>A125179722K_Latest</f>
        <v>7.2670000000000003</v>
      </c>
      <c r="L82" s="46">
        <f>A125176914X_Latest</f>
        <v>20.489000000000001</v>
      </c>
      <c r="M82" s="46">
        <f>A125188146T_Latest</f>
        <v>5.9249999999999998</v>
      </c>
      <c r="N82" s="46">
        <f>A125182530A_Latest</f>
        <v>14.564</v>
      </c>
      <c r="O82" s="46">
        <f>A125177850T_Latest</f>
        <v>8.9740000000000002</v>
      </c>
      <c r="P82" s="46">
        <f>A125189082K_Latest</f>
        <v>4.9660000000000002</v>
      </c>
      <c r="Q82" s="46">
        <f>A125183466L_Latest</f>
        <v>4.008</v>
      </c>
      <c r="R82" s="46">
        <f>A125175042J_Latest</f>
        <v>0.879</v>
      </c>
      <c r="S82" s="46">
        <f>A125186274X_Latest</f>
        <v>0.879</v>
      </c>
      <c r="T82" s="46">
        <f>A125180658A_Latest</f>
        <v>0</v>
      </c>
      <c r="U82" s="60">
        <v>14</v>
      </c>
    </row>
    <row r="83" spans="1:21" hidden="1">
      <c r="A83" s="47"/>
      <c r="B83" s="51" t="s">
        <v>2241</v>
      </c>
      <c r="C83" s="46">
        <f>A125173202W_Latest</f>
        <v>16.748000000000001</v>
      </c>
      <c r="D83" s="46">
        <f>A125184434L_Latest</f>
        <v>6.4320000000000004</v>
      </c>
      <c r="E83" s="46">
        <f>A125178818K_Latest</f>
        <v>10.315</v>
      </c>
      <c r="F83" s="46">
        <f>A125176010J_Latest</f>
        <v>16.748000000000001</v>
      </c>
      <c r="G83" s="46">
        <f>A125187242X_Latest</f>
        <v>6.4320000000000004</v>
      </c>
      <c r="H83" s="46">
        <f>A125181626A_Latest</f>
        <v>10.315</v>
      </c>
      <c r="I83" s="46">
        <f>A125174138J_Latest</f>
        <v>5.7750000000000004</v>
      </c>
      <c r="J83" s="46">
        <f>A125185370F_Latest</f>
        <v>3.0739999999999998</v>
      </c>
      <c r="K83" s="46">
        <f>A125179754C_Latest</f>
        <v>2.7010000000000001</v>
      </c>
      <c r="L83" s="46">
        <f>A125176946T_Latest</f>
        <v>5.3780000000000001</v>
      </c>
      <c r="M83" s="46">
        <f>A125188178K_Latest</f>
        <v>1.137</v>
      </c>
      <c r="N83" s="46">
        <f>A125182562V_Latest</f>
        <v>4.2409999999999997</v>
      </c>
      <c r="O83" s="46">
        <f>A125177882K_Latest</f>
        <v>5.5940000000000003</v>
      </c>
      <c r="P83" s="46">
        <f>A125189114T_Latest</f>
        <v>2.2200000000000002</v>
      </c>
      <c r="Q83" s="46">
        <f>A125183498F_Latest</f>
        <v>3.3730000000000002</v>
      </c>
      <c r="R83" s="46">
        <f>A125175074A_Latest</f>
        <v>0</v>
      </c>
      <c r="S83" s="46">
        <f>A125186306F_Latest</f>
        <v>0</v>
      </c>
      <c r="T83" s="46">
        <f>A125180690A_Latest</f>
        <v>0</v>
      </c>
      <c r="U83" s="60">
        <v>15</v>
      </c>
    </row>
    <row r="84" spans="1:21" hidden="1">
      <c r="A84" s="47"/>
      <c r="B84" s="51" t="s">
        <v>2242</v>
      </c>
      <c r="C84" s="46">
        <f>A125173174X_Latest</f>
        <v>745.04300000000001</v>
      </c>
      <c r="D84" s="46">
        <f>A125184406C_Latest</f>
        <v>315.32600000000002</v>
      </c>
      <c r="E84" s="46">
        <f>A125178790V_Latest</f>
        <v>429.71699999999998</v>
      </c>
      <c r="F84" s="46">
        <f>A125175982J_Latest</f>
        <v>628.96199999999999</v>
      </c>
      <c r="G84" s="46">
        <f>A125187214R_Latest</f>
        <v>249.50800000000001</v>
      </c>
      <c r="H84" s="46">
        <f>A125181598C_Latest</f>
        <v>379.45400000000001</v>
      </c>
      <c r="I84" s="46">
        <f>A125174110F_Latest</f>
        <v>222.34299999999999</v>
      </c>
      <c r="J84" s="46">
        <f>A125185342W_Latest</f>
        <v>118.15900000000001</v>
      </c>
      <c r="K84" s="46">
        <f>A125179726V_Latest</f>
        <v>104.184</v>
      </c>
      <c r="L84" s="46">
        <f>A125176918J_Latest</f>
        <v>233.03299999999999</v>
      </c>
      <c r="M84" s="46">
        <f>A125188150J_Latest</f>
        <v>68.481999999999999</v>
      </c>
      <c r="N84" s="46">
        <f>A125182534K_Latest</f>
        <v>164.55</v>
      </c>
      <c r="O84" s="46">
        <f>A125177854A_Latest</f>
        <v>173.58600000000001</v>
      </c>
      <c r="P84" s="46">
        <f>A125189086V_Latest</f>
        <v>62.866999999999997</v>
      </c>
      <c r="Q84" s="46">
        <f>A125183470C_Latest</f>
        <v>110.71899999999999</v>
      </c>
      <c r="R84" s="46">
        <f>A125175046T_Latest</f>
        <v>116.081</v>
      </c>
      <c r="S84" s="46">
        <f>A125186278J_Latest</f>
        <v>65.817999999999998</v>
      </c>
      <c r="T84" s="46">
        <f>A125180662T_Latest</f>
        <v>50.262999999999998</v>
      </c>
      <c r="U84" s="60">
        <v>16</v>
      </c>
    </row>
    <row r="85" spans="1:21" hidden="1">
      <c r="A85" s="47"/>
      <c r="B85" s="52" t="s">
        <v>2243</v>
      </c>
      <c r="C85" s="46">
        <f>A125173206F_Latest</f>
        <v>87.983999999999995</v>
      </c>
      <c r="D85" s="46">
        <f>A125184438W_Latest</f>
        <v>42.268000000000001</v>
      </c>
      <c r="E85" s="46">
        <f>A125178822A_Latest</f>
        <v>45.716999999999999</v>
      </c>
      <c r="F85" s="46">
        <f>A125176014T_Latest</f>
        <v>57.820999999999998</v>
      </c>
      <c r="G85" s="46">
        <f>A125187246J_Latest</f>
        <v>25.398</v>
      </c>
      <c r="H85" s="46">
        <f>A125181630T_Latest</f>
        <v>32.423999999999999</v>
      </c>
      <c r="I85" s="46">
        <f>A125174142X_Latest</f>
        <v>11.661</v>
      </c>
      <c r="J85" s="46">
        <f>A125185374R_Latest</f>
        <v>4.1509999999999998</v>
      </c>
      <c r="K85" s="46">
        <f>A125179758L_Latest</f>
        <v>7.51</v>
      </c>
      <c r="L85" s="46">
        <f>A125176950J_Latest</f>
        <v>18.731000000000002</v>
      </c>
      <c r="M85" s="46">
        <f>A125188182A_Latest</f>
        <v>7.3920000000000003</v>
      </c>
      <c r="N85" s="46">
        <f>A125182566C_Latest</f>
        <v>11.339</v>
      </c>
      <c r="O85" s="46">
        <f>A125177886V_Latest</f>
        <v>27.428999999999998</v>
      </c>
      <c r="P85" s="46">
        <f>A125189118A_Latest</f>
        <v>13.855</v>
      </c>
      <c r="Q85" s="46">
        <f>A125183502K_Latest</f>
        <v>13.574</v>
      </c>
      <c r="R85" s="46">
        <f>A125175078K_Latest</f>
        <v>30.163</v>
      </c>
      <c r="S85" s="46">
        <f>A125186310W_Latest</f>
        <v>16.87</v>
      </c>
      <c r="T85" s="46">
        <f>A125180694K_Latest</f>
        <v>13.292999999999999</v>
      </c>
      <c r="U85" s="60">
        <v>17</v>
      </c>
    </row>
    <row r="86" spans="1:21" hidden="1">
      <c r="A86" s="47"/>
      <c r="B86" s="52" t="s">
        <v>2244</v>
      </c>
      <c r="C86" s="46">
        <f>A125173210W_Latest</f>
        <v>657.05899999999997</v>
      </c>
      <c r="D86" s="46">
        <f>A125184442L_Latest</f>
        <v>273.05799999999999</v>
      </c>
      <c r="E86" s="46">
        <f>A125178826K_Latest</f>
        <v>384</v>
      </c>
      <c r="F86" s="46">
        <f>A125176018A_Latest</f>
        <v>571.14</v>
      </c>
      <c r="G86" s="46">
        <f>A125187250X_Latest</f>
        <v>224.11</v>
      </c>
      <c r="H86" s="46">
        <f>A125181634A_Latest</f>
        <v>347.03</v>
      </c>
      <c r="I86" s="46">
        <f>A125174146J_Latest</f>
        <v>210.68199999999999</v>
      </c>
      <c r="J86" s="46">
        <f>A125185378X_Latest</f>
        <v>114.008</v>
      </c>
      <c r="K86" s="46">
        <f>A125179762C_Latest</f>
        <v>96.674000000000007</v>
      </c>
      <c r="L86" s="46">
        <f>A125176954T_Latest</f>
        <v>214.30199999999999</v>
      </c>
      <c r="M86" s="46">
        <f>A125188186K_Latest</f>
        <v>61.09</v>
      </c>
      <c r="N86" s="46">
        <f>A125182570V_Latest</f>
        <v>153.21100000000001</v>
      </c>
      <c r="O86" s="46">
        <f>A125177890K_Latest</f>
        <v>146.15700000000001</v>
      </c>
      <c r="P86" s="46">
        <f>A125189122T_Latest</f>
        <v>49.012</v>
      </c>
      <c r="Q86" s="46">
        <f>A125183506V_Latest</f>
        <v>97.144999999999996</v>
      </c>
      <c r="R86" s="46">
        <f>A125175082A_Latest</f>
        <v>85.918000000000006</v>
      </c>
      <c r="S86" s="46">
        <f>A125186314F_Latest</f>
        <v>48.948</v>
      </c>
      <c r="T86" s="46">
        <f>A125180698V_Latest</f>
        <v>36.97</v>
      </c>
      <c r="U86" s="60">
        <v>18</v>
      </c>
    </row>
    <row r="87" spans="1:21" hidden="1">
      <c r="A87" s="47"/>
      <c r="B87" s="51" t="s">
        <v>2245</v>
      </c>
      <c r="C87" s="46">
        <f>A125173254X_Latest</f>
        <v>189.65899999999999</v>
      </c>
      <c r="D87" s="46">
        <f>A125184486R_Latest</f>
        <v>65.929000000000002</v>
      </c>
      <c r="E87" s="46">
        <f>A125178870V_Latest</f>
        <v>123.73</v>
      </c>
      <c r="F87" s="46">
        <f>A125176062K_Latest</f>
        <v>174.11</v>
      </c>
      <c r="G87" s="46">
        <f>A125187294A_Latest</f>
        <v>60.332999999999998</v>
      </c>
      <c r="H87" s="46">
        <f>A125181678C_Latest</f>
        <v>113.777</v>
      </c>
      <c r="I87" s="46">
        <f>A125174190T_Latest</f>
        <v>49.701999999999998</v>
      </c>
      <c r="J87" s="46">
        <f>A125185422W_Latest</f>
        <v>23.129000000000001</v>
      </c>
      <c r="K87" s="46">
        <f>A125179806V_Latest</f>
        <v>26.574000000000002</v>
      </c>
      <c r="L87" s="46">
        <f>A125176998V_Latest</f>
        <v>80.125</v>
      </c>
      <c r="M87" s="46">
        <f>A125188230J_Latest</f>
        <v>18.279</v>
      </c>
      <c r="N87" s="46">
        <f>A125182614K_Latest</f>
        <v>61.845999999999997</v>
      </c>
      <c r="O87" s="46">
        <f>A125177934A_Latest</f>
        <v>44.283000000000001</v>
      </c>
      <c r="P87" s="46">
        <f>A125189166V_Latest</f>
        <v>18.925999999999998</v>
      </c>
      <c r="Q87" s="46">
        <f>A125183550C_Latest</f>
        <v>25.356999999999999</v>
      </c>
      <c r="R87" s="46">
        <f>A125175126T_Latest</f>
        <v>15.548999999999999</v>
      </c>
      <c r="S87" s="46">
        <f>A125186358J_Latest</f>
        <v>5.5960000000000001</v>
      </c>
      <c r="T87" s="46">
        <f>A125180742T_Latest</f>
        <v>9.9529999999999994</v>
      </c>
      <c r="U87" s="60">
        <v>19</v>
      </c>
    </row>
    <row r="88" spans="1:21" hidden="1">
      <c r="A88" s="47"/>
      <c r="B88" s="54" t="s">
        <v>2246</v>
      </c>
      <c r="C88" s="46">
        <f>A125173162R_Latest</f>
        <v>5546.5630000000001</v>
      </c>
      <c r="D88" s="46">
        <f>A125184394F_Latest</f>
        <v>2406.3870000000002</v>
      </c>
      <c r="E88" s="46">
        <f>A125178778C_Latest</f>
        <v>3140.1759999999999</v>
      </c>
      <c r="F88" s="46">
        <f>A125175970X_Latest</f>
        <v>2062.8229999999999</v>
      </c>
      <c r="G88" s="46">
        <f>A125187202F_Latest</f>
        <v>851.04899999999998</v>
      </c>
      <c r="H88" s="46">
        <f>A125181586V_Latest</f>
        <v>1211.7729999999999</v>
      </c>
      <c r="I88" s="46">
        <f>A125174098A_Latest</f>
        <v>516.62</v>
      </c>
      <c r="J88" s="46">
        <f>A125185330L_Latest</f>
        <v>271.91899999999998</v>
      </c>
      <c r="K88" s="46">
        <f>A125179714K_Latest</f>
        <v>244.70099999999999</v>
      </c>
      <c r="L88" s="46">
        <f>A125176906X_Latest</f>
        <v>477.34199999999998</v>
      </c>
      <c r="M88" s="46">
        <f>A125188138T_Latest</f>
        <v>170.43899999999999</v>
      </c>
      <c r="N88" s="46">
        <f>A125182522A_Latest</f>
        <v>306.90300000000002</v>
      </c>
      <c r="O88" s="46">
        <f>A125177842T_Latest</f>
        <v>1068.8599999999999</v>
      </c>
      <c r="P88" s="46">
        <f>A125189074K_Latest</f>
        <v>408.69099999999997</v>
      </c>
      <c r="Q88" s="46">
        <f>A125183458L_Latest</f>
        <v>660.17</v>
      </c>
      <c r="R88" s="46">
        <f>A125175034J_Latest</f>
        <v>3483.74</v>
      </c>
      <c r="S88" s="46">
        <f>A125186266X_Latest</f>
        <v>1555.337</v>
      </c>
      <c r="T88" s="46">
        <f>A125180650J_Latest</f>
        <v>1928.403</v>
      </c>
      <c r="U88" s="60">
        <v>20</v>
      </c>
    </row>
    <row r="89" spans="1:21" hidden="1">
      <c r="A89" s="47"/>
      <c r="B89" s="55" t="s">
        <v>2247</v>
      </c>
      <c r="C89" s="46">
        <f>A125173242R_Latest</f>
        <v>4875.152</v>
      </c>
      <c r="D89" s="46">
        <f>A125184474F_Latest</f>
        <v>2060.0450000000001</v>
      </c>
      <c r="E89" s="46">
        <f>A125178858C_Latest</f>
        <v>2815.107</v>
      </c>
      <c r="F89" s="46">
        <f>A125176050A_Latest</f>
        <v>1609.9570000000001</v>
      </c>
      <c r="G89" s="46">
        <f>A125187282T_Latest</f>
        <v>606.37599999999998</v>
      </c>
      <c r="H89" s="46">
        <f>A125181666V_Latest</f>
        <v>1003.58</v>
      </c>
      <c r="I89" s="46">
        <f>A125174178A_Latest</f>
        <v>483.46</v>
      </c>
      <c r="J89" s="46">
        <f>A125185410L_Latest</f>
        <v>250.99299999999999</v>
      </c>
      <c r="K89" s="46">
        <f>A125179794W_Latest</f>
        <v>232.46700000000001</v>
      </c>
      <c r="L89" s="46">
        <f>A125176986K_Latest</f>
        <v>362.83100000000002</v>
      </c>
      <c r="M89" s="46">
        <f>A125188218T_Latest</f>
        <v>105.752</v>
      </c>
      <c r="N89" s="46">
        <f>A125182602A_Latest</f>
        <v>257.07799999999997</v>
      </c>
      <c r="O89" s="46">
        <f>A125177922T_Latest</f>
        <v>763.66600000000005</v>
      </c>
      <c r="P89" s="46">
        <f>A125189154K_Latest</f>
        <v>249.631</v>
      </c>
      <c r="Q89" s="46">
        <f>A125183538L_Latest</f>
        <v>514.03499999999997</v>
      </c>
      <c r="R89" s="46">
        <f>A125175114J_Latest</f>
        <v>3265.1959999999999</v>
      </c>
      <c r="S89" s="46">
        <f>A125186346X_Latest</f>
        <v>1453.6690000000001</v>
      </c>
      <c r="T89" s="46">
        <f>A125180730J_Latest</f>
        <v>1811.527</v>
      </c>
      <c r="U89" s="60">
        <v>21</v>
      </c>
    </row>
    <row r="90" spans="1:21" hidden="1">
      <c r="A90" s="56"/>
      <c r="B90" s="55" t="s">
        <v>2248</v>
      </c>
      <c r="C90" s="46">
        <f>A125173246X_Latest</f>
        <v>671.41099999999994</v>
      </c>
      <c r="D90" s="46">
        <f>A125184478R_Latest</f>
        <v>346.34199999999998</v>
      </c>
      <c r="E90" s="46">
        <f>A125178862V_Latest</f>
        <v>325.06900000000002</v>
      </c>
      <c r="F90" s="46">
        <f>A125176054K_Latest</f>
        <v>452.86599999999999</v>
      </c>
      <c r="G90" s="46">
        <f>A125187286A_Latest</f>
        <v>244.673</v>
      </c>
      <c r="H90" s="46">
        <f>A125181670K_Latest</f>
        <v>208.19300000000001</v>
      </c>
      <c r="I90" s="46">
        <f>A125174182T_Latest</f>
        <v>33.159999999999997</v>
      </c>
      <c r="J90" s="46">
        <f>A125185414W_Latest</f>
        <v>20.925999999999998</v>
      </c>
      <c r="K90" s="46">
        <f>A125179798F_Latest</f>
        <v>12.234</v>
      </c>
      <c r="L90" s="46">
        <f>A125176990A_Latest</f>
        <v>114.511</v>
      </c>
      <c r="M90" s="46">
        <f>A125188222J_Latest</f>
        <v>64.686999999999998</v>
      </c>
      <c r="N90" s="46">
        <f>A125182606K_Latest</f>
        <v>49.823999999999998</v>
      </c>
      <c r="O90" s="46">
        <f>A125177926A_Latest</f>
        <v>305.19499999999999</v>
      </c>
      <c r="P90" s="46">
        <f>A125189158V_Latest</f>
        <v>159.06</v>
      </c>
      <c r="Q90" s="46">
        <f>A125183542C_Latest</f>
        <v>146.13499999999999</v>
      </c>
      <c r="R90" s="46">
        <f>A125175118T_Latest</f>
        <v>218.54400000000001</v>
      </c>
      <c r="S90" s="46">
        <f>A125186350R_Latest</f>
        <v>101.669</v>
      </c>
      <c r="T90" s="46">
        <f>A125180734T_Latest</f>
        <v>116.876</v>
      </c>
      <c r="U90" s="60">
        <v>22</v>
      </c>
    </row>
    <row r="91" spans="1:21" hidden="1">
      <c r="A91" s="56"/>
      <c r="B91" s="51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60">
        <v>23</v>
      </c>
    </row>
    <row r="92" spans="1:21" hidden="1">
      <c r="A92" s="56" t="s">
        <v>2249</v>
      </c>
      <c r="B92" s="51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60">
        <v>24</v>
      </c>
    </row>
    <row r="93" spans="1:21" hidden="1">
      <c r="A93" s="56"/>
      <c r="B93" s="48" t="s">
        <v>2228</v>
      </c>
      <c r="C93" s="46">
        <f>A125173190X_Latest</f>
        <v>13363.421</v>
      </c>
      <c r="D93" s="46">
        <f>A125184422C_Latest</f>
        <v>6962.8680000000004</v>
      </c>
      <c r="E93" s="46">
        <f>A125178806A_Latest</f>
        <v>6400.5529999999999</v>
      </c>
      <c r="F93" s="46">
        <f>A125175998A_Latest</f>
        <v>12720.571</v>
      </c>
      <c r="G93" s="46">
        <f>A125187230R_Latest</f>
        <v>6576.4459999999999</v>
      </c>
      <c r="H93" s="46">
        <f>A125181614T_Latest</f>
        <v>6144.125</v>
      </c>
      <c r="I93" s="46">
        <f>A125174126X_Latest</f>
        <v>1958.0619999999999</v>
      </c>
      <c r="J93" s="46">
        <f>A125185358R_Latest</f>
        <v>978.26300000000003</v>
      </c>
      <c r="K93" s="46">
        <f>A125179742V_Latest</f>
        <v>979.79899999999998</v>
      </c>
      <c r="L93" s="46">
        <f>A125176934J_Latest</f>
        <v>6039.2020000000002</v>
      </c>
      <c r="M93" s="46">
        <f>A125188166A_Latest</f>
        <v>3152.4450000000002</v>
      </c>
      <c r="N93" s="46">
        <f>A125182550K_Latest</f>
        <v>2886.7570000000001</v>
      </c>
      <c r="O93" s="46">
        <f>A125177870A_Latest</f>
        <v>4723.3069999999998</v>
      </c>
      <c r="P93" s="46">
        <f>A125189102J_Latest</f>
        <v>2445.7379999999998</v>
      </c>
      <c r="Q93" s="46">
        <f>A125183486W_Latest</f>
        <v>2277.569</v>
      </c>
      <c r="R93" s="46">
        <f>A125175062T_Latest</f>
        <v>642.85</v>
      </c>
      <c r="S93" s="46">
        <f>A125186294J_Latest</f>
        <v>386.42200000000003</v>
      </c>
      <c r="T93" s="46">
        <f>A125180678K_Latest</f>
        <v>256.428</v>
      </c>
      <c r="U93" s="60">
        <v>25</v>
      </c>
    </row>
    <row r="94" spans="1:21" hidden="1">
      <c r="A94" s="56"/>
      <c r="B94" s="54" t="s">
        <v>2250</v>
      </c>
      <c r="C94" s="46">
        <f>A125173166X_Latest</f>
        <v>560.69500000000005</v>
      </c>
      <c r="D94" s="46">
        <f>A125184398R_Latest</f>
        <v>302.51</v>
      </c>
      <c r="E94" s="46">
        <f>A125178782V_Latest</f>
        <v>258.185</v>
      </c>
      <c r="F94" s="46">
        <f>A125175974J_Latest</f>
        <v>545.39700000000005</v>
      </c>
      <c r="G94" s="46">
        <f>A125187206R_Latest</f>
        <v>293.48700000000002</v>
      </c>
      <c r="H94" s="46">
        <f>A125181590K_Latest</f>
        <v>251.91</v>
      </c>
      <c r="I94" s="46">
        <f>A125174102F_Latest</f>
        <v>199.13200000000001</v>
      </c>
      <c r="J94" s="46">
        <f>A125185334W_Latest</f>
        <v>117.514</v>
      </c>
      <c r="K94" s="46">
        <f>A125179718V_Latest</f>
        <v>81.617999999999995</v>
      </c>
      <c r="L94" s="46">
        <f>A125176910R_Latest</f>
        <v>208.14500000000001</v>
      </c>
      <c r="M94" s="46">
        <f>A125188142J_Latest</f>
        <v>104.783</v>
      </c>
      <c r="N94" s="46">
        <f>A125182526K_Latest</f>
        <v>103.36199999999999</v>
      </c>
      <c r="O94" s="46">
        <f>A125177846A_Latest</f>
        <v>138.119</v>
      </c>
      <c r="P94" s="46">
        <f>A125189078V_Latest</f>
        <v>71.19</v>
      </c>
      <c r="Q94" s="46">
        <f>A125183462C_Latest</f>
        <v>66.929000000000002</v>
      </c>
      <c r="R94" s="46">
        <f>A125175038T_Latest</f>
        <v>15.298</v>
      </c>
      <c r="S94" s="46">
        <f>A125186270R_Latest</f>
        <v>9.0229999999999997</v>
      </c>
      <c r="T94" s="46">
        <f>A125180654T_Latest</f>
        <v>6.2750000000000004</v>
      </c>
      <c r="U94" s="60">
        <v>26</v>
      </c>
    </row>
    <row r="95" spans="1:21" hidden="1">
      <c r="A95" s="56"/>
      <c r="B95" s="54" t="s">
        <v>2251</v>
      </c>
      <c r="C95" s="46">
        <f>A125173186J_Latest</f>
        <v>6791.7939999999999</v>
      </c>
      <c r="D95" s="46">
        <f>A125184418L_Latest</f>
        <v>2903.9569999999999</v>
      </c>
      <c r="E95" s="46">
        <f>A125178802T_Latest</f>
        <v>3887.8380000000002</v>
      </c>
      <c r="F95" s="46">
        <f>A125175994T_Latest</f>
        <v>3160.7739999999999</v>
      </c>
      <c r="G95" s="46">
        <f>A125187226X_Latest</f>
        <v>1268.1880000000001</v>
      </c>
      <c r="H95" s="46">
        <f>A125181610J_Latest</f>
        <v>1892.586</v>
      </c>
      <c r="I95" s="46">
        <f>A125174122R_Latest</f>
        <v>858.89800000000002</v>
      </c>
      <c r="J95" s="46">
        <f>A125185354F_Latest</f>
        <v>449.33499999999998</v>
      </c>
      <c r="K95" s="46">
        <f>A125179738C_Latest</f>
        <v>409.56299999999999</v>
      </c>
      <c r="L95" s="46">
        <f>A125176930X_Latest</f>
        <v>947.41700000000003</v>
      </c>
      <c r="M95" s="46">
        <f>A125188162T_Latest</f>
        <v>296.43400000000003</v>
      </c>
      <c r="N95" s="46">
        <f>A125182546V_Latest</f>
        <v>650.98299999999995</v>
      </c>
      <c r="O95" s="46">
        <f>A125177866K_Latest</f>
        <v>1354.46</v>
      </c>
      <c r="P95" s="46">
        <f>A125189098C_Latest</f>
        <v>522.41899999999998</v>
      </c>
      <c r="Q95" s="46">
        <f>A125183482L_Latest</f>
        <v>832.04</v>
      </c>
      <c r="R95" s="46">
        <f>A125175058A_Latest</f>
        <v>3631.02</v>
      </c>
      <c r="S95" s="46">
        <f>A125186290X_Latest</f>
        <v>1635.768</v>
      </c>
      <c r="T95" s="46">
        <f>A125180674A_Latest</f>
        <v>1995.252</v>
      </c>
      <c r="U95" s="60">
        <v>27</v>
      </c>
    </row>
    <row r="96" spans="1:21" hidden="1">
      <c r="A96" s="56"/>
      <c r="B96" s="51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60">
        <v>28</v>
      </c>
    </row>
    <row r="97" spans="1:21" hidden="1">
      <c r="A97" s="56" t="s">
        <v>2252</v>
      </c>
      <c r="B97" s="51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60">
        <v>29</v>
      </c>
    </row>
    <row r="98" spans="1:21" hidden="1">
      <c r="A98" s="47"/>
      <c r="B98" s="48" t="s">
        <v>2253</v>
      </c>
      <c r="C98" s="46">
        <f>A125173214F_Latest</f>
        <v>13730.922</v>
      </c>
      <c r="D98" s="46">
        <f>A125184446W_Latest</f>
        <v>7115.125</v>
      </c>
      <c r="E98" s="46">
        <f>A125178830A_Latest</f>
        <v>6615.7969999999996</v>
      </c>
      <c r="F98" s="46">
        <f>A125176022T_Latest</f>
        <v>13067.607</v>
      </c>
      <c r="G98" s="46">
        <f>A125187254J_Latest</f>
        <v>6717.2030000000004</v>
      </c>
      <c r="H98" s="46">
        <f>A125181638K_Latest</f>
        <v>6350.4040000000005</v>
      </c>
      <c r="I98" s="46">
        <f>A125174150X_Latest</f>
        <v>2049.5770000000002</v>
      </c>
      <c r="J98" s="46">
        <f>A125185382R_Latest</f>
        <v>1030.759</v>
      </c>
      <c r="K98" s="46">
        <f>A125179766L_Latest</f>
        <v>1018.818</v>
      </c>
      <c r="L98" s="46">
        <f>A125176958A_Latest</f>
        <v>6214.62</v>
      </c>
      <c r="M98" s="46">
        <f>A125188190A_Latest</f>
        <v>3201.9929999999999</v>
      </c>
      <c r="N98" s="46">
        <f>A125182574C_Latest</f>
        <v>3012.627</v>
      </c>
      <c r="O98" s="46">
        <f>A125177894V_Latest</f>
        <v>4803.4089999999997</v>
      </c>
      <c r="P98" s="46">
        <f>A125189126A_Latest</f>
        <v>2484.451</v>
      </c>
      <c r="Q98" s="46">
        <f>A125183510K_Latest</f>
        <v>2318.9589999999998</v>
      </c>
      <c r="R98" s="46">
        <f>A125175086K_Latest</f>
        <v>663.31500000000005</v>
      </c>
      <c r="S98" s="46">
        <f>A125186318R_Latest</f>
        <v>397.923</v>
      </c>
      <c r="T98" s="46">
        <f>A125180702X_Latest</f>
        <v>265.39299999999997</v>
      </c>
      <c r="U98" s="60">
        <v>30</v>
      </c>
    </row>
    <row r="99" spans="1:21" hidden="1">
      <c r="A99" s="47"/>
      <c r="B99" s="48" t="s">
        <v>2254</v>
      </c>
      <c r="C99" s="46">
        <f>A125173258J_Latest</f>
        <v>6984.9889999999996</v>
      </c>
      <c r="D99" s="46">
        <f>A125184490F_Latest</f>
        <v>3054.21</v>
      </c>
      <c r="E99" s="46">
        <f>A125178874C_Latest</f>
        <v>3930.779</v>
      </c>
      <c r="F99" s="46">
        <f>A125176066V_Latest</f>
        <v>3359.1350000000002</v>
      </c>
      <c r="G99" s="46">
        <f>A125187298K_Latest</f>
        <v>1420.9190000000001</v>
      </c>
      <c r="H99" s="46">
        <f>A125181682V_Latest</f>
        <v>1938.2170000000001</v>
      </c>
      <c r="I99" s="46">
        <f>A125174194A_Latest</f>
        <v>966.51499999999999</v>
      </c>
      <c r="J99" s="46">
        <f>A125185426F_Latest</f>
        <v>514.35400000000004</v>
      </c>
      <c r="K99" s="46">
        <f>A125179810K_Latest</f>
        <v>452.16199999999998</v>
      </c>
      <c r="L99" s="46">
        <f>A125177002A_Latest</f>
        <v>980.14400000000001</v>
      </c>
      <c r="M99" s="46">
        <f>A125188234T_Latest</f>
        <v>351.66899999999998</v>
      </c>
      <c r="N99" s="46">
        <f>A125182618V_Latest</f>
        <v>628.47500000000002</v>
      </c>
      <c r="O99" s="46">
        <f>A125177938K_Latest</f>
        <v>1412.4760000000001</v>
      </c>
      <c r="P99" s="46">
        <f>A125189170K_Latest</f>
        <v>554.89599999999996</v>
      </c>
      <c r="Q99" s="46">
        <f>A125183554L_Latest</f>
        <v>857.58</v>
      </c>
      <c r="R99" s="46">
        <f>A125175130J_Latest</f>
        <v>3625.8530000000001</v>
      </c>
      <c r="S99" s="46">
        <f>A125186362X_Latest</f>
        <v>1633.2909999999999</v>
      </c>
      <c r="T99" s="46">
        <f>A125180746A_Latest</f>
        <v>1992.5630000000001</v>
      </c>
      <c r="U99" s="60">
        <v>31</v>
      </c>
    </row>
    <row r="100" spans="1:21" hidden="1">
      <c r="A100" s="47"/>
      <c r="B100" s="48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</row>
    <row r="101" spans="1:21" hidden="1">
      <c r="A101" s="47"/>
      <c r="B101" s="48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</row>
    <row r="102" spans="1:21" hidden="1">
      <c r="A102" s="47"/>
      <c r="B102" s="48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21" hidden="1">
      <c r="A103" s="59"/>
      <c r="B103" s="58"/>
      <c r="C103" s="61">
        <v>1</v>
      </c>
      <c r="D103" s="61">
        <v>2</v>
      </c>
      <c r="E103" s="61">
        <v>3</v>
      </c>
      <c r="F103" s="61">
        <v>4</v>
      </c>
      <c r="G103" s="61">
        <v>5</v>
      </c>
      <c r="H103" s="61">
        <v>6</v>
      </c>
      <c r="I103" s="61">
        <v>7</v>
      </c>
      <c r="J103" s="61">
        <v>8</v>
      </c>
      <c r="K103" s="61">
        <v>9</v>
      </c>
      <c r="L103" s="61">
        <v>10</v>
      </c>
      <c r="M103" s="61">
        <v>11</v>
      </c>
      <c r="N103" s="61">
        <v>12</v>
      </c>
      <c r="O103" s="61">
        <v>13</v>
      </c>
      <c r="P103" s="61">
        <v>14</v>
      </c>
      <c r="Q103" s="61">
        <v>15</v>
      </c>
      <c r="R103" s="61">
        <v>16</v>
      </c>
      <c r="S103" s="61">
        <v>17</v>
      </c>
      <c r="T103" s="61">
        <v>18</v>
      </c>
    </row>
    <row r="104" spans="1:21" hidden="1">
      <c r="A104" s="37"/>
      <c r="B104" s="37"/>
      <c r="C104" s="71" t="s">
        <v>2220</v>
      </c>
      <c r="D104" s="71"/>
      <c r="E104" s="71"/>
      <c r="F104" s="71" t="s">
        <v>2255</v>
      </c>
      <c r="G104" s="71"/>
      <c r="H104" s="71"/>
      <c r="I104" s="71" t="s">
        <v>2256</v>
      </c>
      <c r="J104" s="71"/>
      <c r="K104" s="71"/>
      <c r="L104" s="71" t="s">
        <v>2257</v>
      </c>
      <c r="M104" s="71"/>
      <c r="N104" s="71"/>
      <c r="O104" s="71" t="s">
        <v>2258</v>
      </c>
      <c r="P104" s="71"/>
      <c r="Q104" s="71"/>
      <c r="R104" s="71" t="s">
        <v>2259</v>
      </c>
      <c r="S104" s="71"/>
      <c r="T104" s="71"/>
    </row>
    <row r="105" spans="1:21" hidden="1">
      <c r="A105" s="37"/>
      <c r="B105" s="37"/>
      <c r="C105" s="38" t="s">
        <v>2222</v>
      </c>
      <c r="D105" s="38" t="s">
        <v>2223</v>
      </c>
      <c r="E105" s="38" t="s">
        <v>2224</v>
      </c>
      <c r="F105" s="38" t="s">
        <v>2222</v>
      </c>
      <c r="G105" s="38" t="s">
        <v>2223</v>
      </c>
      <c r="H105" s="38" t="s">
        <v>2224</v>
      </c>
      <c r="I105" s="38" t="s">
        <v>2222</v>
      </c>
      <c r="J105" s="38" t="s">
        <v>2223</v>
      </c>
      <c r="K105" s="38" t="s">
        <v>2224</v>
      </c>
      <c r="L105" s="38" t="s">
        <v>2222</v>
      </c>
      <c r="M105" s="38" t="s">
        <v>2223</v>
      </c>
      <c r="N105" s="38" t="s">
        <v>2224</v>
      </c>
      <c r="O105" s="38" t="s">
        <v>2222</v>
      </c>
      <c r="P105" s="38" t="s">
        <v>2223</v>
      </c>
      <c r="Q105" s="38" t="s">
        <v>2224</v>
      </c>
      <c r="R105" s="38" t="s">
        <v>2222</v>
      </c>
      <c r="S105" s="38" t="s">
        <v>2223</v>
      </c>
      <c r="T105" s="38" t="s">
        <v>2224</v>
      </c>
    </row>
    <row r="106" spans="1:21" hidden="1">
      <c r="A106" s="37"/>
      <c r="B106" s="37"/>
      <c r="C106" s="41" t="s">
        <v>2225</v>
      </c>
      <c r="D106" s="41" t="s">
        <v>2225</v>
      </c>
      <c r="E106" s="41" t="s">
        <v>2225</v>
      </c>
      <c r="F106" s="41" t="s">
        <v>2225</v>
      </c>
      <c r="G106" s="41" t="s">
        <v>2225</v>
      </c>
      <c r="H106" s="41" t="s">
        <v>2225</v>
      </c>
      <c r="I106" s="41" t="s">
        <v>2225</v>
      </c>
      <c r="J106" s="41" t="s">
        <v>2225</v>
      </c>
      <c r="K106" s="41" t="s">
        <v>2225</v>
      </c>
      <c r="L106" s="41" t="s">
        <v>2225</v>
      </c>
      <c r="M106" s="41" t="s">
        <v>2225</v>
      </c>
      <c r="N106" s="41" t="s">
        <v>2225</v>
      </c>
      <c r="O106" s="41" t="s">
        <v>2225</v>
      </c>
      <c r="P106" s="41" t="s">
        <v>2225</v>
      </c>
      <c r="Q106" s="41" t="s">
        <v>2225</v>
      </c>
      <c r="R106" s="41" t="s">
        <v>2225</v>
      </c>
      <c r="S106" s="41" t="s">
        <v>2225</v>
      </c>
      <c r="T106" s="41" t="s">
        <v>2225</v>
      </c>
    </row>
    <row r="107" spans="1:21" hidden="1">
      <c r="A107" s="42" t="s">
        <v>2226</v>
      </c>
      <c r="B107" s="37"/>
      <c r="C107" s="41"/>
      <c r="D107" s="41"/>
      <c r="E107" s="41"/>
      <c r="F107" s="43"/>
      <c r="G107" s="65"/>
      <c r="H107" s="65"/>
    </row>
    <row r="108" spans="1:21" hidden="1">
      <c r="A108" s="44"/>
      <c r="B108" s="45" t="s">
        <v>2227</v>
      </c>
      <c r="C108" s="19" t="s">
        <v>262</v>
      </c>
      <c r="D108" s="19" t="s">
        <v>263</v>
      </c>
      <c r="E108" s="19" t="s">
        <v>264</v>
      </c>
      <c r="F108" s="19" t="s">
        <v>340</v>
      </c>
      <c r="G108" s="19" t="s">
        <v>341</v>
      </c>
      <c r="H108" s="19" t="s">
        <v>342</v>
      </c>
      <c r="I108" s="19" t="s">
        <v>418</v>
      </c>
      <c r="J108" s="19" t="s">
        <v>419</v>
      </c>
      <c r="K108" s="19" t="s">
        <v>420</v>
      </c>
      <c r="L108" s="19" t="s">
        <v>496</v>
      </c>
      <c r="M108" s="19" t="s">
        <v>497</v>
      </c>
      <c r="N108" s="19" t="s">
        <v>498</v>
      </c>
      <c r="O108" s="19" t="s">
        <v>824</v>
      </c>
      <c r="P108" s="19" t="s">
        <v>825</v>
      </c>
      <c r="Q108" s="19" t="s">
        <v>826</v>
      </c>
      <c r="R108" s="19" t="s">
        <v>902</v>
      </c>
      <c r="S108" s="19" t="s">
        <v>903</v>
      </c>
      <c r="T108" s="19" t="s">
        <v>904</v>
      </c>
      <c r="U108" s="60">
        <v>1</v>
      </c>
    </row>
    <row r="109" spans="1:21" hidden="1">
      <c r="A109" s="47"/>
      <c r="B109" s="48" t="s">
        <v>2228</v>
      </c>
      <c r="C109" s="19" t="s">
        <v>265</v>
      </c>
      <c r="D109" s="19" t="s">
        <v>266</v>
      </c>
      <c r="E109" s="19" t="s">
        <v>267</v>
      </c>
      <c r="F109" s="19" t="s">
        <v>343</v>
      </c>
      <c r="G109" s="19" t="s">
        <v>344</v>
      </c>
      <c r="H109" s="19" t="s">
        <v>345</v>
      </c>
      <c r="I109" s="19" t="s">
        <v>421</v>
      </c>
      <c r="J109" s="19" t="s">
        <v>422</v>
      </c>
      <c r="K109" s="19" t="s">
        <v>423</v>
      </c>
      <c r="L109" s="19" t="s">
        <v>499</v>
      </c>
      <c r="M109" s="19" t="s">
        <v>500</v>
      </c>
      <c r="N109" s="19" t="s">
        <v>501</v>
      </c>
      <c r="O109" s="19" t="s">
        <v>827</v>
      </c>
      <c r="P109" s="19" t="s">
        <v>828</v>
      </c>
      <c r="Q109" s="19" t="s">
        <v>829</v>
      </c>
      <c r="R109" s="19" t="s">
        <v>905</v>
      </c>
      <c r="S109" s="19" t="s">
        <v>906</v>
      </c>
      <c r="T109" s="19" t="s">
        <v>907</v>
      </c>
      <c r="U109" s="60">
        <v>2</v>
      </c>
    </row>
    <row r="110" spans="1:21" hidden="1">
      <c r="A110" s="47"/>
      <c r="B110" s="49" t="s">
        <v>2229</v>
      </c>
      <c r="C110" s="19" t="s">
        <v>268</v>
      </c>
      <c r="D110" s="19" t="s">
        <v>269</v>
      </c>
      <c r="E110" s="19" t="s">
        <v>270</v>
      </c>
      <c r="F110" s="19" t="s">
        <v>346</v>
      </c>
      <c r="G110" s="19" t="s">
        <v>347</v>
      </c>
      <c r="H110" s="19" t="s">
        <v>348</v>
      </c>
      <c r="I110" s="19" t="s">
        <v>424</v>
      </c>
      <c r="J110" s="19" t="s">
        <v>425</v>
      </c>
      <c r="K110" s="19" t="s">
        <v>426</v>
      </c>
      <c r="L110" s="19" t="s">
        <v>502</v>
      </c>
      <c r="M110" s="19" t="s">
        <v>503</v>
      </c>
      <c r="N110" s="19" t="s">
        <v>504</v>
      </c>
      <c r="O110" s="19" t="s">
        <v>830</v>
      </c>
      <c r="P110" s="19" t="s">
        <v>831</v>
      </c>
      <c r="Q110" s="19" t="s">
        <v>832</v>
      </c>
      <c r="R110" s="19" t="s">
        <v>908</v>
      </c>
      <c r="S110" s="19" t="s">
        <v>909</v>
      </c>
      <c r="T110" s="19" t="s">
        <v>910</v>
      </c>
      <c r="U110" s="60">
        <v>3</v>
      </c>
    </row>
    <row r="111" spans="1:21" hidden="1">
      <c r="A111" s="47"/>
      <c r="B111" s="50" t="s">
        <v>2230</v>
      </c>
      <c r="C111" s="19" t="s">
        <v>271</v>
      </c>
      <c r="D111" s="19" t="s">
        <v>272</v>
      </c>
      <c r="E111" s="19" t="s">
        <v>273</v>
      </c>
      <c r="F111" s="19" t="s">
        <v>349</v>
      </c>
      <c r="G111" s="19" t="s">
        <v>350</v>
      </c>
      <c r="H111" s="19" t="s">
        <v>351</v>
      </c>
      <c r="I111" s="19" t="s">
        <v>427</v>
      </c>
      <c r="J111" s="19" t="s">
        <v>428</v>
      </c>
      <c r="K111" s="19" t="s">
        <v>429</v>
      </c>
      <c r="L111" s="19" t="s">
        <v>505</v>
      </c>
      <c r="M111" s="19" t="s">
        <v>506</v>
      </c>
      <c r="N111" s="19" t="s">
        <v>507</v>
      </c>
      <c r="O111" s="19" t="s">
        <v>833</v>
      </c>
      <c r="P111" s="19" t="s">
        <v>834</v>
      </c>
      <c r="Q111" s="19" t="s">
        <v>835</v>
      </c>
      <c r="R111" s="19" t="s">
        <v>911</v>
      </c>
      <c r="S111" s="19" t="s">
        <v>912</v>
      </c>
      <c r="T111" s="19" t="s">
        <v>913</v>
      </c>
      <c r="U111" s="60">
        <v>4</v>
      </c>
    </row>
    <row r="112" spans="1:21" hidden="1">
      <c r="A112" s="47"/>
      <c r="B112" s="48" t="s">
        <v>2231</v>
      </c>
      <c r="C112" s="19" t="s">
        <v>274</v>
      </c>
      <c r="D112" s="19" t="s">
        <v>275</v>
      </c>
      <c r="E112" s="19" t="s">
        <v>276</v>
      </c>
      <c r="F112" s="19" t="s">
        <v>352</v>
      </c>
      <c r="G112" s="19" t="s">
        <v>353</v>
      </c>
      <c r="H112" s="19" t="s">
        <v>354</v>
      </c>
      <c r="I112" s="19" t="s">
        <v>430</v>
      </c>
      <c r="J112" s="19" t="s">
        <v>431</v>
      </c>
      <c r="K112" s="19" t="s">
        <v>432</v>
      </c>
      <c r="L112" s="19" t="s">
        <v>508</v>
      </c>
      <c r="M112" s="19" t="s">
        <v>509</v>
      </c>
      <c r="N112" s="19" t="s">
        <v>510</v>
      </c>
      <c r="O112" s="19" t="s">
        <v>836</v>
      </c>
      <c r="P112" s="19" t="s">
        <v>837</v>
      </c>
      <c r="Q112" s="19" t="s">
        <v>838</v>
      </c>
      <c r="R112" s="19" t="s">
        <v>914</v>
      </c>
      <c r="S112" s="19" t="s">
        <v>915</v>
      </c>
      <c r="T112" s="19" t="s">
        <v>916</v>
      </c>
      <c r="U112" s="60">
        <v>5</v>
      </c>
    </row>
    <row r="113" spans="1:21" hidden="1">
      <c r="A113" s="47"/>
      <c r="B113" s="49" t="s">
        <v>2232</v>
      </c>
      <c r="C113" s="19" t="s">
        <v>277</v>
      </c>
      <c r="D113" s="19" t="s">
        <v>278</v>
      </c>
      <c r="E113" s="19" t="s">
        <v>279</v>
      </c>
      <c r="F113" s="19" t="s">
        <v>355</v>
      </c>
      <c r="G113" s="19" t="s">
        <v>356</v>
      </c>
      <c r="H113" s="19" t="s">
        <v>357</v>
      </c>
      <c r="I113" s="19" t="s">
        <v>433</v>
      </c>
      <c r="J113" s="19" t="s">
        <v>434</v>
      </c>
      <c r="K113" s="19" t="s">
        <v>435</v>
      </c>
      <c r="L113" s="19" t="s">
        <v>511</v>
      </c>
      <c r="M113" s="19" t="s">
        <v>762</v>
      </c>
      <c r="N113" s="19" t="s">
        <v>763</v>
      </c>
      <c r="O113" s="19" t="s">
        <v>839</v>
      </c>
      <c r="P113" s="19" t="s">
        <v>840</v>
      </c>
      <c r="Q113" s="19" t="s">
        <v>841</v>
      </c>
      <c r="R113" s="19" t="s">
        <v>917</v>
      </c>
      <c r="S113" s="19" t="s">
        <v>918</v>
      </c>
      <c r="T113" s="19" t="s">
        <v>919</v>
      </c>
      <c r="U113" s="60">
        <v>6</v>
      </c>
    </row>
    <row r="114" spans="1:21" hidden="1">
      <c r="A114" s="47"/>
      <c r="B114" s="51" t="s">
        <v>2233</v>
      </c>
      <c r="C114" s="19" t="s">
        <v>280</v>
      </c>
      <c r="D114" s="19" t="s">
        <v>281</v>
      </c>
      <c r="E114" s="19" t="s">
        <v>282</v>
      </c>
      <c r="F114" s="19" t="s">
        <v>358</v>
      </c>
      <c r="G114" s="19" t="s">
        <v>359</v>
      </c>
      <c r="H114" s="19" t="s">
        <v>360</v>
      </c>
      <c r="I114" s="19" t="s">
        <v>436</v>
      </c>
      <c r="J114" s="19" t="s">
        <v>437</v>
      </c>
      <c r="K114" s="19" t="s">
        <v>438</v>
      </c>
      <c r="L114" s="19" t="s">
        <v>764</v>
      </c>
      <c r="M114" s="19" t="s">
        <v>765</v>
      </c>
      <c r="N114" s="19" t="s">
        <v>766</v>
      </c>
      <c r="O114" s="19" t="s">
        <v>842</v>
      </c>
      <c r="P114" s="19" t="s">
        <v>843</v>
      </c>
      <c r="Q114" s="19" t="s">
        <v>844</v>
      </c>
      <c r="R114" s="19" t="s">
        <v>920</v>
      </c>
      <c r="S114" s="19" t="s">
        <v>921</v>
      </c>
      <c r="T114" s="19" t="s">
        <v>922</v>
      </c>
      <c r="U114" s="60">
        <v>7</v>
      </c>
    </row>
    <row r="115" spans="1:21" hidden="1">
      <c r="A115" s="47"/>
      <c r="B115" s="52" t="s">
        <v>2234</v>
      </c>
      <c r="C115" s="19" t="s">
        <v>283</v>
      </c>
      <c r="D115" s="19" t="s">
        <v>284</v>
      </c>
      <c r="E115" s="19" t="s">
        <v>285</v>
      </c>
      <c r="F115" s="19" t="s">
        <v>361</v>
      </c>
      <c r="G115" s="19" t="s">
        <v>362</v>
      </c>
      <c r="H115" s="19" t="s">
        <v>363</v>
      </c>
      <c r="I115" s="19" t="s">
        <v>439</v>
      </c>
      <c r="J115" s="19" t="s">
        <v>440</v>
      </c>
      <c r="K115" s="19" t="s">
        <v>441</v>
      </c>
      <c r="L115" s="19" t="s">
        <v>767</v>
      </c>
      <c r="M115" s="19" t="s">
        <v>768</v>
      </c>
      <c r="N115" s="19" t="s">
        <v>769</v>
      </c>
      <c r="O115" s="19" t="s">
        <v>845</v>
      </c>
      <c r="P115" s="19" t="s">
        <v>846</v>
      </c>
      <c r="Q115" s="19" t="s">
        <v>847</v>
      </c>
      <c r="R115" s="19" t="s">
        <v>923</v>
      </c>
      <c r="S115" s="19" t="s">
        <v>924</v>
      </c>
      <c r="T115" s="19" t="s">
        <v>925</v>
      </c>
      <c r="U115" s="60">
        <v>8</v>
      </c>
    </row>
    <row r="116" spans="1:21" hidden="1">
      <c r="A116" s="47"/>
      <c r="B116" s="52" t="s">
        <v>2235</v>
      </c>
      <c r="C116" s="19" t="s">
        <v>286</v>
      </c>
      <c r="D116" s="19" t="s">
        <v>287</v>
      </c>
      <c r="E116" s="19" t="s">
        <v>288</v>
      </c>
      <c r="F116" s="19" t="s">
        <v>364</v>
      </c>
      <c r="G116" s="19" t="s">
        <v>365</v>
      </c>
      <c r="H116" s="19" t="s">
        <v>366</v>
      </c>
      <c r="I116" s="19" t="s">
        <v>442</v>
      </c>
      <c r="J116" s="19" t="s">
        <v>443</v>
      </c>
      <c r="K116" s="19" t="s">
        <v>444</v>
      </c>
      <c r="L116" s="19" t="s">
        <v>770</v>
      </c>
      <c r="M116" s="19" t="s">
        <v>771</v>
      </c>
      <c r="N116" s="19" t="s">
        <v>772</v>
      </c>
      <c r="O116" s="19" t="s">
        <v>848</v>
      </c>
      <c r="P116" s="19" t="s">
        <v>849</v>
      </c>
      <c r="Q116" s="19" t="s">
        <v>850</v>
      </c>
      <c r="R116" s="19" t="s">
        <v>926</v>
      </c>
      <c r="S116" s="19" t="s">
        <v>927</v>
      </c>
      <c r="T116" s="19" t="s">
        <v>928</v>
      </c>
      <c r="U116" s="60">
        <v>9</v>
      </c>
    </row>
    <row r="117" spans="1:21" hidden="1">
      <c r="A117" s="47"/>
      <c r="B117" s="51" t="s">
        <v>2236</v>
      </c>
      <c r="C117" s="19" t="s">
        <v>289</v>
      </c>
      <c r="D117" s="19" t="s">
        <v>290</v>
      </c>
      <c r="E117" s="19" t="s">
        <v>291</v>
      </c>
      <c r="F117" s="19" t="s">
        <v>367</v>
      </c>
      <c r="G117" s="19" t="s">
        <v>368</v>
      </c>
      <c r="H117" s="19" t="s">
        <v>369</v>
      </c>
      <c r="I117" s="19" t="s">
        <v>445</v>
      </c>
      <c r="J117" s="19" t="s">
        <v>446</v>
      </c>
      <c r="K117" s="19" t="s">
        <v>447</v>
      </c>
      <c r="L117" s="19" t="s">
        <v>773</v>
      </c>
      <c r="M117" s="19" t="s">
        <v>774</v>
      </c>
      <c r="N117" s="19" t="s">
        <v>775</v>
      </c>
      <c r="O117" s="19" t="s">
        <v>851</v>
      </c>
      <c r="P117" s="19" t="s">
        <v>852</v>
      </c>
      <c r="Q117" s="19" t="s">
        <v>853</v>
      </c>
      <c r="R117" s="19" t="s">
        <v>929</v>
      </c>
      <c r="S117" s="19" t="s">
        <v>930</v>
      </c>
      <c r="T117" s="19" t="s">
        <v>931</v>
      </c>
      <c r="U117" s="60">
        <v>10</v>
      </c>
    </row>
    <row r="118" spans="1:21" hidden="1">
      <c r="A118" s="47"/>
      <c r="B118" s="49" t="s">
        <v>2237</v>
      </c>
      <c r="C118" s="19" t="s">
        <v>292</v>
      </c>
      <c r="D118" s="19" t="s">
        <v>293</v>
      </c>
      <c r="E118" s="19" t="s">
        <v>294</v>
      </c>
      <c r="F118" s="19" t="s">
        <v>370</v>
      </c>
      <c r="G118" s="19" t="s">
        <v>371</v>
      </c>
      <c r="H118" s="19" t="s">
        <v>372</v>
      </c>
      <c r="I118" s="19" t="s">
        <v>448</v>
      </c>
      <c r="J118" s="19" t="s">
        <v>449</v>
      </c>
      <c r="K118" s="19" t="s">
        <v>450</v>
      </c>
      <c r="L118" s="19" t="s">
        <v>776</v>
      </c>
      <c r="M118" s="19" t="s">
        <v>777</v>
      </c>
      <c r="N118" s="19" t="s">
        <v>778</v>
      </c>
      <c r="O118" s="19" t="s">
        <v>854</v>
      </c>
      <c r="P118" s="19" t="s">
        <v>855</v>
      </c>
      <c r="Q118" s="19" t="s">
        <v>856</v>
      </c>
      <c r="R118" s="19" t="s">
        <v>932</v>
      </c>
      <c r="S118" s="19" t="s">
        <v>933</v>
      </c>
      <c r="T118" s="19" t="s">
        <v>934</v>
      </c>
      <c r="U118" s="60">
        <v>11</v>
      </c>
    </row>
    <row r="119" spans="1:21" hidden="1">
      <c r="A119" s="47"/>
      <c r="B119" s="51" t="s">
        <v>2238</v>
      </c>
      <c r="C119" s="19" t="s">
        <v>295</v>
      </c>
      <c r="D119" s="19" t="s">
        <v>296</v>
      </c>
      <c r="E119" s="19" t="s">
        <v>297</v>
      </c>
      <c r="F119" s="19" t="s">
        <v>373</v>
      </c>
      <c r="G119" s="19" t="s">
        <v>374</v>
      </c>
      <c r="H119" s="19" t="s">
        <v>375</v>
      </c>
      <c r="I119" s="19" t="s">
        <v>451</v>
      </c>
      <c r="J119" s="19" t="s">
        <v>452</v>
      </c>
      <c r="K119" s="19" t="s">
        <v>453</v>
      </c>
      <c r="L119" s="19" t="s">
        <v>779</v>
      </c>
      <c r="M119" s="19" t="s">
        <v>780</v>
      </c>
      <c r="N119" s="19" t="s">
        <v>781</v>
      </c>
      <c r="O119" s="19" t="s">
        <v>857</v>
      </c>
      <c r="P119" s="19" t="s">
        <v>858</v>
      </c>
      <c r="Q119" s="19" t="s">
        <v>859</v>
      </c>
      <c r="R119" s="19" t="s">
        <v>935</v>
      </c>
      <c r="S119" s="19" t="s">
        <v>936</v>
      </c>
      <c r="T119" s="19" t="s">
        <v>937</v>
      </c>
      <c r="U119" s="60">
        <v>12</v>
      </c>
    </row>
    <row r="120" spans="1:21" hidden="1">
      <c r="A120" s="47"/>
      <c r="B120" s="53" t="s">
        <v>2239</v>
      </c>
      <c r="C120" s="19" t="s">
        <v>298</v>
      </c>
      <c r="D120" s="19" t="s">
        <v>299</v>
      </c>
      <c r="E120" s="19" t="s">
        <v>300</v>
      </c>
      <c r="F120" s="19" t="s">
        <v>376</v>
      </c>
      <c r="G120" s="19" t="s">
        <v>377</v>
      </c>
      <c r="H120" s="19" t="s">
        <v>378</v>
      </c>
      <c r="I120" s="19" t="s">
        <v>454</v>
      </c>
      <c r="J120" s="19" t="s">
        <v>455</v>
      </c>
      <c r="K120" s="19" t="s">
        <v>456</v>
      </c>
      <c r="L120" s="19" t="s">
        <v>782</v>
      </c>
      <c r="M120" s="19" t="s">
        <v>783</v>
      </c>
      <c r="N120" s="19" t="s">
        <v>784</v>
      </c>
      <c r="O120" s="19" t="s">
        <v>860</v>
      </c>
      <c r="P120" s="19" t="s">
        <v>861</v>
      </c>
      <c r="Q120" s="19" t="s">
        <v>862</v>
      </c>
      <c r="R120" s="19" t="s">
        <v>938</v>
      </c>
      <c r="S120" s="19" t="s">
        <v>939</v>
      </c>
      <c r="T120" s="19" t="s">
        <v>940</v>
      </c>
      <c r="U120" s="60">
        <v>13</v>
      </c>
    </row>
    <row r="121" spans="1:21" hidden="1">
      <c r="A121" s="47"/>
      <c r="B121" s="52" t="s">
        <v>2240</v>
      </c>
      <c r="C121" s="19" t="s">
        <v>301</v>
      </c>
      <c r="D121" s="19" t="s">
        <v>302</v>
      </c>
      <c r="E121" s="19" t="s">
        <v>303</v>
      </c>
      <c r="F121" s="19" t="s">
        <v>379</v>
      </c>
      <c r="G121" s="19" t="s">
        <v>380</v>
      </c>
      <c r="H121" s="19" t="s">
        <v>381</v>
      </c>
      <c r="I121" s="19" t="s">
        <v>457</v>
      </c>
      <c r="J121" s="19" t="s">
        <v>458</v>
      </c>
      <c r="K121" s="19" t="s">
        <v>459</v>
      </c>
      <c r="L121" s="19" t="s">
        <v>785</v>
      </c>
      <c r="M121" s="19" t="s">
        <v>786</v>
      </c>
      <c r="N121" s="19" t="s">
        <v>787</v>
      </c>
      <c r="O121" s="19" t="s">
        <v>863</v>
      </c>
      <c r="P121" s="19" t="s">
        <v>864</v>
      </c>
      <c r="Q121" s="19" t="s">
        <v>865</v>
      </c>
      <c r="R121" s="19" t="s">
        <v>941</v>
      </c>
      <c r="S121" s="19" t="s">
        <v>942</v>
      </c>
      <c r="T121" s="19" t="s">
        <v>943</v>
      </c>
      <c r="U121" s="60">
        <v>14</v>
      </c>
    </row>
    <row r="122" spans="1:21" hidden="1">
      <c r="A122" s="47"/>
      <c r="B122" s="51" t="s">
        <v>2241</v>
      </c>
      <c r="C122" s="19" t="s">
        <v>304</v>
      </c>
      <c r="D122" s="19" t="s">
        <v>305</v>
      </c>
      <c r="E122" s="19" t="s">
        <v>306</v>
      </c>
      <c r="F122" s="19" t="s">
        <v>382</v>
      </c>
      <c r="G122" s="19" t="s">
        <v>383</v>
      </c>
      <c r="H122" s="19" t="s">
        <v>384</v>
      </c>
      <c r="I122" s="19" t="s">
        <v>460</v>
      </c>
      <c r="J122" s="19" t="s">
        <v>461</v>
      </c>
      <c r="K122" s="19" t="s">
        <v>462</v>
      </c>
      <c r="L122" s="19" t="s">
        <v>788</v>
      </c>
      <c r="M122" s="19" t="s">
        <v>789</v>
      </c>
      <c r="N122" s="19" t="s">
        <v>790</v>
      </c>
      <c r="O122" s="19" t="s">
        <v>866</v>
      </c>
      <c r="P122" s="19" t="s">
        <v>867</v>
      </c>
      <c r="Q122" s="19" t="s">
        <v>868</v>
      </c>
      <c r="R122" s="19" t="s">
        <v>944</v>
      </c>
      <c r="S122" s="19" t="s">
        <v>945</v>
      </c>
      <c r="T122" s="19" t="s">
        <v>946</v>
      </c>
      <c r="U122" s="60">
        <v>15</v>
      </c>
    </row>
    <row r="123" spans="1:21" hidden="1">
      <c r="A123" s="47"/>
      <c r="B123" s="51" t="s">
        <v>2242</v>
      </c>
      <c r="C123" s="19" t="s">
        <v>307</v>
      </c>
      <c r="D123" s="19" t="s">
        <v>308</v>
      </c>
      <c r="E123" s="19" t="s">
        <v>309</v>
      </c>
      <c r="F123" s="19" t="s">
        <v>385</v>
      </c>
      <c r="G123" s="19" t="s">
        <v>386</v>
      </c>
      <c r="H123" s="19" t="s">
        <v>387</v>
      </c>
      <c r="I123" s="19" t="s">
        <v>463</v>
      </c>
      <c r="J123" s="19" t="s">
        <v>464</v>
      </c>
      <c r="K123" s="19" t="s">
        <v>465</v>
      </c>
      <c r="L123" s="19" t="s">
        <v>791</v>
      </c>
      <c r="M123" s="19" t="s">
        <v>792</v>
      </c>
      <c r="N123" s="19" t="s">
        <v>793</v>
      </c>
      <c r="O123" s="19" t="s">
        <v>869</v>
      </c>
      <c r="P123" s="19" t="s">
        <v>870</v>
      </c>
      <c r="Q123" s="19" t="s">
        <v>871</v>
      </c>
      <c r="R123" s="19" t="s">
        <v>947</v>
      </c>
      <c r="S123" s="19" t="s">
        <v>948</v>
      </c>
      <c r="T123" s="19" t="s">
        <v>949</v>
      </c>
      <c r="U123" s="60">
        <v>16</v>
      </c>
    </row>
    <row r="124" spans="1:21" hidden="1">
      <c r="A124" s="47"/>
      <c r="B124" s="52" t="s">
        <v>2243</v>
      </c>
      <c r="C124" s="19" t="s">
        <v>310</v>
      </c>
      <c r="D124" s="19" t="s">
        <v>311</v>
      </c>
      <c r="E124" s="19" t="s">
        <v>312</v>
      </c>
      <c r="F124" s="19" t="s">
        <v>388</v>
      </c>
      <c r="G124" s="19" t="s">
        <v>389</v>
      </c>
      <c r="H124" s="19" t="s">
        <v>390</v>
      </c>
      <c r="I124" s="19" t="s">
        <v>466</v>
      </c>
      <c r="J124" s="19" t="s">
        <v>467</v>
      </c>
      <c r="K124" s="19" t="s">
        <v>468</v>
      </c>
      <c r="L124" s="19" t="s">
        <v>794</v>
      </c>
      <c r="M124" s="19" t="s">
        <v>795</v>
      </c>
      <c r="N124" s="19" t="s">
        <v>796</v>
      </c>
      <c r="O124" s="19" t="s">
        <v>872</v>
      </c>
      <c r="P124" s="19" t="s">
        <v>873</v>
      </c>
      <c r="Q124" s="19" t="s">
        <v>874</v>
      </c>
      <c r="R124" s="19" t="s">
        <v>950</v>
      </c>
      <c r="S124" s="19" t="s">
        <v>951</v>
      </c>
      <c r="T124" s="19" t="s">
        <v>952</v>
      </c>
      <c r="U124" s="60">
        <v>17</v>
      </c>
    </row>
    <row r="125" spans="1:21" hidden="1">
      <c r="A125" s="47"/>
      <c r="B125" s="52" t="s">
        <v>2244</v>
      </c>
      <c r="C125" s="19" t="s">
        <v>313</v>
      </c>
      <c r="D125" s="19" t="s">
        <v>314</v>
      </c>
      <c r="E125" s="19" t="s">
        <v>315</v>
      </c>
      <c r="F125" s="19" t="s">
        <v>391</v>
      </c>
      <c r="G125" s="19" t="s">
        <v>392</v>
      </c>
      <c r="H125" s="19" t="s">
        <v>393</v>
      </c>
      <c r="I125" s="19" t="s">
        <v>469</v>
      </c>
      <c r="J125" s="19" t="s">
        <v>470</v>
      </c>
      <c r="K125" s="19" t="s">
        <v>471</v>
      </c>
      <c r="L125" s="19" t="s">
        <v>797</v>
      </c>
      <c r="M125" s="19" t="s">
        <v>798</v>
      </c>
      <c r="N125" s="19" t="s">
        <v>799</v>
      </c>
      <c r="O125" s="19" t="s">
        <v>875</v>
      </c>
      <c r="P125" s="19" t="s">
        <v>876</v>
      </c>
      <c r="Q125" s="19" t="s">
        <v>877</v>
      </c>
      <c r="R125" s="19" t="s">
        <v>953</v>
      </c>
      <c r="S125" s="19" t="s">
        <v>954</v>
      </c>
      <c r="T125" s="19" t="s">
        <v>955</v>
      </c>
      <c r="U125" s="60">
        <v>18</v>
      </c>
    </row>
    <row r="126" spans="1:21" hidden="1">
      <c r="A126" s="47"/>
      <c r="B126" s="51" t="s">
        <v>2245</v>
      </c>
      <c r="C126" s="19" t="s">
        <v>316</v>
      </c>
      <c r="D126" s="19" t="s">
        <v>317</v>
      </c>
      <c r="E126" s="19" t="s">
        <v>318</v>
      </c>
      <c r="F126" s="19" t="s">
        <v>394</v>
      </c>
      <c r="G126" s="19" t="s">
        <v>395</v>
      </c>
      <c r="H126" s="19" t="s">
        <v>396</v>
      </c>
      <c r="I126" s="19" t="s">
        <v>472</v>
      </c>
      <c r="J126" s="19" t="s">
        <v>473</v>
      </c>
      <c r="K126" s="19" t="s">
        <v>474</v>
      </c>
      <c r="L126" s="19" t="s">
        <v>800</v>
      </c>
      <c r="M126" s="19" t="s">
        <v>801</v>
      </c>
      <c r="N126" s="19" t="s">
        <v>802</v>
      </c>
      <c r="O126" s="19" t="s">
        <v>878</v>
      </c>
      <c r="P126" s="19" t="s">
        <v>879</v>
      </c>
      <c r="Q126" s="19" t="s">
        <v>880</v>
      </c>
      <c r="R126" s="19" t="s">
        <v>956</v>
      </c>
      <c r="S126" s="19" t="s">
        <v>957</v>
      </c>
      <c r="T126" s="19" t="s">
        <v>958</v>
      </c>
      <c r="U126" s="60">
        <v>19</v>
      </c>
    </row>
    <row r="127" spans="1:21" hidden="1">
      <c r="A127" s="47"/>
      <c r="B127" s="54" t="s">
        <v>2246</v>
      </c>
      <c r="C127" s="19" t="s">
        <v>319</v>
      </c>
      <c r="D127" s="19" t="s">
        <v>320</v>
      </c>
      <c r="E127" s="19" t="s">
        <v>321</v>
      </c>
      <c r="F127" s="19" t="s">
        <v>397</v>
      </c>
      <c r="G127" s="19" t="s">
        <v>398</v>
      </c>
      <c r="H127" s="19" t="s">
        <v>399</v>
      </c>
      <c r="I127" s="19" t="s">
        <v>475</v>
      </c>
      <c r="J127" s="19" t="s">
        <v>476</v>
      </c>
      <c r="K127" s="19" t="s">
        <v>477</v>
      </c>
      <c r="L127" s="19" t="s">
        <v>803</v>
      </c>
      <c r="M127" s="19" t="s">
        <v>804</v>
      </c>
      <c r="N127" s="19" t="s">
        <v>805</v>
      </c>
      <c r="O127" s="19" t="s">
        <v>881</v>
      </c>
      <c r="P127" s="19" t="s">
        <v>882</v>
      </c>
      <c r="Q127" s="19" t="s">
        <v>883</v>
      </c>
      <c r="R127" s="19" t="s">
        <v>959</v>
      </c>
      <c r="S127" s="19" t="s">
        <v>960</v>
      </c>
      <c r="T127" s="19" t="s">
        <v>961</v>
      </c>
      <c r="U127" s="60">
        <v>20</v>
      </c>
    </row>
    <row r="128" spans="1:21" hidden="1">
      <c r="A128" s="47"/>
      <c r="B128" s="55" t="s">
        <v>2247</v>
      </c>
      <c r="C128" s="19" t="s">
        <v>322</v>
      </c>
      <c r="D128" s="19" t="s">
        <v>323</v>
      </c>
      <c r="E128" s="19" t="s">
        <v>324</v>
      </c>
      <c r="F128" s="19" t="s">
        <v>400</v>
      </c>
      <c r="G128" s="19" t="s">
        <v>401</v>
      </c>
      <c r="H128" s="19" t="s">
        <v>402</v>
      </c>
      <c r="I128" s="19" t="s">
        <v>478</v>
      </c>
      <c r="J128" s="19" t="s">
        <v>479</v>
      </c>
      <c r="K128" s="19" t="s">
        <v>480</v>
      </c>
      <c r="L128" s="19" t="s">
        <v>806</v>
      </c>
      <c r="M128" s="19" t="s">
        <v>807</v>
      </c>
      <c r="N128" s="19" t="s">
        <v>808</v>
      </c>
      <c r="O128" s="19" t="s">
        <v>884</v>
      </c>
      <c r="P128" s="19" t="s">
        <v>885</v>
      </c>
      <c r="Q128" s="19" t="s">
        <v>886</v>
      </c>
      <c r="R128" s="19" t="s">
        <v>962</v>
      </c>
      <c r="S128" s="19" t="s">
        <v>963</v>
      </c>
      <c r="T128" s="19" t="s">
        <v>964</v>
      </c>
      <c r="U128" s="60">
        <v>21</v>
      </c>
    </row>
    <row r="129" spans="1:21" hidden="1">
      <c r="A129" s="56"/>
      <c r="B129" s="55" t="s">
        <v>2248</v>
      </c>
      <c r="C129" s="19" t="s">
        <v>325</v>
      </c>
      <c r="D129" s="19" t="s">
        <v>326</v>
      </c>
      <c r="E129" s="19" t="s">
        <v>327</v>
      </c>
      <c r="F129" s="19" t="s">
        <v>403</v>
      </c>
      <c r="G129" s="19" t="s">
        <v>404</v>
      </c>
      <c r="H129" s="19" t="s">
        <v>405</v>
      </c>
      <c r="I129" s="19" t="s">
        <v>481</v>
      </c>
      <c r="J129" s="19" t="s">
        <v>482</v>
      </c>
      <c r="K129" s="19" t="s">
        <v>483</v>
      </c>
      <c r="L129" s="19" t="s">
        <v>809</v>
      </c>
      <c r="M129" s="19" t="s">
        <v>810</v>
      </c>
      <c r="N129" s="19" t="s">
        <v>811</v>
      </c>
      <c r="O129" s="19" t="s">
        <v>887</v>
      </c>
      <c r="P129" s="19" t="s">
        <v>888</v>
      </c>
      <c r="Q129" s="19" t="s">
        <v>889</v>
      </c>
      <c r="R129" s="19" t="s">
        <v>965</v>
      </c>
      <c r="S129" s="19" t="s">
        <v>966</v>
      </c>
      <c r="T129" s="19" t="s">
        <v>967</v>
      </c>
      <c r="U129" s="60">
        <v>22</v>
      </c>
    </row>
    <row r="130" spans="1:21" hidden="1">
      <c r="A130" s="56"/>
      <c r="B130" s="51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60">
        <v>23</v>
      </c>
    </row>
    <row r="131" spans="1:21" hidden="1">
      <c r="A131" s="56" t="s">
        <v>2249</v>
      </c>
      <c r="B131" s="51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60">
        <v>24</v>
      </c>
    </row>
    <row r="132" spans="1:21" hidden="1">
      <c r="A132" s="56"/>
      <c r="B132" s="48" t="s">
        <v>2228</v>
      </c>
      <c r="C132" s="19" t="s">
        <v>265</v>
      </c>
      <c r="D132" s="19" t="s">
        <v>266</v>
      </c>
      <c r="E132" s="19" t="s">
        <v>267</v>
      </c>
      <c r="F132" s="19" t="s">
        <v>343</v>
      </c>
      <c r="G132" s="19" t="s">
        <v>344</v>
      </c>
      <c r="H132" s="19" t="s">
        <v>345</v>
      </c>
      <c r="I132" s="19" t="s">
        <v>421</v>
      </c>
      <c r="J132" s="19" t="s">
        <v>422</v>
      </c>
      <c r="K132" s="19" t="s">
        <v>423</v>
      </c>
      <c r="L132" s="19" t="s">
        <v>499</v>
      </c>
      <c r="M132" s="19" t="s">
        <v>500</v>
      </c>
      <c r="N132" s="19" t="s">
        <v>501</v>
      </c>
      <c r="O132" s="19" t="s">
        <v>827</v>
      </c>
      <c r="P132" s="19" t="s">
        <v>828</v>
      </c>
      <c r="Q132" s="19" t="s">
        <v>829</v>
      </c>
      <c r="R132" s="19" t="s">
        <v>905</v>
      </c>
      <c r="S132" s="19" t="s">
        <v>906</v>
      </c>
      <c r="T132" s="19" t="s">
        <v>907</v>
      </c>
      <c r="U132" s="60">
        <v>25</v>
      </c>
    </row>
    <row r="133" spans="1:21" hidden="1">
      <c r="A133" s="56"/>
      <c r="B133" s="54" t="s">
        <v>2250</v>
      </c>
      <c r="C133" s="19" t="s">
        <v>328</v>
      </c>
      <c r="D133" s="19" t="s">
        <v>329</v>
      </c>
      <c r="E133" s="19" t="s">
        <v>330</v>
      </c>
      <c r="F133" s="19" t="s">
        <v>406</v>
      </c>
      <c r="G133" s="19" t="s">
        <v>407</v>
      </c>
      <c r="H133" s="19" t="s">
        <v>408</v>
      </c>
      <c r="I133" s="19" t="s">
        <v>484</v>
      </c>
      <c r="J133" s="19" t="s">
        <v>485</v>
      </c>
      <c r="K133" s="19" t="s">
        <v>486</v>
      </c>
      <c r="L133" s="19" t="s">
        <v>812</v>
      </c>
      <c r="M133" s="19" t="s">
        <v>813</v>
      </c>
      <c r="N133" s="19" t="s">
        <v>814</v>
      </c>
      <c r="O133" s="19" t="s">
        <v>890</v>
      </c>
      <c r="P133" s="19" t="s">
        <v>891</v>
      </c>
      <c r="Q133" s="19" t="s">
        <v>892</v>
      </c>
      <c r="R133" s="19" t="s">
        <v>968</v>
      </c>
      <c r="S133" s="19" t="s">
        <v>969</v>
      </c>
      <c r="T133" s="19" t="s">
        <v>970</v>
      </c>
      <c r="U133" s="60">
        <v>26</v>
      </c>
    </row>
    <row r="134" spans="1:21" hidden="1">
      <c r="A134" s="56"/>
      <c r="B134" s="54" t="s">
        <v>2251</v>
      </c>
      <c r="C134" s="19" t="s">
        <v>331</v>
      </c>
      <c r="D134" s="19" t="s">
        <v>332</v>
      </c>
      <c r="E134" s="19" t="s">
        <v>333</v>
      </c>
      <c r="F134" s="19" t="s">
        <v>409</v>
      </c>
      <c r="G134" s="19" t="s">
        <v>410</v>
      </c>
      <c r="H134" s="19" t="s">
        <v>411</v>
      </c>
      <c r="I134" s="19" t="s">
        <v>487</v>
      </c>
      <c r="J134" s="19" t="s">
        <v>488</v>
      </c>
      <c r="K134" s="19" t="s">
        <v>489</v>
      </c>
      <c r="L134" s="19" t="s">
        <v>815</v>
      </c>
      <c r="M134" s="19" t="s">
        <v>816</v>
      </c>
      <c r="N134" s="19" t="s">
        <v>817</v>
      </c>
      <c r="O134" s="19" t="s">
        <v>893</v>
      </c>
      <c r="P134" s="19" t="s">
        <v>894</v>
      </c>
      <c r="Q134" s="19" t="s">
        <v>895</v>
      </c>
      <c r="R134" s="19" t="s">
        <v>971</v>
      </c>
      <c r="S134" s="19" t="s">
        <v>972</v>
      </c>
      <c r="T134" s="19" t="s">
        <v>973</v>
      </c>
      <c r="U134" s="60">
        <v>27</v>
      </c>
    </row>
    <row r="135" spans="1:21" hidden="1">
      <c r="A135" s="56"/>
      <c r="B135" s="51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60">
        <v>28</v>
      </c>
    </row>
    <row r="136" spans="1:21" hidden="1">
      <c r="A136" s="56" t="s">
        <v>2252</v>
      </c>
      <c r="B136" s="51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60">
        <v>29</v>
      </c>
    </row>
    <row r="137" spans="1:21" hidden="1">
      <c r="A137" s="47"/>
      <c r="B137" s="48" t="s">
        <v>2253</v>
      </c>
      <c r="C137" s="19" t="s">
        <v>334</v>
      </c>
      <c r="D137" s="19" t="s">
        <v>335</v>
      </c>
      <c r="E137" s="19" t="s">
        <v>336</v>
      </c>
      <c r="F137" s="19" t="s">
        <v>412</v>
      </c>
      <c r="G137" s="19" t="s">
        <v>413</v>
      </c>
      <c r="H137" s="19" t="s">
        <v>414</v>
      </c>
      <c r="I137" s="19" t="s">
        <v>490</v>
      </c>
      <c r="J137" s="19" t="s">
        <v>491</v>
      </c>
      <c r="K137" s="19" t="s">
        <v>492</v>
      </c>
      <c r="L137" s="19" t="s">
        <v>818</v>
      </c>
      <c r="M137" s="19" t="s">
        <v>819</v>
      </c>
      <c r="N137" s="19" t="s">
        <v>820</v>
      </c>
      <c r="O137" s="19" t="s">
        <v>896</v>
      </c>
      <c r="P137" s="19" t="s">
        <v>897</v>
      </c>
      <c r="Q137" s="19" t="s">
        <v>898</v>
      </c>
      <c r="R137" s="19" t="s">
        <v>974</v>
      </c>
      <c r="S137" s="19" t="s">
        <v>975</v>
      </c>
      <c r="T137" s="19" t="s">
        <v>976</v>
      </c>
      <c r="U137" s="60">
        <v>30</v>
      </c>
    </row>
    <row r="138" spans="1:21" hidden="1">
      <c r="A138" s="47"/>
      <c r="B138" s="48" t="s">
        <v>2254</v>
      </c>
      <c r="C138" s="19" t="s">
        <v>337</v>
      </c>
      <c r="D138" s="19" t="s">
        <v>338</v>
      </c>
      <c r="E138" s="19" t="s">
        <v>339</v>
      </c>
      <c r="F138" s="19" t="s">
        <v>415</v>
      </c>
      <c r="G138" s="19" t="s">
        <v>416</v>
      </c>
      <c r="H138" s="19" t="s">
        <v>417</v>
      </c>
      <c r="I138" s="19" t="s">
        <v>493</v>
      </c>
      <c r="J138" s="19" t="s">
        <v>494</v>
      </c>
      <c r="K138" s="19" t="s">
        <v>495</v>
      </c>
      <c r="L138" s="19" t="s">
        <v>821</v>
      </c>
      <c r="M138" s="19" t="s">
        <v>822</v>
      </c>
      <c r="N138" s="19" t="s">
        <v>823</v>
      </c>
      <c r="O138" s="19" t="s">
        <v>899</v>
      </c>
      <c r="P138" s="19" t="s">
        <v>900</v>
      </c>
      <c r="Q138" s="19" t="s">
        <v>901</v>
      </c>
      <c r="R138" s="19" t="s">
        <v>977</v>
      </c>
      <c r="S138" s="19" t="s">
        <v>978</v>
      </c>
      <c r="T138" s="19" t="s">
        <v>979</v>
      </c>
      <c r="U138" s="60">
        <v>31</v>
      </c>
    </row>
    <row r="139" spans="1:21" hidden="1">
      <c r="A139" s="47"/>
      <c r="B139" s="48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</row>
    <row r="140" spans="1:21" hidden="1">
      <c r="A140" s="47"/>
      <c r="B140" s="48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</row>
    <row r="141" spans="1:21" hidden="1">
      <c r="A141" s="47"/>
      <c r="B141" s="48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</row>
    <row r="142" spans="1:21" hidden="1">
      <c r="A142" s="47"/>
      <c r="B142" s="48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</row>
    <row r="143" spans="1:21" hidden="1">
      <c r="A143" s="47"/>
      <c r="B143" s="48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</row>
    <row r="144" spans="1:21">
      <c r="B144" s="59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</row>
    <row r="145" spans="2:20" ht="15" customHeight="1">
      <c r="B145" s="59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</row>
    <row r="146" spans="2:20" ht="15" customHeight="1"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</row>
  </sheetData>
  <mergeCells count="18">
    <mergeCell ref="B6:K6"/>
    <mergeCell ref="L6:T6"/>
    <mergeCell ref="A8:H8"/>
    <mergeCell ref="L8:R8"/>
    <mergeCell ref="C10:E10"/>
    <mergeCell ref="G10:I10"/>
    <mergeCell ref="R104:T104"/>
    <mergeCell ref="C65:E65"/>
    <mergeCell ref="F65:H65"/>
    <mergeCell ref="I65:K65"/>
    <mergeCell ref="L65:N65"/>
    <mergeCell ref="O65:Q65"/>
    <mergeCell ref="R65:T65"/>
    <mergeCell ref="C104:E104"/>
    <mergeCell ref="F104:H104"/>
    <mergeCell ref="I104:K104"/>
    <mergeCell ref="L104:N104"/>
    <mergeCell ref="O104:Q104"/>
  </mergeCells>
  <dataValidations count="1">
    <dataValidation type="list" allowBlank="1" showInputMessage="1" showErrorMessage="1" sqref="C10:E10" xr:uid="{B9EB250C-D86C-43FD-8A66-318C1AED4E35}">
      <formula1>$B$48:$B$53</formula1>
    </dataValidation>
  </dataValidations>
  <hyperlinks>
    <hyperlink ref="A47" r:id="rId1" display="http://www.abs.gov.au/websitedbs/d3310114.nsf/Home/©+Copyright?OpenDocument" xr:uid="{3349BF39-D73F-4B1A-8E14-140C12B37BB2}"/>
    <hyperlink ref="C108" location="A125173226R" display="A125173226R" xr:uid="{74208500-5646-49C4-AA02-F32C4EE24E1B}"/>
    <hyperlink ref="C109" location="A125173190X" display="A125173190X" xr:uid="{D6764302-664B-4E92-A211-C72073FAF324}"/>
    <hyperlink ref="C110" location="A125173230F" display="A125173230F" xr:uid="{CA06EA2B-9D56-49CD-B851-B12A31CB4C21}"/>
    <hyperlink ref="C111" location="A125173234R" display="A125173234R" xr:uid="{90BCA55B-A5C4-42C1-B687-D20B88A3CD94}"/>
    <hyperlink ref="C112" location="A125173194J" display="A125173194J" xr:uid="{FDA38524-EE80-4AD8-AAD2-8DD29530846F}"/>
    <hyperlink ref="C113" location="A125173198T" display="A125173198T" xr:uid="{C0D23A38-9234-4DB3-BF08-5AE514511619}"/>
    <hyperlink ref="C114" location="A125173218R" display="A125173218R" xr:uid="{D9A4B729-E88F-4BE5-8052-53A8A0F77C34}"/>
    <hyperlink ref="C115" location="A125173178J" display="A125173178J" xr:uid="{AD904DE5-4495-4F8E-B059-8B2386D48480}"/>
    <hyperlink ref="C116" location="A125173238X" display="A125173238X" xr:uid="{CBA8C72E-1A7A-4E9E-B67D-71F95841766E}"/>
    <hyperlink ref="C117" location="A125173222F" display="A125173222F" xr:uid="{94A8B5B4-B528-47FF-9FC0-C50219FA7F5C}"/>
    <hyperlink ref="C118" location="A125173250R" display="A125173250R" xr:uid="{1E339950-9882-4DC6-B6FB-41BAA808388D}"/>
    <hyperlink ref="C119" location="A125173182X" display="A125173182X" xr:uid="{586946D6-B65B-43E3-8934-C60EE4D848D1}"/>
    <hyperlink ref="C120" location="A125173158X" display="A125173158X" xr:uid="{C89E6BBD-CF2A-48CC-BFED-B318D9C3188A}"/>
    <hyperlink ref="C121" location="A125173170R" display="A125173170R" xr:uid="{E85F3A9D-EFA6-4426-B8BF-BC2EBA32C9E5}"/>
    <hyperlink ref="C122" location="A125173202W" display="A125173202W" xr:uid="{8A57CF87-0859-4C0F-AB88-CB7958B5345F}"/>
    <hyperlink ref="C123" location="A125173174X" display="A125173174X" xr:uid="{7E024ADB-82E5-4316-9B8C-4C9011D0160D}"/>
    <hyperlink ref="C124" location="A125173206F" display="A125173206F" xr:uid="{F6378178-4470-40DA-B32B-081F31999E58}"/>
    <hyperlink ref="C125" location="A125173210W" display="A125173210W" xr:uid="{53BA4193-ECD5-4729-A8F3-EC3048E650EC}"/>
    <hyperlink ref="C126" location="A125173254X" display="A125173254X" xr:uid="{F509477B-130C-4EC3-8628-35FC17B7DF3B}"/>
    <hyperlink ref="C127" location="A125173162R" display="A125173162R" xr:uid="{32326173-F346-4461-B88B-820393DA8C7E}"/>
    <hyperlink ref="C128" location="A125173242R" display="A125173242R" xr:uid="{7DEBF497-4A46-4326-89AE-761E871B1A0C}"/>
    <hyperlink ref="C129" location="A125173246X" display="A125173246X" xr:uid="{41BFD19C-9446-498A-B1A4-09A6B40B230D}"/>
    <hyperlink ref="C133" location="A125173166X" display="A125173166X" xr:uid="{4B123137-0554-4641-B937-A780521BE811}"/>
    <hyperlink ref="C134" location="A125173186J" display="A125173186J" xr:uid="{5912975C-E8B0-41CB-B1B7-5AB25F6A4B73}"/>
    <hyperlink ref="C137" location="A125173214F" display="A125173214F" xr:uid="{7C506F42-6736-46A8-851F-F842950FECA5}"/>
    <hyperlink ref="C138" location="A125173258J" display="A125173258J" xr:uid="{61387D2B-002F-4DAD-930E-01E0BA09157E}"/>
    <hyperlink ref="F108" location="A125176034A" display="A125176034A" xr:uid="{095FDDF0-F21B-47F5-BDF5-4568F764C0C0}"/>
    <hyperlink ref="F109" location="A125175998A" display="A125175998A" xr:uid="{B912407F-9E0A-4334-A4B4-E63CBE56AE12}"/>
    <hyperlink ref="F110" location="A125176038K" display="A125176038K" xr:uid="{77231C2F-36E4-4BE1-814E-F8D8FCC45363}"/>
    <hyperlink ref="F111" location="A125176042A" display="A125176042A" xr:uid="{7F82DD15-9BD9-4ABB-A959-C83D9497CEF8}"/>
    <hyperlink ref="F112" location="A125176002J" display="A125176002J" xr:uid="{AA9D8D06-0125-462A-905F-0001DB39651D}"/>
    <hyperlink ref="F113" location="A125176006T" display="A125176006T" xr:uid="{C1910788-3479-4F95-A2FF-54F51B59C244}"/>
    <hyperlink ref="F114" location="A125176026A" display="A125176026A" xr:uid="{E3E2525F-364C-4328-BBBE-ECEE1B8482CF}"/>
    <hyperlink ref="F115" location="A125175986T" display="A125175986T" xr:uid="{A0728CBC-0DA9-4261-B436-86723681A724}"/>
    <hyperlink ref="F116" location="A125176046K" display="A125176046K" xr:uid="{E9B6A580-53C9-426B-B220-25906DFE09B6}"/>
    <hyperlink ref="F117" location="A125176030T" display="A125176030T" xr:uid="{B2082963-EBD8-402B-8438-1622E961CCE4}"/>
    <hyperlink ref="F118" location="A125176058V" display="A125176058V" xr:uid="{37E27E47-695C-45BA-AF65-AB0AC7B27F77}"/>
    <hyperlink ref="F119" location="A125175990J" display="A125175990J" xr:uid="{9EDD4569-C325-4838-8AD3-8BD6B0F425E3}"/>
    <hyperlink ref="F120" location="A125175966J" display="A125175966J" xr:uid="{EBEEBD60-D99F-4741-9518-1BC87FA45C9B}"/>
    <hyperlink ref="F121" location="A125175978T" display="A125175978T" xr:uid="{80763EAF-319E-4BF2-914E-D84A5DEE710A}"/>
    <hyperlink ref="F122" location="A125176010J" display="A125176010J" xr:uid="{3886BE2A-181B-4DCB-A552-58FCC46CD850}"/>
    <hyperlink ref="F123" location="A125175982J" display="A125175982J" xr:uid="{BAB31015-A610-480E-82D4-5A5172E7BF72}"/>
    <hyperlink ref="F124" location="A125176014T" display="A125176014T" xr:uid="{F2CC0366-748E-49AE-B8DB-BE789D15F957}"/>
    <hyperlink ref="F125" location="A125176018A" display="A125176018A" xr:uid="{A93E4FF1-AB16-4B3A-9133-426AC29A9E66}"/>
    <hyperlink ref="F126" location="A125176062K" display="A125176062K" xr:uid="{CB7511D5-7B7B-4F95-83A9-0FA2E51603B3}"/>
    <hyperlink ref="F127" location="A125175970X" display="A125175970X" xr:uid="{7CFF6952-5B5B-4A9C-BB11-B208E9B4AFD6}"/>
    <hyperlink ref="F128" location="A125176050A" display="A125176050A" xr:uid="{31F402D1-DDDC-4384-B8CD-26D016876F12}"/>
    <hyperlink ref="F129" location="A125176054K" display="A125176054K" xr:uid="{E9FA1336-A9EB-454D-BEEB-71AE110D4842}"/>
    <hyperlink ref="F133" location="A125175974J" display="A125175974J" xr:uid="{EB555727-F8B2-4CAE-8270-AA2E7C3A2E07}"/>
    <hyperlink ref="F134" location="A125175994T" display="A125175994T" xr:uid="{D005A905-3EEE-4DD0-AFBA-81BF987B1E23}"/>
    <hyperlink ref="F137" location="A125176022T" display="A125176022T" xr:uid="{C6452350-9C98-4D73-B0D9-238F5B6BC042}"/>
    <hyperlink ref="F138" location="A125176066V" display="A125176066V" xr:uid="{782ED0E6-8A07-4142-90FC-A8AC8248FD47}"/>
    <hyperlink ref="I108" location="A125174162J" display="A125174162J" xr:uid="{EEF010F5-AC78-495E-80A9-7D80BFB8E537}"/>
    <hyperlink ref="I109" location="A125174126X" display="A125174126X" xr:uid="{9729BCB2-118D-42A8-8A2A-29443AE78A58}"/>
    <hyperlink ref="I110" location="A125174166T" display="A125174166T" xr:uid="{388AC250-B418-4A5A-8CBA-796D1F14076D}"/>
    <hyperlink ref="I111" location="A125174170J" display="A125174170J" xr:uid="{805DAE8C-21F7-452B-A19D-5CCC4ED5D5C9}"/>
    <hyperlink ref="I112" location="A125174130R" display="A125174130R" xr:uid="{41F2018D-6E70-44ED-97E2-A1B3CB644735}"/>
    <hyperlink ref="I113" location="A125174134X" display="A125174134X" xr:uid="{F812DD64-C16E-4156-9715-416B2D4FE368}"/>
    <hyperlink ref="I114" location="A125174154J" display="A125174154J" xr:uid="{C9066DC5-CAFD-4703-A5A5-50A7B83A29C7}"/>
    <hyperlink ref="I115" location="A125174114R" display="A125174114R" xr:uid="{B2224394-9F11-4C32-8DA7-7A6203559BB5}"/>
    <hyperlink ref="I116" location="A125174174T" display="A125174174T" xr:uid="{34D8529E-1D19-420E-A660-25CAFB11B628}"/>
    <hyperlink ref="I117" location="A125174158T" display="A125174158T" xr:uid="{483F57A1-41CC-4159-97E3-3B61772B10BA}"/>
    <hyperlink ref="I118" location="A125174186A" display="A125174186A" xr:uid="{84638CCF-9AA9-46F5-B968-2E7E47AD758E}"/>
    <hyperlink ref="I119" location="A125174118X" display="A125174118X" xr:uid="{02E718B0-1A39-4551-BBBF-B876FC4A13B5}"/>
    <hyperlink ref="I120" location="A125174094T" display="A125174094T" xr:uid="{FBF8A175-047B-435D-A682-F8BD4C2D5BEE}"/>
    <hyperlink ref="I121" location="A125174106R" display="A125174106R" xr:uid="{FA0FFE66-8FED-4E98-A4F8-03932AD9D5AC}"/>
    <hyperlink ref="I122" location="A125174138J" display="A125174138J" xr:uid="{6A262664-9824-43EE-B749-27ACFC80995E}"/>
    <hyperlink ref="I123" location="A125174110F" display="A125174110F" xr:uid="{37CAFCA1-C88F-419F-BFEE-B1208284E5F3}"/>
    <hyperlink ref="I124" location="A125174142X" display="A125174142X" xr:uid="{55B34F5A-7890-4FBC-9B98-712D344F3BAD}"/>
    <hyperlink ref="I125" location="A125174146J" display="A125174146J" xr:uid="{6E3A2918-2160-4771-AF4E-5BC154B2E923}"/>
    <hyperlink ref="I126" location="A125174190T" display="A125174190T" xr:uid="{060D6FBB-6A5B-4E7A-8FB2-2EF163832BAC}"/>
    <hyperlink ref="I127" location="A125174098A" display="A125174098A" xr:uid="{73E4ADFC-6A5D-465E-AA18-36D33C377CE5}"/>
    <hyperlink ref="I128" location="A125174178A" display="A125174178A" xr:uid="{BD9E3561-8259-4ECA-B924-9436068DB226}"/>
    <hyperlink ref="I129" location="A125174182T" display="A125174182T" xr:uid="{06A6A3F3-3335-490B-BFA2-2723B1E130C3}"/>
    <hyperlink ref="I133" location="A125174102F" display="A125174102F" xr:uid="{0AF4176A-E98A-44C3-B61A-18CA7177365E}"/>
    <hyperlink ref="I134" location="A125174122R" display="A125174122R" xr:uid="{A42A0464-912B-47A6-9020-A5E96F5F22B7}"/>
    <hyperlink ref="I137" location="A125174150X" display="A125174150X" xr:uid="{9C5C7D6E-A0BC-46DD-B02A-702FCA37A90F}"/>
    <hyperlink ref="I138" location="A125174194A" display="A125174194A" xr:uid="{8F6478A6-A570-4FC3-86D1-6C3041718282}"/>
    <hyperlink ref="L108" location="A125176970T" display="A125176970T" xr:uid="{415A82B5-2B0D-4E17-814C-7535C14D8CB4}"/>
    <hyperlink ref="L109" location="A125176934J" display="A125176934J" xr:uid="{27830637-3118-447B-8129-361A27E4C206}"/>
    <hyperlink ref="L110" location="A125176974A" display="A125176974A" xr:uid="{971B476C-2344-46D7-8A6B-2E86909FB90B}"/>
    <hyperlink ref="L111" location="A125176978K" display="A125176978K" xr:uid="{FAE1FDE9-CA8B-4034-BD3F-BEA9AA444374}"/>
    <hyperlink ref="L112" location="A125176938T" display="A125176938T" xr:uid="{68AF3220-AB15-44CE-BA54-30ADACBC4919}"/>
    <hyperlink ref="L113" location="A125176942J" display="A125176942J" xr:uid="{5B703D81-2A8E-46D3-B5BA-6C24A41E2ECA}"/>
    <hyperlink ref="L114" location="A125176962T" display="A125176962T" xr:uid="{0556D2DE-3ED9-402C-9B44-9CF7CAFD4FF0}"/>
    <hyperlink ref="L115" location="A125176922X" display="A125176922X" xr:uid="{CA097940-B409-4802-8533-C9403D3318DA}"/>
    <hyperlink ref="L116" location="A125176982A" display="A125176982A" xr:uid="{55127D34-4041-4AEA-8F44-7505110A1BCE}"/>
    <hyperlink ref="L117" location="A125176966A" display="A125176966A" xr:uid="{4ADC1971-0E40-4FC4-87EE-9A27CC5DCD4B}"/>
    <hyperlink ref="L118" location="A125176994K" display="A125176994K" xr:uid="{AED932BD-EC29-4073-B958-AAB7F4A50EBC}"/>
    <hyperlink ref="L119" location="A125176926J" display="A125176926J" xr:uid="{4B4D2FFF-ACA7-43A8-8AD4-94D150658164}"/>
    <hyperlink ref="L120" location="A125176902R" display="A125176902R" xr:uid="{8994A6C6-4343-4C7B-BB2E-B84FB28E977D}"/>
    <hyperlink ref="L121" location="A125176914X" display="A125176914X" xr:uid="{024C3F66-1017-4D8F-AC16-58E514ECDC49}"/>
    <hyperlink ref="L122" location="A125176946T" display="A125176946T" xr:uid="{730B9BF0-5990-42F9-A924-CBA1E73BAE30}"/>
    <hyperlink ref="L123" location="A125176918J" display="A125176918J" xr:uid="{002FEC62-EE90-463E-977B-7E5E27C7A928}"/>
    <hyperlink ref="L124" location="A125176950J" display="A125176950J" xr:uid="{6002741C-024B-48DE-B1E6-BE909F6AFDA2}"/>
    <hyperlink ref="L125" location="A125176954T" display="A125176954T" xr:uid="{2F6BE054-E010-493A-8C01-832F8598072D}"/>
    <hyperlink ref="L126" location="A125176998V" display="A125176998V" xr:uid="{D4D272B1-89E2-4DBE-9D64-4396C35EF9B6}"/>
    <hyperlink ref="L127" location="A125176906X" display="A125176906X" xr:uid="{91631A29-81A8-41C4-A0B8-5E097B8D5AED}"/>
    <hyperlink ref="L128" location="A125176986K" display="A125176986K" xr:uid="{1178D318-5E98-4C31-91F9-27A8E706FB87}"/>
    <hyperlink ref="L129" location="A125176990A" display="A125176990A" xr:uid="{FD3D3077-E03E-454A-B4A4-3C06A20C9EE8}"/>
    <hyperlink ref="L133" location="A125176910R" display="A125176910R" xr:uid="{425F8186-43AF-41E5-A236-E56E61F014B0}"/>
    <hyperlink ref="L134" location="A125176930X" display="A125176930X" xr:uid="{B46D9595-10E4-4076-82DD-A969DFB457D9}"/>
    <hyperlink ref="L137" location="A125176958A" display="A125176958A" xr:uid="{AFD4F8D6-3EB7-4DC7-82A1-1E67B0A7622C}"/>
    <hyperlink ref="L138" location="A125177002A" display="A125177002A" xr:uid="{03114E9D-C47B-4873-A171-617896232D5C}"/>
    <hyperlink ref="O108" location="A125177906T" display="A125177906T" xr:uid="{56AB0788-94B3-4101-A3B4-BBD80D2BED5C}"/>
    <hyperlink ref="O109" location="A125177870A" display="A125177870A" xr:uid="{9AC94E17-5DEA-427B-83FD-8E349C9DE4FF}"/>
    <hyperlink ref="O110" location="A125177910J" display="A125177910J" xr:uid="{FA36E031-D573-4BE3-9813-E5C588DCBCD1}"/>
    <hyperlink ref="O111" location="A125177914T" display="A125177914T" xr:uid="{2F0A83B3-BF0F-4394-979E-796C0FB3DFE3}"/>
    <hyperlink ref="O112" location="A125177874K" display="A125177874K" xr:uid="{0A62FD20-AF6A-4B78-A497-3FFFAB894F3F}"/>
    <hyperlink ref="O113" location="A125177878V" display="A125177878V" xr:uid="{B451D6C7-1C4D-458B-A0D8-220162FA0DD8}"/>
    <hyperlink ref="O114" location="A125177898C" display="A125177898C" xr:uid="{648B4FBE-2CA7-4401-AB41-98CF1F3EFE13}"/>
    <hyperlink ref="O115" location="A125177858K" display="A125177858K" xr:uid="{3C666A39-A11C-4FBB-9366-E90C23B2104E}"/>
    <hyperlink ref="O116" location="A125177918A" display="A125177918A" xr:uid="{AE3E9A2A-B06A-4AD3-8732-86216BB66155}"/>
    <hyperlink ref="O117" location="A125177902J" display="A125177902J" xr:uid="{77335EED-D77B-4692-8E7B-DAA7590F697B}"/>
    <hyperlink ref="O118" location="A125177930T" display="A125177930T" xr:uid="{1413BC20-1297-4BC9-9362-12DFB1C90099}"/>
    <hyperlink ref="O119" location="A125177862A" display="A125177862A" xr:uid="{937E0461-41E0-4FAB-BFE3-2B0AC4149C09}"/>
    <hyperlink ref="O120" location="A125177838A" display="A125177838A" xr:uid="{8C84A679-D27F-425A-B41F-C5394A8F9815}"/>
    <hyperlink ref="O121" location="A125177850T" display="A125177850T" xr:uid="{C898F3AD-E509-4943-B071-66C610491126}"/>
    <hyperlink ref="O122" location="A125177882K" display="A125177882K" xr:uid="{F36CBD54-98CB-4C32-B689-33A418C6654F}"/>
    <hyperlink ref="O123" location="A125177854A" display="A125177854A" xr:uid="{56F86FEA-D1B0-415A-B88A-4DD18A4B0CBB}"/>
    <hyperlink ref="O124" location="A125177886V" display="A125177886V" xr:uid="{F21ABCA3-1114-4040-8C2F-331EA91EA8B0}"/>
    <hyperlink ref="O125" location="A125177890K" display="A125177890K" xr:uid="{6D19495C-E597-4BE4-9D16-6E2BEA46B316}"/>
    <hyperlink ref="O126" location="A125177934A" display="A125177934A" xr:uid="{D6035C78-99B5-4772-ACB4-3E143A921CC0}"/>
    <hyperlink ref="O127" location="A125177842T" display="A125177842T" xr:uid="{74DC5AA8-3EB9-42E9-8A9F-4643C027EAEF}"/>
    <hyperlink ref="O128" location="A125177922T" display="A125177922T" xr:uid="{23917E74-1EBC-4F3E-9888-80C148E05828}"/>
    <hyperlink ref="O129" location="A125177926A" display="A125177926A" xr:uid="{133A05F0-73DC-4B9B-A1D4-93C636C1CBAF}"/>
    <hyperlink ref="O133" location="A125177846A" display="A125177846A" xr:uid="{B83D3D62-3F36-4BE8-B62E-CE0B479E8043}"/>
    <hyperlink ref="O134" location="A125177866K" display="A125177866K" xr:uid="{D727AD65-0158-42F4-AA4A-DEEEA3422E5C}"/>
    <hyperlink ref="O137" location="A125177894V" display="A125177894V" xr:uid="{7801C0E6-E569-493D-943A-35D6A96D500C}"/>
    <hyperlink ref="O138" location="A125177938K" display="A125177938K" xr:uid="{600B9AD0-68CF-4373-A5EC-4CB5A9335F9B}"/>
    <hyperlink ref="R108" location="A125175098V" display="A125175098V" xr:uid="{14FE4AE4-9352-4B8C-BA92-247B92C8084C}"/>
    <hyperlink ref="R109" location="A125175062T" display="A125175062T" xr:uid="{993D820B-E60A-4561-911A-E76756C47DE6}"/>
    <hyperlink ref="R110" location="A125175102X" display="A125175102X" xr:uid="{E41C2C8D-5266-4C97-81A8-19D9D7261E45}"/>
    <hyperlink ref="R111" location="A125175106J" display="A125175106J" xr:uid="{A6448B8B-9499-4B84-BE85-F93E9F9C6472}"/>
    <hyperlink ref="R112" location="A125175066A" display="A125175066A" xr:uid="{CE98BDE7-2B4D-497E-99F2-BECF62ED9C74}"/>
    <hyperlink ref="R113" location="A125175070T" display="A125175070T" xr:uid="{99D1685A-0C04-4453-B3D0-F47545CCE43A}"/>
    <hyperlink ref="R114" location="A125175090A" display="A125175090A" xr:uid="{33D6DC1C-221F-42C6-8E95-ACB9AF177C41}"/>
    <hyperlink ref="R115" location="A125175050J" display="A125175050J" xr:uid="{831500B7-0904-4728-9654-3754EF18A817}"/>
    <hyperlink ref="R116" location="A125175110X" display="A125175110X" xr:uid="{08712352-9293-4029-B925-E7FC3CBDCFA9}"/>
    <hyperlink ref="R117" location="A125175094K" display="A125175094K" xr:uid="{10A5BBA2-2B1E-46D8-81C3-A783419B8A1A}"/>
    <hyperlink ref="R118" location="A125175122J" display="A125175122J" xr:uid="{1B644D80-BFDC-4D00-B798-3A336EB25E0F}"/>
    <hyperlink ref="R119" location="A125175054T" display="A125175054T" xr:uid="{48FCD406-6A79-4036-AF9B-58AC07A6E04B}"/>
    <hyperlink ref="R120" location="A125175030X" display="A125175030X" xr:uid="{DBDBDC88-196C-4193-998D-AD51A0A9A31E}"/>
    <hyperlink ref="R121" location="A125175042J" display="A125175042J" xr:uid="{B1A18BCD-DB04-494A-AF8F-FFD8C071F4C5}"/>
    <hyperlink ref="R122" location="A125175074A" display="A125175074A" xr:uid="{494B7F4E-1E2A-4763-8993-181D3F14D62D}"/>
    <hyperlink ref="R123" location="A125175046T" display="A125175046T" xr:uid="{5070E369-DD26-433B-A018-346FAD1A6921}"/>
    <hyperlink ref="R124" location="A125175078K" display="A125175078K" xr:uid="{5D30E298-5AB4-4729-ABDF-6F7E0034C9DD}"/>
    <hyperlink ref="R125" location="A125175082A" display="A125175082A" xr:uid="{7F4F4F5E-CF93-4F13-BB34-4DAD519B96E3}"/>
    <hyperlink ref="R126" location="A125175126T" display="A125175126T" xr:uid="{36D65E8F-C0E6-47C9-B230-0B1E9976E449}"/>
    <hyperlink ref="R127" location="A125175034J" display="A125175034J" xr:uid="{82DED1EB-E72E-47DD-B39D-3403E898F940}"/>
    <hyperlink ref="R128" location="A125175114J" display="A125175114J" xr:uid="{83EC7CAE-3226-482A-9704-D8FADD5BD293}"/>
    <hyperlink ref="R129" location="A125175118T" display="A125175118T" xr:uid="{1526E3E3-0876-4A8B-8E7F-79768A1F9856}"/>
    <hyperlink ref="R133" location="A125175038T" display="A125175038T" xr:uid="{4D813EDB-336D-4BF4-AB06-848C1D056718}"/>
    <hyperlink ref="R134" location="A125175058A" display="A125175058A" xr:uid="{956BED61-53F3-4FC4-B707-79843DC569FA}"/>
    <hyperlink ref="R137" location="A125175086K" display="A125175086K" xr:uid="{94B4C577-9349-490B-8EDE-E17BC44ABCA1}"/>
    <hyperlink ref="R138" location="A125175130J" display="A125175130J" xr:uid="{E9F78799-7FD1-433A-9C33-0D5FEDF144E0}"/>
    <hyperlink ref="D108" location="A125184458F" display="A125184458F" xr:uid="{78C6C9CD-919D-44BA-BECF-2EB651CFF20E}"/>
    <hyperlink ref="D109" location="A125184422C" display="A125184422C" xr:uid="{138F46D8-ABCF-4B4C-B3F2-215DFEE68064}"/>
    <hyperlink ref="D110" location="A125184462W" display="A125184462W" xr:uid="{A3D2EF3D-E002-486B-AB58-450CA311B790}"/>
    <hyperlink ref="D111" location="A125184466F" display="A125184466F" xr:uid="{7AE4B1E7-AC7D-449C-BC5D-305747BCE4C0}"/>
    <hyperlink ref="D112" location="A125184426L" display="A125184426L" xr:uid="{65705DBE-CB1C-46B3-BC33-5CC7F061A647}"/>
    <hyperlink ref="D113" location="A125184430C" display="A125184430C" xr:uid="{DD91D351-BB60-4E1A-B043-BA6760931FEC}"/>
    <hyperlink ref="D114" location="A125184450L" display="A125184450L" xr:uid="{88A64E4B-75FE-4670-A8E2-E1CF8D0EFCF5}"/>
    <hyperlink ref="D115" location="A125184410V" display="A125184410V" xr:uid="{566D63C7-C796-402C-8ADC-3FFE9D2AE93F}"/>
    <hyperlink ref="D116" location="A125184470W" display="A125184470W" xr:uid="{CDB8946F-D2F5-4B87-9021-3D8AFFE08FC9}"/>
    <hyperlink ref="D117" location="A125184454W" display="A125184454W" xr:uid="{CAF15F78-799B-4A82-9850-5050EA70ED3D}"/>
    <hyperlink ref="D118" location="A125184482F" display="A125184482F" xr:uid="{95C58C2E-30A0-40A5-8E1D-97C6C4375346}"/>
    <hyperlink ref="D119" location="A125184414C" display="A125184414C" xr:uid="{73FCD4E5-3342-4116-92FA-CFBEF908DE0F}"/>
    <hyperlink ref="D120" location="A125184390W" display="A125184390W" xr:uid="{271E5196-01E8-4E83-B154-B52B9086BEFA}"/>
    <hyperlink ref="D121" location="A125184402V" display="A125184402V" xr:uid="{E3CC506F-130D-4F8A-BBCF-C3CFBED71BB1}"/>
    <hyperlink ref="D122" location="A125184434L" display="A125184434L" xr:uid="{12198F3C-EC86-4E3B-9555-83020D529049}"/>
    <hyperlink ref="D123" location="A125184406C" display="A125184406C" xr:uid="{166A9EA4-10E2-4860-982F-6FBFA6C47CAB}"/>
    <hyperlink ref="D124" location="A125184438W" display="A125184438W" xr:uid="{597FA7FA-B389-4BEC-AD9F-3B7F4C343A33}"/>
    <hyperlink ref="D125" location="A125184442L" display="A125184442L" xr:uid="{2C41F82D-5420-48BC-AD81-A4F3ADA3A58C}"/>
    <hyperlink ref="D126" location="A125184486R" display="A125184486R" xr:uid="{C914B364-A0F5-47EB-81C9-6C041AC4A247}"/>
    <hyperlink ref="D127" location="A125184394F" display="A125184394F" xr:uid="{D4A9E4FD-9AE6-46B9-A2F0-C71DF059D333}"/>
    <hyperlink ref="D128" location="A125184474F" display="A125184474F" xr:uid="{15CB9353-CC73-46AC-B195-4130404E04FB}"/>
    <hyperlink ref="D129" location="A125184478R" display="A125184478R" xr:uid="{7CAD17D5-815D-4597-9039-0BE2BEF977FA}"/>
    <hyperlink ref="D133" location="A125184398R" display="A125184398R" xr:uid="{92DF768A-2619-4283-BDF3-FDD8030654BC}"/>
    <hyperlink ref="D134" location="A125184418L" display="A125184418L" xr:uid="{33B57C6B-03A2-4C52-9FFE-8C3CA1C6DECE}"/>
    <hyperlink ref="D137" location="A125184446W" display="A125184446W" xr:uid="{5A7CACA1-C493-42C1-B48E-C820A7B5503B}"/>
    <hyperlink ref="D138" location="A125184490F" display="A125184490F" xr:uid="{2DC1956E-24C7-4AEE-8FEE-70D9A7491ECF}"/>
    <hyperlink ref="G108" location="A125187266T" display="A125187266T" xr:uid="{6B2ECBA6-2823-41BC-BB7F-90BA301BD341}"/>
    <hyperlink ref="G109" location="A125187230R" display="A125187230R" xr:uid="{045C2EDF-0B53-4235-93D0-40CA3339D79A}"/>
    <hyperlink ref="G110" location="A125187270J" display="A125187270J" xr:uid="{10C880B7-DA91-4ED9-8D82-40425AB8D631}"/>
    <hyperlink ref="G111" location="A125187274T" display="A125187274T" xr:uid="{3800B33A-CFF2-48A0-B478-BA5576EE52A6}"/>
    <hyperlink ref="G112" location="A125187234X" display="A125187234X" xr:uid="{4E831EB5-E380-4C37-BDB8-4A80A69B7C9F}"/>
    <hyperlink ref="G113" location="A125187238J" display="A125187238J" xr:uid="{F4225997-0376-4228-A0F2-6B0A0F600D68}"/>
    <hyperlink ref="G114" location="A125187258T" display="A125187258T" xr:uid="{B1153D3C-96C9-49A3-8F76-2BF2000FE110}"/>
    <hyperlink ref="G115" location="A125187218X" display="A125187218X" xr:uid="{DEAC99BB-3DBE-479E-A140-F6E80CE637F9}"/>
    <hyperlink ref="G116" location="A125187278A" display="A125187278A" xr:uid="{1C3C46F1-9268-4077-AE9F-0C08DF870A16}"/>
    <hyperlink ref="G117" location="A125187262J" display="A125187262J" xr:uid="{D6E741DA-93C9-4C64-A196-594993EAAB8D}"/>
    <hyperlink ref="G118" location="A125187290T" display="A125187290T" xr:uid="{E4E5378D-3A84-4DF5-9C74-E28456FD4715}"/>
    <hyperlink ref="G119" location="A125187222R" display="A125187222R" xr:uid="{995B6DAF-DB06-43D0-BEBE-926D67859AA8}"/>
    <hyperlink ref="G120" location="A125187198A" display="A125187198A" xr:uid="{255D592D-28DC-42B6-8ABA-5729700F106E}"/>
    <hyperlink ref="G121" location="A125187210F" display="A125187210F" xr:uid="{74725813-01B5-4BD0-9941-A89D5561865F}"/>
    <hyperlink ref="G122" location="A125187242X" display="A125187242X" xr:uid="{E1D01523-6046-454B-8A45-1E49153FCF53}"/>
    <hyperlink ref="G123" location="A125187214R" display="A125187214R" xr:uid="{602ED6F1-22A5-4B7D-89D7-9ADDEB9E4223}"/>
    <hyperlink ref="G124" location="A125187246J" display="A125187246J" xr:uid="{1A000C6A-F39A-444B-9837-B64A721741E1}"/>
    <hyperlink ref="G125" location="A125187250X" display="A125187250X" xr:uid="{B45FE209-B374-4B3A-942A-9306F1A9C593}"/>
    <hyperlink ref="G126" location="A125187294A" display="A125187294A" xr:uid="{0BA6FF35-8573-4D1B-BD5F-93D128A8D5CB}"/>
    <hyperlink ref="G127" location="A125187202F" display="A125187202F" xr:uid="{1F812AC8-DD5C-46A5-943B-44ED207399A5}"/>
    <hyperlink ref="G128" location="A125187282T" display="A125187282T" xr:uid="{38320EA5-BF83-4993-B0AF-7E9B6DF481F1}"/>
    <hyperlink ref="G129" location="A125187286A" display="A125187286A" xr:uid="{206D5F15-38AE-4213-AAE1-D580ACBD5753}"/>
    <hyperlink ref="G133" location="A125187206R" display="A125187206R" xr:uid="{F3069F93-C0E5-4EA5-8567-E190F156097F}"/>
    <hyperlink ref="G134" location="A125187226X" display="A125187226X" xr:uid="{342C3DA1-06A7-4FE8-8F77-264C30C905FA}"/>
    <hyperlink ref="G137" location="A125187254J" display="A125187254J" xr:uid="{82E93441-5629-4980-B433-1F453490BDD0}"/>
    <hyperlink ref="G138" location="A125187298K" display="A125187298K" xr:uid="{C37BC4A4-809B-4956-97B3-6182741FBB01}"/>
    <hyperlink ref="J108" location="A125185394X" display="A125185394X" xr:uid="{8E428A60-E948-4515-B990-A8A92BC4B7B9}"/>
    <hyperlink ref="J109" location="A125185358R" display="A125185358R" xr:uid="{2B8FBEFD-6E6B-4316-AD55-F1F0445E7978}"/>
    <hyperlink ref="J110" location="A125185398J" display="A125185398J" xr:uid="{2E47A437-D0B1-498B-A95D-6C3043004837}"/>
    <hyperlink ref="J111" location="A125185402L" display="A125185402L" xr:uid="{A99F0DC2-F8F4-4696-A048-FE940F62E389}"/>
    <hyperlink ref="J112" location="A125185362F" display="A125185362F" xr:uid="{3903FEAF-FD44-4BE8-BF5F-5277FA359566}"/>
    <hyperlink ref="J113" location="A125185366R" display="A125185366R" xr:uid="{EA257C27-D9F1-4FFA-83DF-4157FCD1E6B8}"/>
    <hyperlink ref="J114" location="A125185386X" display="A125185386X" xr:uid="{32D71E99-FC67-42F9-A471-BF3C694401A2}"/>
    <hyperlink ref="J115" location="A125185346F" display="A125185346F" xr:uid="{A01AB371-4252-4301-BFA9-CF3E92EF9966}"/>
    <hyperlink ref="J116" location="A125185406W" display="A125185406W" xr:uid="{EE1122E9-35D2-432D-8BB9-BD1A764B237A}"/>
    <hyperlink ref="J117" location="A125185390R" display="A125185390R" xr:uid="{C341EC22-2129-4BB4-ADA2-CCC901F5EBF0}"/>
    <hyperlink ref="J118" location="A125185418F" display="A125185418F" xr:uid="{0EEB0934-F006-4CFE-A599-E79AE5891FDF}"/>
    <hyperlink ref="J119" location="A125185350W" display="A125185350W" xr:uid="{E6D4799B-F763-473F-8D4C-3DD9241AB622}"/>
    <hyperlink ref="J120" location="A125185326W" display="A125185326W" xr:uid="{7867A706-8EC9-4C2F-BF0B-F68BA755A6D7}"/>
    <hyperlink ref="J121" location="A125185338F" display="A125185338F" xr:uid="{20F08B49-42CC-443A-905A-E00A799F99B2}"/>
    <hyperlink ref="J122" location="A125185370F" display="A125185370F" xr:uid="{21FFB322-1521-451B-9972-6252E04EDBA2}"/>
    <hyperlink ref="J123" location="A125185342W" display="A125185342W" xr:uid="{D9166542-6038-4D9B-BEFF-DCECE5E2D087}"/>
    <hyperlink ref="J124" location="A125185374R" display="A125185374R" xr:uid="{8B6CAFB7-B667-4D22-8CE4-C694D6958409}"/>
    <hyperlink ref="J125" location="A125185378X" display="A125185378X" xr:uid="{46C2F2E9-8A20-4957-B675-7476F344CD74}"/>
    <hyperlink ref="J126" location="A125185422W" display="A125185422W" xr:uid="{917F02B4-5F4F-44C4-A2B0-590946B3C0F7}"/>
    <hyperlink ref="J127" location="A125185330L" display="A125185330L" xr:uid="{24470A7A-FE50-436A-9159-82FF28A6E36D}"/>
    <hyperlink ref="J128" location="A125185410L" display="A125185410L" xr:uid="{E7FE0BA9-36CB-4E73-95F9-E8FF16125E19}"/>
    <hyperlink ref="J129" location="A125185414W" display="A125185414W" xr:uid="{5FA3B7D8-DCF8-4E60-BD64-3712AE35D179}"/>
    <hyperlink ref="J133" location="A125185334W" display="A125185334W" xr:uid="{5B43F5D8-8163-4AB3-BC7A-A7E6F497C2C9}"/>
    <hyperlink ref="J134" location="A125185354F" display="A125185354F" xr:uid="{428F63FB-C864-4E6E-993D-7D8FD68C70D8}"/>
    <hyperlink ref="J137" location="A125185382R" display="A125185382R" xr:uid="{3690D7B8-3D1E-46AD-94DA-94E2CAA52C0C}"/>
    <hyperlink ref="J138" location="A125185426F" display="A125185426F" xr:uid="{3D9FBFF7-6653-4F31-B8CC-7D13E80232E0}"/>
    <hyperlink ref="M108" location="A125188202X" display="A125188202X" xr:uid="{E30ECB96-E0C8-400B-9514-1276A1C3A624}"/>
    <hyperlink ref="M109" location="A125188166A" display="A125188166A" xr:uid="{39358AF8-6AEC-426E-AE03-12903DCA2671}"/>
    <hyperlink ref="M110" location="A125188206J" display="A125188206J" xr:uid="{02C3558C-6B84-4691-A9A1-D1E38953F4FB}"/>
    <hyperlink ref="M111" location="A125188210X" display="A125188210X" xr:uid="{8F861E56-FC42-4E21-84E9-6B6219D2DB4C}"/>
    <hyperlink ref="M112" location="A125188170T" display="A125188170T" xr:uid="{D324DDB1-3D3B-42F4-9F0A-BAC0115FBA2E}"/>
    <hyperlink ref="M113" location="A125188174A" display="A125188174A" xr:uid="{57485FFE-793C-4908-BEDA-A75EF6CEF57B}"/>
    <hyperlink ref="M114" location="A125188194K" display="A125188194K" xr:uid="{2C67D2DF-2003-489E-AF01-057DE8EF7527}"/>
    <hyperlink ref="M115" location="A125188154T" display="A125188154T" xr:uid="{4179B165-CA34-45EC-8FAD-86FC310CE99C}"/>
    <hyperlink ref="M116" location="A125188214J" display="A125188214J" xr:uid="{8E260142-1EC3-4ACD-9BA4-974EAA4DDA7D}"/>
    <hyperlink ref="M117" location="A125188198V" display="A125188198V" xr:uid="{C8280929-E395-4AB1-886D-75369F63F04E}"/>
    <hyperlink ref="M118" location="A125188226T" display="A125188226T" xr:uid="{703F6154-2770-48B2-B9D4-6CA343AA0C42}"/>
    <hyperlink ref="M119" location="A125188158A" display="A125188158A" xr:uid="{5F694996-78A5-49FE-AFBD-CE5A44EDD47D}"/>
    <hyperlink ref="M120" location="A125188134J" display="A125188134J" xr:uid="{008A47A9-513B-4C80-9D97-0E0A9DCC799B}"/>
    <hyperlink ref="M121" location="A125188146T" display="A125188146T" xr:uid="{795DA916-FA41-4DBB-B0A8-1F22F71619F4}"/>
    <hyperlink ref="M122" location="A125188178K" display="A125188178K" xr:uid="{E21FBF9D-B65E-499A-8488-88EAA7546EAA}"/>
    <hyperlink ref="M123" location="A125188150J" display="A125188150J" xr:uid="{1F9998F5-2DC2-4B79-AC4D-A735A042FEAB}"/>
    <hyperlink ref="M124" location="A125188182A" display="A125188182A" xr:uid="{D76B949F-47E7-4FE3-85FA-A80E9288823F}"/>
    <hyperlink ref="M125" location="A125188186K" display="A125188186K" xr:uid="{590E2090-D67E-4A9E-BEC9-564953D12BCD}"/>
    <hyperlink ref="M126" location="A125188230J" display="A125188230J" xr:uid="{C0DF3501-5AE0-461B-99EF-462AF0E4283C}"/>
    <hyperlink ref="M127" location="A125188138T" display="A125188138T" xr:uid="{9D295BFE-CC13-4E34-8386-D8462D4603A6}"/>
    <hyperlink ref="M128" location="A125188218T" display="A125188218T" xr:uid="{C622FC46-8076-4B2F-8C40-BF40401A6C75}"/>
    <hyperlink ref="M129" location="A125188222J" display="A125188222J" xr:uid="{D257E6C6-B00F-4715-8E32-394B49ACF048}"/>
    <hyperlink ref="M133" location="A125188142J" display="A125188142J" xr:uid="{0B601C04-4930-44D5-81B7-106F4CDF182A}"/>
    <hyperlink ref="M134" location="A125188162T" display="A125188162T" xr:uid="{07FA04C2-B56C-4A85-8610-1CD65C7BD567}"/>
    <hyperlink ref="M137" location="A125188190A" display="A125188190A" xr:uid="{D9F743F9-214B-4A76-89B4-E187C44227CB}"/>
    <hyperlink ref="M138" location="A125188234T" display="A125188234T" xr:uid="{9970A429-EC4F-48FF-A89A-2AE744012408}"/>
    <hyperlink ref="P108" location="A125189138K" display="A125189138K" xr:uid="{C46E2D67-1404-4F15-A3AE-899DE7AB5AFF}"/>
    <hyperlink ref="P109" location="A125189102J" display="A125189102J" xr:uid="{28FF399C-C87C-4494-A4D2-F143852686F0}"/>
    <hyperlink ref="P110" location="A125189142A" display="A125189142A" xr:uid="{8D90FE85-F6F7-4028-82BF-6BBF78ADBA79}"/>
    <hyperlink ref="P111" location="A125189146K" display="A125189146K" xr:uid="{88246071-5EFB-46C1-9A7A-B005B2D952F5}"/>
    <hyperlink ref="P112" location="A125189106T" display="A125189106T" xr:uid="{F53CDE12-1D04-4DDB-BA1F-A8320437FB91}"/>
    <hyperlink ref="P113" location="A125189110J" display="A125189110J" xr:uid="{F97077FD-95FE-4A0B-9425-C54B3084512D}"/>
    <hyperlink ref="P114" location="A125189130T" display="A125189130T" xr:uid="{159B0391-8615-4EFE-A35A-71043B54998A}"/>
    <hyperlink ref="P115" location="A125189090K" display="A125189090K" xr:uid="{D650934F-D777-477B-8C6E-74DB7EF88ED5}"/>
    <hyperlink ref="P116" location="A125189150A" display="A125189150A" xr:uid="{4B6BFC1A-CCDB-4537-A20B-3DD4CE1C18F7}"/>
    <hyperlink ref="P117" location="A125189134A" display="A125189134A" xr:uid="{E8183724-E971-4F68-AB36-904B657AAB26}"/>
    <hyperlink ref="P118" location="A125189162K" display="A125189162K" xr:uid="{F9DA4B9E-4801-40F9-9A55-EDF88E193892}"/>
    <hyperlink ref="P119" location="A125189094V" display="A125189094V" xr:uid="{EADC3877-8C78-4E8A-AD6E-32607F7FA24C}"/>
    <hyperlink ref="P120" location="A125189070A" display="A125189070A" xr:uid="{3C53F524-C3B2-4B87-9D13-77222C4B1376}"/>
    <hyperlink ref="P121" location="A125189082K" display="A125189082K" xr:uid="{6D91FA82-BDC6-4053-83B9-35D4237AF4D8}"/>
    <hyperlink ref="P122" location="A125189114T" display="A125189114T" xr:uid="{7A43A450-3708-48EE-BF42-17CBF3A94CD7}"/>
    <hyperlink ref="P123" location="A125189086V" display="A125189086V" xr:uid="{CD4935C0-B089-4C09-88CA-27408E2A4DFB}"/>
    <hyperlink ref="P124" location="A125189118A" display="A125189118A" xr:uid="{2C17EC98-7B7D-491C-846D-ED62FA376778}"/>
    <hyperlink ref="P125" location="A125189122T" display="A125189122T" xr:uid="{D846B82F-4E42-43CB-96A8-2E0D155CC1DE}"/>
    <hyperlink ref="P126" location="A125189166V" display="A125189166V" xr:uid="{0909B4D1-02A7-41F4-9478-54E7F45D0B5F}"/>
    <hyperlink ref="P127" location="A125189074K" display="A125189074K" xr:uid="{1069AAD8-19D0-404B-AEBA-97749D841BAD}"/>
    <hyperlink ref="P128" location="A125189154K" display="A125189154K" xr:uid="{E871F609-B841-41B2-A657-E8E783BBDF45}"/>
    <hyperlink ref="P129" location="A125189158V" display="A125189158V" xr:uid="{536AC183-7C48-4EB1-9A7C-D36601F2ED98}"/>
    <hyperlink ref="P133" location="A125189078V" display="A125189078V" xr:uid="{4625F9B8-B58A-4B8C-8D0D-535D903E187B}"/>
    <hyperlink ref="P134" location="A125189098C" display="A125189098C" xr:uid="{453333E9-4A88-4E9C-91EB-AF64E42820A2}"/>
    <hyperlink ref="P137" location="A125189126A" display="A125189126A" xr:uid="{95ABF119-33D8-4BA8-9E5B-96F22654E730}"/>
    <hyperlink ref="P138" location="A125189170K" display="A125189170K" xr:uid="{D26AD6FB-3363-4AE6-ADAE-CE7BC7612E17}"/>
    <hyperlink ref="S108" location="A125186330F" display="A125186330F" xr:uid="{A83E5DAB-B619-4DB6-A4DE-4FD0EF478ACC}"/>
    <hyperlink ref="S109" location="A125186294J" display="A125186294J" xr:uid="{85E2881E-396B-4130-840E-22A5ADAC0DB9}"/>
    <hyperlink ref="S110" location="A125186334R" display="A125186334R" xr:uid="{CAD04BA3-4B6C-40B5-946C-4BCBD300CD08}"/>
    <hyperlink ref="S111" location="A125186338X" display="A125186338X" xr:uid="{AA8A94CC-8157-4F4B-A5BE-95FC26C65858}"/>
    <hyperlink ref="S112" location="A125186298T" display="A125186298T" xr:uid="{24B95247-3A07-4ACC-96E7-FAFB01910D6A}"/>
    <hyperlink ref="S113" location="A125186302W" display="A125186302W" xr:uid="{6E74962B-48B4-41BC-8593-2180EC235CCA}"/>
    <hyperlink ref="S114" location="A125186322F" display="A125186322F" xr:uid="{10FC880A-2CF7-42DF-AD40-642FCC39EEB1}"/>
    <hyperlink ref="S115" location="A125186282X" display="A125186282X" xr:uid="{9E985A43-4FB3-4A0B-A81F-0285940D5366}"/>
    <hyperlink ref="S116" location="A125186342R" display="A125186342R" xr:uid="{EEC2AD82-A045-4C68-A062-99E3BE8A7456}"/>
    <hyperlink ref="S117" location="A125186326R" display="A125186326R" xr:uid="{1EAED4E1-29F3-4C7F-A4CF-177BCC84DFE4}"/>
    <hyperlink ref="S118" location="A125186354X" display="A125186354X" xr:uid="{EDBD61D2-5775-4881-A527-C12BBE943BBD}"/>
    <hyperlink ref="S119" location="A125186286J" display="A125186286J" xr:uid="{0181E33A-9820-4B25-A8AA-677B79209F7A}"/>
    <hyperlink ref="S120" location="A125186262R" display="A125186262R" xr:uid="{AA75E870-5DE6-4503-B1E9-B7D27C9BD75B}"/>
    <hyperlink ref="S121" location="A125186274X" display="A125186274X" xr:uid="{E0A5752D-7FF0-4A05-897F-9763833D9A24}"/>
    <hyperlink ref="S122" location="A125186306F" display="A125186306F" xr:uid="{7622E0C1-0E62-4EE1-9D1C-E9F270A4DCFB}"/>
    <hyperlink ref="S123" location="A125186278J" display="A125186278J" xr:uid="{3F1493AC-75A7-4FC2-AA9C-AF5FF715A47D}"/>
    <hyperlink ref="S124" location="A125186310W" display="A125186310W" xr:uid="{5A7D7C5A-F7D5-4735-BF60-8CA3096A9474}"/>
    <hyperlink ref="S125" location="A125186314F" display="A125186314F" xr:uid="{38467445-75E2-4A5D-8D57-D58E19AD3A13}"/>
    <hyperlink ref="S126" location="A125186358J" display="A125186358J" xr:uid="{1F36FE63-CB2C-4B51-B18B-A21852FAC903}"/>
    <hyperlink ref="S127" location="A125186266X" display="A125186266X" xr:uid="{C112E455-45D4-4EDC-8BA3-E61F4B2DA2C7}"/>
    <hyperlink ref="S128" location="A125186346X" display="A125186346X" xr:uid="{7BE93221-66F1-48AB-BA14-B072BCB9C40D}"/>
    <hyperlink ref="S129" location="A125186350R" display="A125186350R" xr:uid="{654E0B5E-143D-4A68-A141-F48FF0A6BAA1}"/>
    <hyperlink ref="S133" location="A125186270R" display="A125186270R" xr:uid="{495BDAAB-912E-4B6D-8E80-BFD5A6EF3D86}"/>
    <hyperlink ref="S134" location="A125186290X" display="A125186290X" xr:uid="{458633D5-1C92-4DF5-BFBB-4CEB2FD0AF39}"/>
    <hyperlink ref="S137" location="A125186318R" display="A125186318R" xr:uid="{9CCBB828-D4F0-4B7C-9F93-7DD83BDE275D}"/>
    <hyperlink ref="S138" location="A125186362X" display="A125186362X" xr:uid="{E36E11C8-E62F-4C82-8F31-26E298E2B0A5}"/>
    <hyperlink ref="E108" location="A125178842K" display="A125178842K" xr:uid="{093B693D-822E-441E-8181-BD4845A5F568}"/>
    <hyperlink ref="E109" location="A125178806A" display="A125178806A" xr:uid="{252147D2-33C8-4451-9CE5-794EAB700238}"/>
    <hyperlink ref="E110" location="A125178846V" display="A125178846V" xr:uid="{2B73B116-5B05-4CFD-8016-D25203072EDF}"/>
    <hyperlink ref="E111" location="A125178850K" display="A125178850K" xr:uid="{2C9EE72A-E6FE-4AFC-8FA4-F70F123431EE}"/>
    <hyperlink ref="E112" location="A125178810T" display="A125178810T" xr:uid="{B289883E-FEB2-4395-A78A-938B29B1BBA7}"/>
    <hyperlink ref="E113" location="A125178814A" display="A125178814A" xr:uid="{9EA65B3F-7758-4B3B-8049-0D3E77098555}"/>
    <hyperlink ref="E114" location="A125178834K" display="A125178834K" xr:uid="{8DE31FE4-19D1-4EF6-84B2-7FEECA832013}"/>
    <hyperlink ref="E115" location="A125178794C" display="A125178794C" xr:uid="{732A2CBB-E8F0-4A04-95C0-6C122F815DD4}"/>
    <hyperlink ref="E116" location="A125178854V" display="A125178854V" xr:uid="{A135025C-FCF7-4B30-A53A-506362B7780E}"/>
    <hyperlink ref="E117" location="A125178838V" display="A125178838V" xr:uid="{20DC6D7F-17FA-4956-9A10-686C11AC28D1}"/>
    <hyperlink ref="E118" location="A125178866C" display="A125178866C" xr:uid="{331FE391-2FDC-4DFB-A126-F67AA93077DA}"/>
    <hyperlink ref="E119" location="A125178798L" display="A125178798L" xr:uid="{B251BE82-855A-42F8-BEDC-6B6FB55AC6A7}"/>
    <hyperlink ref="E120" location="A125178774V" display="A125178774V" xr:uid="{AAB82946-2D56-4758-B387-A86AB539FA2A}"/>
    <hyperlink ref="E121" location="A125178786C" display="A125178786C" xr:uid="{3568F0DD-3806-41B2-91CF-376BECA815FF}"/>
    <hyperlink ref="E122" location="A125178818K" display="A125178818K" xr:uid="{BF5A7940-2756-44B3-A2FC-3F7065670489}"/>
    <hyperlink ref="E123" location="A125178790V" display="A125178790V" xr:uid="{5E9CA774-95F5-481E-976A-FC92B779FA89}"/>
    <hyperlink ref="E124" location="A125178822A" display="A125178822A" xr:uid="{251AC95A-E929-4B04-A6E1-8EB98415014D}"/>
    <hyperlink ref="E125" location="A125178826K" display="A125178826K" xr:uid="{8259409F-DD62-4D7E-B552-6A657E28A892}"/>
    <hyperlink ref="E126" location="A125178870V" display="A125178870V" xr:uid="{3CB215A3-1321-413A-A104-191E902593B4}"/>
    <hyperlink ref="E127" location="A125178778C" display="A125178778C" xr:uid="{D393A4DF-B2F1-4719-A8FB-8C829B227184}"/>
    <hyperlink ref="E128" location="A125178858C" display="A125178858C" xr:uid="{86AE64F4-D2EB-49E6-8D77-4FA7E26B78BD}"/>
    <hyperlink ref="E129" location="A125178862V" display="A125178862V" xr:uid="{6B159852-3075-4A68-8D0B-BA1B2A083AC2}"/>
    <hyperlink ref="E133" location="A125178782V" display="A125178782V" xr:uid="{1E05BCF9-21AB-4029-AD50-33AEF3B74EC4}"/>
    <hyperlink ref="E134" location="A125178802T" display="A125178802T" xr:uid="{0004A729-8EAA-4B0D-AE97-F80421AFD951}"/>
    <hyperlink ref="E137" location="A125178830A" display="A125178830A" xr:uid="{80048D20-7C57-4A0A-85F3-BB43D1BCA7C2}"/>
    <hyperlink ref="E138" location="A125178874C" display="A125178874C" xr:uid="{2AE760EA-8754-4D3C-AA38-2C24C57F2D77}"/>
    <hyperlink ref="H108" location="A125181650A" display="A125181650A" xr:uid="{C3A11F41-53D5-463C-81ED-B856C8E5F93C}"/>
    <hyperlink ref="H109" location="A125181614T" display="A125181614T" xr:uid="{E6051FCF-3EEA-4CA7-841D-4499B196D105}"/>
    <hyperlink ref="H110" location="A125181654K" display="A125181654K" xr:uid="{6AD3B90E-27D7-4E98-9994-268AF80B53C7}"/>
    <hyperlink ref="H111" location="A125181658V" display="A125181658V" xr:uid="{B17E3B6D-30EF-4943-817B-A8BC8B9F87AA}"/>
    <hyperlink ref="H112" location="A125181618A" display="A125181618A" xr:uid="{A5525D23-F724-492A-8FFD-3BF42CAEB45F}"/>
    <hyperlink ref="H113" location="A125181622T" display="A125181622T" xr:uid="{FBB352E1-0B9D-482C-B52F-9FB3777566B6}"/>
    <hyperlink ref="H114" location="A125181642A" display="A125181642A" xr:uid="{913F9B63-632A-4072-BCF2-32D499D3355E}"/>
    <hyperlink ref="H115" location="A125181602J" display="A125181602J" xr:uid="{E8E3B49B-3A06-4A12-84BF-C691B02ECF8C}"/>
    <hyperlink ref="H116" location="A125181662K" display="A125181662K" xr:uid="{76B96298-1740-4179-ABE5-3EBD91028AFD}"/>
    <hyperlink ref="H117" location="A125181646K" display="A125181646K" xr:uid="{378AD191-5DBE-45EE-82D9-02D56E6BA3D7}"/>
    <hyperlink ref="H118" location="A125181674V" display="A125181674V" xr:uid="{CB54AD6B-7133-45AF-9BFB-5DF90279AD65}"/>
    <hyperlink ref="H119" location="A125181606T" display="A125181606T" xr:uid="{EFDE8810-1DE3-4381-8BDD-D51E26FBD345}"/>
    <hyperlink ref="H120" location="A125181582K" display="A125181582K" xr:uid="{1977D3D3-9930-43BF-96F9-1B1C975D3A75}"/>
    <hyperlink ref="H121" location="A125181594V" display="A125181594V" xr:uid="{1054558D-D7B3-47EB-A92F-3C56B9B0033D}"/>
    <hyperlink ref="H122" location="A125181626A" display="A125181626A" xr:uid="{7AD477F3-87E8-431A-8F01-143B7AB43A57}"/>
    <hyperlink ref="H123" location="A125181598C" display="A125181598C" xr:uid="{E886C1BE-591C-4D85-9469-F71E5B725A3B}"/>
    <hyperlink ref="H124" location="A125181630T" display="A125181630T" xr:uid="{71696D5A-6022-4982-A43E-657189AD8070}"/>
    <hyperlink ref="H125" location="A125181634A" display="A125181634A" xr:uid="{3A026E07-A99A-4FE8-8219-2922456954EE}"/>
    <hyperlink ref="H126" location="A125181678C" display="A125181678C" xr:uid="{5449BA90-BF50-429D-B70C-F686AA04859D}"/>
    <hyperlink ref="H127" location="A125181586V" display="A125181586V" xr:uid="{57E7674B-8993-46AA-AC91-84A261545649}"/>
    <hyperlink ref="H128" location="A125181666V" display="A125181666V" xr:uid="{4EE4D92B-C911-45D1-AE66-0AF52E6F1D21}"/>
    <hyperlink ref="H129" location="A125181670K" display="A125181670K" xr:uid="{4FDF5257-3B3E-4F4C-8F9D-DFAEE8688312}"/>
    <hyperlink ref="H133" location="A125181590K" display="A125181590K" xr:uid="{EB08EEA2-EF5F-46CF-AE28-2C3CA40316ED}"/>
    <hyperlink ref="H134" location="A125181610J" display="A125181610J" xr:uid="{2E4E091D-36BF-4B1E-A3E4-B767DEC127BE}"/>
    <hyperlink ref="H137" location="A125181638K" display="A125181638K" xr:uid="{1C83A115-631F-443E-BA25-7601C54E1F0F}"/>
    <hyperlink ref="H138" location="A125181682V" display="A125181682V" xr:uid="{1B761597-97EC-4FEA-A81F-90900A3F9251}"/>
    <hyperlink ref="K108" location="A125179778W" display="A125179778W" xr:uid="{74576954-DA01-4718-9A01-9A3C00958001}"/>
    <hyperlink ref="K109" location="A125179742V" display="A125179742V" xr:uid="{0B42CEE2-9254-4692-89E3-D17E004C85AA}"/>
    <hyperlink ref="K110" location="A125179782L" display="A125179782L" xr:uid="{94220C12-065C-47EB-9A12-CF997E56AE18}"/>
    <hyperlink ref="K111" location="A125179786W" display="A125179786W" xr:uid="{67451400-46E7-488F-9C6C-5573DC0907D1}"/>
    <hyperlink ref="K112" location="A125179746C" display="A125179746C" xr:uid="{BDE751B3-41DB-4949-A411-3B9F6B5C9993}"/>
    <hyperlink ref="K113" location="A125179750V" display="A125179750V" xr:uid="{1AD93F9D-8ECB-4EBF-932D-A82198FBA44A}"/>
    <hyperlink ref="K114" location="A125179770C" display="A125179770C" xr:uid="{9912072B-6ADA-400D-88EF-CE32428ACD48}"/>
    <hyperlink ref="K115" location="A125179730K" display="A125179730K" xr:uid="{455AAA44-8F88-4EDF-A12B-FECEC40C6A6B}"/>
    <hyperlink ref="K116" location="A125179790L" display="A125179790L" xr:uid="{BCCCEA54-5963-4008-9099-EC167689EFDD}"/>
    <hyperlink ref="K117" location="A125179774L" display="A125179774L" xr:uid="{BD555C46-17D7-493F-B8AD-F67573E8D257}"/>
    <hyperlink ref="K118" location="A125179802K" display="A125179802K" xr:uid="{EFB24DDF-F14E-4ECE-8B0E-48F85545A08D}"/>
    <hyperlink ref="K119" location="A125179734V" display="A125179734V" xr:uid="{CD814704-BD7C-4010-B091-8E0C03352E7E}"/>
    <hyperlink ref="K120" location="A125179710A" display="A125179710A" xr:uid="{95E7F971-0F75-4435-AEE3-1F693B043571}"/>
    <hyperlink ref="K121" location="A125179722K" display="A125179722K" xr:uid="{AF4E037B-8012-49DF-A83F-E81D75135586}"/>
    <hyperlink ref="K122" location="A125179754C" display="A125179754C" xr:uid="{2BEE6305-7B1A-4A59-9155-34C66410D5F2}"/>
    <hyperlink ref="K123" location="A125179726V" display="A125179726V" xr:uid="{19071E3A-5942-4543-960F-FEBE1F743299}"/>
    <hyperlink ref="K124" location="A125179758L" display="A125179758L" xr:uid="{DB89B2AF-BF30-4DE9-8359-6B41CB0DAF6A}"/>
    <hyperlink ref="K125" location="A125179762C" display="A125179762C" xr:uid="{614C9EDE-C25C-4DA1-AA01-AE516FB80069}"/>
    <hyperlink ref="K126" location="A125179806V" display="A125179806V" xr:uid="{FBB381D4-4922-4857-8303-57302B8740DE}"/>
    <hyperlink ref="K127" location="A125179714K" display="A125179714K" xr:uid="{3B643ABA-5CBB-4B5D-8ADA-BC4EA812A75C}"/>
    <hyperlink ref="K128" location="A125179794W" display="A125179794W" xr:uid="{F809F83C-0F32-42EF-837C-A1EC2776298C}"/>
    <hyperlink ref="K129" location="A125179798F" display="A125179798F" xr:uid="{C81AB540-B7C8-4FB0-B33A-4B008A462AB0}"/>
    <hyperlink ref="K133" location="A125179718V" display="A125179718V" xr:uid="{F88BB9DC-FC25-4570-B9B2-92147B330CE8}"/>
    <hyperlink ref="K134" location="A125179738C" display="A125179738C" xr:uid="{86178120-4067-4762-8139-9EF1E20AF344}"/>
    <hyperlink ref="K137" location="A125179766L" display="A125179766L" xr:uid="{58EE4162-7B95-4F50-9727-E98E014FD8C1}"/>
    <hyperlink ref="K138" location="A125179810K" display="A125179810K" xr:uid="{09D8DF04-256F-4E7E-8C95-E5518B771A72}"/>
    <hyperlink ref="N108" location="A125182586L" display="A125182586L" xr:uid="{5CF68DF8-694B-4C99-BBF6-051E68E9E416}"/>
    <hyperlink ref="N109" location="A125182550K" display="A125182550K" xr:uid="{1C79ECC7-1031-45C2-97F3-4E56CA4BA89C}"/>
    <hyperlink ref="N110" location="A125182590C" display="A125182590C" xr:uid="{B33B1CD4-5A4E-4209-BF4A-F0041C208F73}"/>
    <hyperlink ref="N111" location="A125182594L" display="A125182594L" xr:uid="{6981B16D-6D5A-49BF-BCEB-574DB5175473}"/>
    <hyperlink ref="N112" location="A125182554V" display="A125182554V" xr:uid="{4F880236-333E-470F-AFE4-1C077F3760CE}"/>
    <hyperlink ref="N113" location="A125182558C" display="A125182558C" xr:uid="{DD1B2260-7619-45E5-A807-CB7485438394}"/>
    <hyperlink ref="N114" location="A125182578L" display="A125182578L" xr:uid="{012C59CC-3963-4B4C-9AA7-E79BB86A50A4}"/>
    <hyperlink ref="N115" location="A125182538V" display="A125182538V" xr:uid="{6218D3A9-E1B4-4939-A5D9-B201A4DD1F49}"/>
    <hyperlink ref="N116" location="A125182598W" display="A125182598W" xr:uid="{0A14B2ED-AAB8-475C-BC69-07D8B1F52C3F}"/>
    <hyperlink ref="N117" location="A125182582C" display="A125182582C" xr:uid="{4D3099EB-2CDF-47F7-B8C5-A00603078B29}"/>
    <hyperlink ref="N118" location="A125182610A" display="A125182610A" xr:uid="{191CAED9-9286-4DA6-94ED-C3E507D91F28}"/>
    <hyperlink ref="N119" location="A125182542K" display="A125182542K" xr:uid="{50645E3C-D173-4629-83CF-C47CD3D50765}"/>
    <hyperlink ref="N120" location="A125182518K" display="A125182518K" xr:uid="{77F6FD5C-38F0-41F6-9FEF-F469C3070EB2}"/>
    <hyperlink ref="N121" location="A125182530A" display="A125182530A" xr:uid="{BEC3C388-760C-40AD-8D46-BA54EE92A82B}"/>
    <hyperlink ref="N122" location="A125182562V" display="A125182562V" xr:uid="{A608A454-2C50-45DA-9AB5-58DA09DB6CB6}"/>
    <hyperlink ref="N123" location="A125182534K" display="A125182534K" xr:uid="{1B33A126-26C7-4DAF-93D5-AB23C5F62608}"/>
    <hyperlink ref="N124" location="A125182566C" display="A125182566C" xr:uid="{984610BA-669A-4323-A193-9D5B044D3F39}"/>
    <hyperlink ref="N125" location="A125182570V" display="A125182570V" xr:uid="{7153134A-93EF-4533-97F5-38707C25CB27}"/>
    <hyperlink ref="N126" location="A125182614K" display="A125182614K" xr:uid="{760D181A-54F4-49B9-BD26-4859972F9D62}"/>
    <hyperlink ref="N127" location="A125182522A" display="A125182522A" xr:uid="{E5366E33-67A2-4E3E-B9DF-11C03F27DB1A}"/>
    <hyperlink ref="N128" location="A125182602A" display="A125182602A" xr:uid="{7D872F0C-5C4E-4EEA-957F-4A0637EE1851}"/>
    <hyperlink ref="N129" location="A125182606K" display="A125182606K" xr:uid="{41D0384B-E9EC-4E0D-B37C-6EA36F174508}"/>
    <hyperlink ref="N133" location="A125182526K" display="A125182526K" xr:uid="{28942EE7-5C6A-4261-8879-1AB68BCA41D8}"/>
    <hyperlink ref="N134" location="A125182546V" display="A125182546V" xr:uid="{F0780FFA-189E-4324-8FEF-EF91F6D10487}"/>
    <hyperlink ref="N137" location="A125182574C" display="A125182574C" xr:uid="{574D60F1-8539-4394-A790-A17E98CC12F5}"/>
    <hyperlink ref="N138" location="A125182618V" display="A125182618V" xr:uid="{F0A86E90-3241-41AC-B262-53B0395BC209}"/>
    <hyperlink ref="Q108" location="A125183522V" display="A125183522V" xr:uid="{3BB30E3E-BF38-4CFC-947B-3DCA80BDF704}"/>
    <hyperlink ref="Q109" location="A125183486W" display="A125183486W" xr:uid="{4F8B3A8A-10CA-42AE-A73E-B3CCA45E494E}"/>
    <hyperlink ref="Q110" location="A125183526C" display="A125183526C" xr:uid="{D7BE2989-2F11-4D89-8B7D-4E1DB54998BD}"/>
    <hyperlink ref="Q111" location="A125183530V" display="A125183530V" xr:uid="{549256BE-BE60-4419-BEA8-40D8200D77E6}"/>
    <hyperlink ref="Q112" location="A125183490L" display="A125183490L" xr:uid="{E6FAB3DE-395F-49CD-B61A-757930519C66}"/>
    <hyperlink ref="Q113" location="A125183494W" display="A125183494W" xr:uid="{EE58532E-6164-444F-853F-628CFCFBF99B}"/>
    <hyperlink ref="Q114" location="A125183514V" display="A125183514V" xr:uid="{2220D701-F618-425B-89E5-C533A35F969D}"/>
    <hyperlink ref="Q115" location="A125183474L" display="A125183474L" xr:uid="{81A498E0-9767-4C10-BB1E-EE0EA31364C9}"/>
    <hyperlink ref="Q116" location="A125183534C" display="A125183534C" xr:uid="{860B62AF-5A17-4718-8181-44C7C2944A40}"/>
    <hyperlink ref="Q117" location="A125183518C" display="A125183518C" xr:uid="{CDFEE102-AECF-45A7-8B2A-963F69C7AA9D}"/>
    <hyperlink ref="Q118" location="A125183546L" display="A125183546L" xr:uid="{22DA8539-F6BE-4B84-BA46-022BA7297585}"/>
    <hyperlink ref="Q119" location="A125183478W" display="A125183478W" xr:uid="{699437B4-ABBA-4E04-BE8C-51089957272B}"/>
    <hyperlink ref="Q120" location="A125183454C" display="A125183454C" xr:uid="{92FA0BD7-FA62-4D94-AD38-40F9EA043EAF}"/>
    <hyperlink ref="Q121" location="A125183466L" display="A125183466L" xr:uid="{C90F1C7E-1DFC-49C3-9792-0E58C200B1DA}"/>
    <hyperlink ref="Q122" location="A125183498F" display="A125183498F" xr:uid="{1394BA85-7E41-4720-BC08-8DD55EED9B3E}"/>
    <hyperlink ref="Q123" location="A125183470C" display="A125183470C" xr:uid="{436C9E15-BF42-4598-B0C6-620F8542BDD5}"/>
    <hyperlink ref="Q124" location="A125183502K" display="A125183502K" xr:uid="{5A497F48-DB63-4449-BD6A-429E3A9976BD}"/>
    <hyperlink ref="Q125" location="A125183506V" display="A125183506V" xr:uid="{A488DAAE-CB46-456F-A155-541910F2D20F}"/>
    <hyperlink ref="Q126" location="A125183550C" display="A125183550C" xr:uid="{6F82F9E1-F7CD-4EDE-BD2A-1E90568FF83B}"/>
    <hyperlink ref="Q127" location="A125183458L" display="A125183458L" xr:uid="{250C48B1-F5AC-4EBD-B48D-65B9B76A0EED}"/>
    <hyperlink ref="Q128" location="A125183538L" display="A125183538L" xr:uid="{8246BE92-BD54-414E-8BAC-2A090301BE1F}"/>
    <hyperlink ref="Q129" location="A125183542C" display="A125183542C" xr:uid="{CCB59642-5ED1-4AC9-B95F-73180183E7A9}"/>
    <hyperlink ref="Q133" location="A125183462C" display="A125183462C" xr:uid="{AA1B0DF5-B72A-4E2D-86EC-FD5230DD647E}"/>
    <hyperlink ref="Q134" location="A125183482L" display="A125183482L" xr:uid="{78680CA3-AE78-49A8-9682-AA2B9E0E2996}"/>
    <hyperlink ref="Q137" location="A125183510K" display="A125183510K" xr:uid="{C260F4E2-BB51-400F-9874-3B0D8C003582}"/>
    <hyperlink ref="Q138" location="A125183554L" display="A125183554L" xr:uid="{B7709D04-CF5C-44B0-AC83-5B050E67C1AA}"/>
    <hyperlink ref="T108" location="A125180714J" display="A125180714J" xr:uid="{E07FCE9E-BF40-483E-A48B-DA05E32AFF60}"/>
    <hyperlink ref="T109" location="A125180678K" display="A125180678K" xr:uid="{18615349-6850-49F5-8CAC-5DBB25813D91}"/>
    <hyperlink ref="T110" location="A125180718T" display="A125180718T" xr:uid="{3328F1E3-50F6-430F-884A-9559BD4B8BF3}"/>
    <hyperlink ref="T111" location="A125180722J" display="A125180722J" xr:uid="{56D08344-AB7B-4483-811B-982C516E56AB}"/>
    <hyperlink ref="T112" location="A125180682A" display="A125180682A" xr:uid="{11B5A3C1-3392-4B24-B6D3-299F58C78FB6}"/>
    <hyperlink ref="T113" location="A125180686K" display="A125180686K" xr:uid="{9A109845-4E68-4FCE-BDCB-6AE72AC9A957}"/>
    <hyperlink ref="T114" location="A125180706J" display="A125180706J" xr:uid="{869E9735-AA55-40B0-832F-AD5668EFAD13}"/>
    <hyperlink ref="T115" location="A125180666A" display="A125180666A" xr:uid="{31F703EC-1415-4472-9864-6B698BA3286B}"/>
    <hyperlink ref="T116" location="A125180726T" display="A125180726T" xr:uid="{E616F54F-0182-4092-A015-98C64B9B73BA}"/>
    <hyperlink ref="T117" location="A125180710X" display="A125180710X" xr:uid="{47A2EAC3-3E38-4326-94F3-E1F4DEAC54D3}"/>
    <hyperlink ref="T118" location="A125180738A" display="A125180738A" xr:uid="{91C3B692-50B0-41F5-A572-31B261F94940}"/>
    <hyperlink ref="T119" location="A125180670T" display="A125180670T" xr:uid="{47B95F1F-B304-4D30-978E-C92503000766}"/>
    <hyperlink ref="T120" location="A125180646T" display="A125180646T" xr:uid="{9A2361A9-5047-4688-A833-291AA0954586}"/>
    <hyperlink ref="T121" location="A125180658A" display="A125180658A" xr:uid="{1861E194-A876-4944-B7C4-4336A4B92EBA}"/>
    <hyperlink ref="T122" location="A125180690A" display="A125180690A" xr:uid="{5DFFE568-1830-421D-9F82-A6D1CD105BF0}"/>
    <hyperlink ref="T123" location="A125180662T" display="A125180662T" xr:uid="{2C2AD5F4-86EE-4DAA-ABA9-C1126DFA37D6}"/>
    <hyperlink ref="T124" location="A125180694K" display="A125180694K" xr:uid="{C6B5314F-D368-4CB2-8427-971391513781}"/>
    <hyperlink ref="T125" location="A125180698V" display="A125180698V" xr:uid="{58FC754B-47B4-42DF-8619-22016CBE96B4}"/>
    <hyperlink ref="T126" location="A125180742T" display="A125180742T" xr:uid="{62C4D5BB-0216-4324-8D82-D2A4B97A4C53}"/>
    <hyperlink ref="T127" location="A125180650J" display="A125180650J" xr:uid="{C14155A4-EB32-4826-B580-C6F8108F5F9C}"/>
    <hyperlink ref="T128" location="A125180730J" display="A125180730J" xr:uid="{6534784F-2AAC-441D-BA95-091ED141B7FF}"/>
    <hyperlink ref="T129" location="A125180734T" display="A125180734T" xr:uid="{1E22978D-FF57-46D1-85B5-28B9DFEF276E}"/>
    <hyperlink ref="T133" location="A125180654T" display="A125180654T" xr:uid="{0290CAE7-4B1A-48E4-A234-09822687769B}"/>
    <hyperlink ref="T134" location="A125180674A" display="A125180674A" xr:uid="{9402606A-8268-496F-A892-0B2BC6E93285}"/>
    <hyperlink ref="T137" location="A125180702X" display="A125180702X" xr:uid="{A8FB61C7-3599-487E-AD12-BBFA68734924}"/>
    <hyperlink ref="T138" location="A125180746A" display="A125180746A" xr:uid="{C31AEDF1-1206-4C6A-A594-21395FE31472}"/>
    <hyperlink ref="C132" location="A125173190X" display="A125173190X" xr:uid="{7F57A61A-244B-4717-B19E-9B05DF4F646E}"/>
    <hyperlink ref="F132" location="A125175998A" display="A125175998A" xr:uid="{6A0A4FCD-42C7-48AD-9DBE-E69B122EA728}"/>
    <hyperlink ref="I132" location="A125174126X" display="A125174126X" xr:uid="{7AE82522-A57D-4E39-9132-45E24BD7A773}"/>
    <hyperlink ref="L132" location="A125176934J" display="A125176934J" xr:uid="{1BEEB554-D502-410E-B2CA-CDACB08BA4F9}"/>
    <hyperlink ref="O132" location="A125177870A" display="A125177870A" xr:uid="{1939935B-2D26-4BA4-9A73-F94CAE97E2D5}"/>
    <hyperlink ref="R132" location="A125175062T" display="A125175062T" xr:uid="{99D5D6DF-C61D-41C7-B071-31B85B7CB56B}"/>
    <hyperlink ref="D132" location="A125184422C" display="A125184422C" xr:uid="{6D410A22-CC26-40B5-8D99-2FBCABD28CD1}"/>
    <hyperlink ref="G132" location="A125187230R" display="A125187230R" xr:uid="{46BC666B-7E8E-45FB-8E6A-47A55805A34B}"/>
    <hyperlink ref="J132" location="A125185358R" display="A125185358R" xr:uid="{F4F6116E-E173-400C-BAF6-E04DB08F7D5D}"/>
    <hyperlink ref="M132" location="A125188166A" display="A125188166A" xr:uid="{D8C9943D-4D1B-47AF-B2B0-6CFDB01AFB3E}"/>
    <hyperlink ref="P132" location="A125189102J" display="A125189102J" xr:uid="{93718D41-505F-4D3F-BBC9-CCF1D65B3DAB}"/>
    <hyperlink ref="S132" location="A125186294J" display="A125186294J" xr:uid="{15011D8B-BAE6-4D1E-8D80-B43BABD33BC8}"/>
    <hyperlink ref="E132" location="A125178806A" display="A125178806A" xr:uid="{B9234BDF-DCBD-4A55-9A80-1AA71904D002}"/>
    <hyperlink ref="H132" location="A125181614T" display="A125181614T" xr:uid="{58A11752-D6E3-4664-8FBA-B14E7B597D07}"/>
    <hyperlink ref="K132" location="A125179742V" display="A125179742V" xr:uid="{91EBA61C-A7FE-49D1-B24D-CC8C72ACE05A}"/>
    <hyperlink ref="N132" location="A125182550K" display="A125182550K" xr:uid="{55E2B77C-DFBA-4837-A9A7-AB032C179CCD}"/>
    <hyperlink ref="Q132" location="A125183486W" display="A125183486W" xr:uid="{1EC240AD-FBA5-4852-BBFF-9916E3A89BF5}"/>
    <hyperlink ref="T132" location="A125180678K" display="A125180678K" xr:uid="{72EB03DA-225C-4B2D-B295-104680A6330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D25BD-D5D5-4975-9B46-BC3CE5B48566}">
  <sheetPr>
    <pageSetUpPr fitToPage="1"/>
  </sheetPr>
  <dimension ref="A1:AD147"/>
  <sheetViews>
    <sheetView zoomScaleNormal="100" workbookViewId="0">
      <pane ySplit="12" topLeftCell="A13" activePane="bottomLeft" state="frozen"/>
      <selection activeCell="B11" sqref="B11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2" t="str">
        <f>Contents!B5</f>
        <v>6228.0 Potential workers</v>
      </c>
      <c r="C5" s="72"/>
      <c r="D5" s="72"/>
      <c r="E5" s="72"/>
      <c r="F5" s="72"/>
      <c r="G5" s="72"/>
      <c r="H5" s="72"/>
      <c r="I5" s="72"/>
      <c r="J5" s="72"/>
      <c r="K5" s="72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2" t="str">
        <f>Contents!B6</f>
        <v>Table 1. Potential workers and discouraged job seekers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3" t="str">
        <f>Contents!C12</f>
        <v>Table 1.2 - Potential workers and discouraged job seekers by state and territory, February 2022</v>
      </c>
      <c r="B8" s="73"/>
      <c r="C8" s="73"/>
      <c r="D8" s="73"/>
      <c r="E8" s="73"/>
      <c r="F8" s="73"/>
      <c r="G8" s="73"/>
      <c r="H8" s="73"/>
      <c r="I8" s="35"/>
      <c r="J8" s="36"/>
      <c r="K8" s="36"/>
      <c r="L8" s="73"/>
      <c r="M8" s="73"/>
      <c r="N8" s="73"/>
      <c r="O8" s="73"/>
      <c r="P8" s="73"/>
      <c r="Q8" s="73"/>
      <c r="R8" s="73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2260</v>
      </c>
      <c r="C10" s="74" t="s">
        <v>2261</v>
      </c>
      <c r="D10" s="74"/>
      <c r="E10" s="74"/>
      <c r="F10" s="40"/>
      <c r="G10" s="75" t="s">
        <v>2221</v>
      </c>
      <c r="H10" s="75"/>
      <c r="I10" s="75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2222</v>
      </c>
      <c r="D11" s="38" t="s">
        <v>2223</v>
      </c>
      <c r="E11" s="38" t="s">
        <v>2224</v>
      </c>
      <c r="F11" s="38"/>
      <c r="G11" s="38" t="s">
        <v>2222</v>
      </c>
      <c r="H11" s="38" t="s">
        <v>2223</v>
      </c>
      <c r="I11" s="38" t="s">
        <v>2224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2225</v>
      </c>
      <c r="D12" s="41" t="s">
        <v>2225</v>
      </c>
      <c r="E12" s="41" t="s">
        <v>2225</v>
      </c>
      <c r="F12" s="41"/>
      <c r="G12" s="41" t="s">
        <v>2225</v>
      </c>
      <c r="H12" s="41" t="s">
        <v>2225</v>
      </c>
      <c r="I12" s="41" t="s">
        <v>2225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2226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2227</v>
      </c>
      <c r="C14" s="46" cm="1">
        <f t="array" ref="C14">INDEX($C$70:$AC$100,$AD70,C$59)</f>
        <v>20715.911</v>
      </c>
      <c r="D14" s="46" cm="1">
        <f t="array" ref="D14">INDEX($C$70:$AC$100,$AD70,D$59)</f>
        <v>10169.334999999999</v>
      </c>
      <c r="E14" s="46" cm="1">
        <f t="array" ref="E14">INDEX($C$70:$AC$100,$AD70,E$59)</f>
        <v>10546.575999999999</v>
      </c>
      <c r="F14" s="46"/>
      <c r="G14" s="19" t="str" cm="1">
        <f t="array" ref="G14">HYPERLINK(TEXT("#"&amp;INDEX($C$109:$AC$139,$AD109,C$59),),INDEX($C$109:$AC$139,$AD109,C$59))</f>
        <v>A125173226R</v>
      </c>
      <c r="H14" s="19" t="str" cm="1">
        <f t="array" ref="H14">HYPERLINK(TEXT("#"&amp;INDEX($C$109:$AC$139,$AD109,D$59),),INDEX($C$109:$AC$139,$AD109,D$59))</f>
        <v>A125184458F</v>
      </c>
      <c r="I14" s="19" t="str" cm="1">
        <f t="array" ref="I14">HYPERLINK(TEXT("#"&amp;INDEX($C$109:$AC$139,$AD109,E$59),),INDEX($C$109:$AC$139,$AD109,E$59))</f>
        <v>A125178842K</v>
      </c>
    </row>
    <row r="15" spans="1:20">
      <c r="A15" s="47"/>
      <c r="B15" s="48" t="s">
        <v>2228</v>
      </c>
      <c r="C15" s="46" cm="1">
        <f t="array" ref="C15">INDEX($C$70:$AC$100,$AD71,C$59)</f>
        <v>13363.421</v>
      </c>
      <c r="D15" s="46" cm="1">
        <f t="array" ref="D15">INDEX($C$70:$AC$100,$AD71,D$59)</f>
        <v>6962.8680000000004</v>
      </c>
      <c r="E15" s="46" cm="1">
        <f t="array" ref="E15">INDEX($C$70:$AC$100,$AD71,E$59)</f>
        <v>6400.5529999999999</v>
      </c>
      <c r="F15" s="46"/>
      <c r="G15" s="19" t="str" cm="1">
        <f t="array" ref="G15">HYPERLINK(TEXT("#"&amp;INDEX($C$109:$AC$139,$AD110,C$59),),INDEX($C$109:$AC$139,$AD110,C$59))</f>
        <v>A125173190X</v>
      </c>
      <c r="H15" s="19" t="str" cm="1">
        <f t="array" ref="H15">HYPERLINK(TEXT("#"&amp;INDEX($C$109:$AC$139,$AD110,D$59),),INDEX($C$109:$AC$139,$AD110,D$59))</f>
        <v>A125184422C</v>
      </c>
      <c r="I15" s="19" t="str" cm="1">
        <f t="array" ref="I15">HYPERLINK(TEXT("#"&amp;INDEX($C$109:$AC$139,$AD110,E$59),),INDEX($C$109:$AC$139,$AD110,E$59))</f>
        <v>A125178806A</v>
      </c>
    </row>
    <row r="16" spans="1:20">
      <c r="A16" s="47"/>
      <c r="B16" s="49" t="s">
        <v>2229</v>
      </c>
      <c r="C16" s="46" cm="1">
        <f t="array" ref="C16">INDEX($C$70:$AC$100,$AD72,C$59)</f>
        <v>1576.37</v>
      </c>
      <c r="D16" s="46" cm="1">
        <f t="array" ref="D16">INDEX($C$70:$AC$100,$AD72,D$59)</f>
        <v>820.64200000000005</v>
      </c>
      <c r="E16" s="46" cm="1">
        <f t="array" ref="E16">INDEX($C$70:$AC$100,$AD72,E$59)</f>
        <v>755.72799999999995</v>
      </c>
      <c r="F16" s="46"/>
      <c r="G16" s="19" t="str" cm="1">
        <f t="array" ref="G16">HYPERLINK(TEXT("#"&amp;INDEX($C$109:$AC$139,$AD111,C$59),),INDEX($C$109:$AC$139,$AD111,C$59))</f>
        <v>A125173230F</v>
      </c>
      <c r="H16" s="19" t="str" cm="1">
        <f t="array" ref="H16">HYPERLINK(TEXT("#"&amp;INDEX($C$109:$AC$139,$AD111,D$59),),INDEX($C$109:$AC$139,$AD111,D$59))</f>
        <v>A125184462W</v>
      </c>
      <c r="I16" s="19" t="str" cm="1">
        <f t="array" ref="I16">HYPERLINK(TEXT("#"&amp;INDEX($C$109:$AC$139,$AD111,E$59),),INDEX($C$109:$AC$139,$AD111,E$59))</f>
        <v>A125178846V</v>
      </c>
    </row>
    <row r="17" spans="1:9">
      <c r="A17" s="47"/>
      <c r="B17" s="50" t="s">
        <v>2230</v>
      </c>
      <c r="C17" s="46" cm="1">
        <f t="array" ref="C17">INDEX($C$70:$AC$100,$AD73,C$59)</f>
        <v>920.923</v>
      </c>
      <c r="D17" s="46" cm="1">
        <f t="array" ref="D17">INDEX($C$70:$AC$100,$AD73,D$59)</f>
        <v>394.93700000000001</v>
      </c>
      <c r="E17" s="46" cm="1">
        <f t="array" ref="E17">INDEX($C$70:$AC$100,$AD73,E$59)</f>
        <v>525.98500000000001</v>
      </c>
      <c r="F17" s="46"/>
      <c r="G17" s="19" t="str" cm="1">
        <f t="array" ref="G17">HYPERLINK(TEXT("#"&amp;INDEX($C$109:$AC$139,$AD112,C$59),),INDEX($C$109:$AC$139,$AD112,C$59))</f>
        <v>A125173234R</v>
      </c>
      <c r="H17" s="19" t="str" cm="1">
        <f t="array" ref="H17">HYPERLINK(TEXT("#"&amp;INDEX($C$109:$AC$139,$AD112,D$59),),INDEX($C$109:$AC$139,$AD112,D$59))</f>
        <v>A125184466F</v>
      </c>
      <c r="I17" s="19" t="str" cm="1">
        <f t="array" ref="I17">HYPERLINK(TEXT("#"&amp;INDEX($C$109:$AC$139,$AD112,E$59),),INDEX($C$109:$AC$139,$AD112,E$59))</f>
        <v>A125178850K</v>
      </c>
    </row>
    <row r="18" spans="1:9">
      <c r="A18" s="47"/>
      <c r="B18" s="48" t="s">
        <v>2231</v>
      </c>
      <c r="C18" s="46" cm="1">
        <f t="array" ref="C18">INDEX($C$70:$AC$100,$AD74,C$59)</f>
        <v>1805.9269999999999</v>
      </c>
      <c r="D18" s="46" cm="1">
        <f t="array" ref="D18">INDEX($C$70:$AC$100,$AD74,D$59)</f>
        <v>800.08</v>
      </c>
      <c r="E18" s="46" cm="1">
        <f t="array" ref="E18">INDEX($C$70:$AC$100,$AD74,E$59)</f>
        <v>1005.847</v>
      </c>
      <c r="F18" s="46"/>
      <c r="G18" s="19" t="str" cm="1">
        <f t="array" ref="G18">HYPERLINK(TEXT("#"&amp;INDEX($C$109:$AC$139,$AD113,C$59),),INDEX($C$109:$AC$139,$AD113,C$59))</f>
        <v>A125173194J</v>
      </c>
      <c r="H18" s="19" t="str" cm="1">
        <f t="array" ref="H18">HYPERLINK(TEXT("#"&amp;INDEX($C$109:$AC$139,$AD113,D$59),),INDEX($C$109:$AC$139,$AD113,D$59))</f>
        <v>A125184426L</v>
      </c>
      <c r="I18" s="19" t="str" cm="1">
        <f t="array" ref="I18">HYPERLINK(TEXT("#"&amp;INDEX($C$109:$AC$139,$AD113,E$59),),INDEX($C$109:$AC$139,$AD113,E$59))</f>
        <v>A125178810T</v>
      </c>
    </row>
    <row r="19" spans="1:9">
      <c r="A19" s="47"/>
      <c r="B19" s="49" t="s">
        <v>2232</v>
      </c>
      <c r="C19" s="46" cm="1">
        <f t="array" ref="C19">INDEX($C$70:$AC$100,$AD75,C$59)</f>
        <v>367.50099999999998</v>
      </c>
      <c r="D19" s="46" cm="1">
        <f t="array" ref="D19">INDEX($C$70:$AC$100,$AD75,D$59)</f>
        <v>152.25700000000001</v>
      </c>
      <c r="E19" s="46" cm="1">
        <f t="array" ref="E19">INDEX($C$70:$AC$100,$AD75,E$59)</f>
        <v>215.244</v>
      </c>
      <c r="F19" s="46"/>
      <c r="G19" s="19" t="str" cm="1">
        <f t="array" ref="G19">HYPERLINK(TEXT("#"&amp;INDEX($C$109:$AC$139,$AD114,C$59),),INDEX($C$109:$AC$139,$AD114,C$59))</f>
        <v>A125173198T</v>
      </c>
      <c r="H19" s="19" t="str" cm="1">
        <f t="array" ref="H19">HYPERLINK(TEXT("#"&amp;INDEX($C$109:$AC$139,$AD114,D$59),),INDEX($C$109:$AC$139,$AD114,D$59))</f>
        <v>A125184430C</v>
      </c>
      <c r="I19" s="19" t="str" cm="1">
        <f t="array" ref="I19">HYPERLINK(TEXT("#"&amp;INDEX($C$109:$AC$139,$AD114,E$59),),INDEX($C$109:$AC$139,$AD114,E$59))</f>
        <v>A125178814A</v>
      </c>
    </row>
    <row r="20" spans="1:9">
      <c r="A20" s="47"/>
      <c r="B20" s="51" t="s">
        <v>2233</v>
      </c>
      <c r="C20" s="46" cm="1">
        <f t="array" ref="C20">INDEX($C$70:$AC$100,$AD76,C$59)</f>
        <v>278.67700000000002</v>
      </c>
      <c r="D20" s="46" cm="1">
        <f t="array" ref="D20">INDEX($C$70:$AC$100,$AD76,D$59)</f>
        <v>127.346</v>
      </c>
      <c r="E20" s="46" cm="1">
        <f t="array" ref="E20">INDEX($C$70:$AC$100,$AD76,E$59)</f>
        <v>151.33099999999999</v>
      </c>
      <c r="F20" s="46"/>
      <c r="G20" s="19" t="str" cm="1">
        <f t="array" ref="G20">HYPERLINK(TEXT("#"&amp;INDEX($C$109:$AC$139,$AD115,C$59),),INDEX($C$109:$AC$139,$AD115,C$59))</f>
        <v>A125173218R</v>
      </c>
      <c r="H20" s="19" t="str" cm="1">
        <f t="array" ref="H20">HYPERLINK(TEXT("#"&amp;INDEX($C$109:$AC$139,$AD115,D$59),),INDEX($C$109:$AC$139,$AD115,D$59))</f>
        <v>A125184450L</v>
      </c>
      <c r="I20" s="19" t="str" cm="1">
        <f t="array" ref="I20">HYPERLINK(TEXT("#"&amp;INDEX($C$109:$AC$139,$AD115,E$59),),INDEX($C$109:$AC$139,$AD115,E$59))</f>
        <v>A125178834K</v>
      </c>
    </row>
    <row r="21" spans="1:9">
      <c r="A21" s="47"/>
      <c r="B21" s="52" t="s">
        <v>2234</v>
      </c>
      <c r="C21" s="46" cm="1">
        <f t="array" ref="C21">INDEX($C$70:$AC$100,$AD77,C$59)</f>
        <v>119.383</v>
      </c>
      <c r="D21" s="46" cm="1">
        <f t="array" ref="D21">INDEX($C$70:$AC$100,$AD77,D$59)</f>
        <v>62.2</v>
      </c>
      <c r="E21" s="46" cm="1">
        <f t="array" ref="E21">INDEX($C$70:$AC$100,$AD77,E$59)</f>
        <v>57.183</v>
      </c>
      <c r="F21" s="46"/>
      <c r="G21" s="19" t="str" cm="1">
        <f t="array" ref="G21">HYPERLINK(TEXT("#"&amp;INDEX($C$109:$AC$139,$AD116,C$59),),INDEX($C$109:$AC$139,$AD116,C$59))</f>
        <v>A125173178J</v>
      </c>
      <c r="H21" s="19" t="str" cm="1">
        <f t="array" ref="H21">HYPERLINK(TEXT("#"&amp;INDEX($C$109:$AC$139,$AD116,D$59),),INDEX($C$109:$AC$139,$AD116,D$59))</f>
        <v>A125184410V</v>
      </c>
      <c r="I21" s="19" t="str" cm="1">
        <f t="array" ref="I21">HYPERLINK(TEXT("#"&amp;INDEX($C$109:$AC$139,$AD116,E$59),),INDEX($C$109:$AC$139,$AD116,E$59))</f>
        <v>A125178794C</v>
      </c>
    </row>
    <row r="22" spans="1:9">
      <c r="A22" s="47"/>
      <c r="B22" s="52" t="s">
        <v>2235</v>
      </c>
      <c r="C22" s="46" cm="1">
        <f t="array" ref="C22">INDEX($C$70:$AC$100,$AD78,C$59)</f>
        <v>159.29400000000001</v>
      </c>
      <c r="D22" s="46" cm="1">
        <f t="array" ref="D22">INDEX($C$70:$AC$100,$AD78,D$59)</f>
        <v>65.146000000000001</v>
      </c>
      <c r="E22" s="46" cm="1">
        <f t="array" ref="E22">INDEX($C$70:$AC$100,$AD78,E$59)</f>
        <v>94.147999999999996</v>
      </c>
      <c r="F22" s="46"/>
      <c r="G22" s="19" t="str" cm="1">
        <f t="array" ref="G22">HYPERLINK(TEXT("#"&amp;INDEX($C$109:$AC$139,$AD117,C$59),),INDEX($C$109:$AC$139,$AD117,C$59))</f>
        <v>A125173238X</v>
      </c>
      <c r="H22" s="19" t="str" cm="1">
        <f t="array" ref="H22">HYPERLINK(TEXT("#"&amp;INDEX($C$109:$AC$139,$AD117,D$59),),INDEX($C$109:$AC$139,$AD117,D$59))</f>
        <v>A125184470W</v>
      </c>
      <c r="I22" s="19" t="str" cm="1">
        <f t="array" ref="I22">HYPERLINK(TEXT("#"&amp;INDEX($C$109:$AC$139,$AD117,E$59),),INDEX($C$109:$AC$139,$AD117,E$59))</f>
        <v>A125178854V</v>
      </c>
    </row>
    <row r="23" spans="1:9">
      <c r="A23" s="47"/>
      <c r="B23" s="51" t="s">
        <v>2236</v>
      </c>
      <c r="C23" s="46" cm="1">
        <f t="array" ref="C23">INDEX($C$70:$AC$100,$AD79,C$59)</f>
        <v>88.823999999999998</v>
      </c>
      <c r="D23" s="46" cm="1">
        <f t="array" ref="D23">INDEX($C$70:$AC$100,$AD79,D$59)</f>
        <v>24.911000000000001</v>
      </c>
      <c r="E23" s="46" cm="1">
        <f t="array" ref="E23">INDEX($C$70:$AC$100,$AD79,E$59)</f>
        <v>63.911999999999999</v>
      </c>
      <c r="F23" s="46"/>
      <c r="G23" s="19" t="str" cm="1">
        <f t="array" ref="G23">HYPERLINK(TEXT("#"&amp;INDEX($C$109:$AC$139,$AD118,C$59),),INDEX($C$109:$AC$139,$AD118,C$59))</f>
        <v>A125173222F</v>
      </c>
      <c r="H23" s="19" t="str" cm="1">
        <f t="array" ref="H23">HYPERLINK(TEXT("#"&amp;INDEX($C$109:$AC$139,$AD118,D$59),),INDEX($C$109:$AC$139,$AD118,D$59))</f>
        <v>A125184454W</v>
      </c>
      <c r="I23" s="19" t="str" cm="1">
        <f t="array" ref="I23">HYPERLINK(TEXT("#"&amp;INDEX($C$109:$AC$139,$AD118,E$59),),INDEX($C$109:$AC$139,$AD118,E$59))</f>
        <v>A125178838V</v>
      </c>
    </row>
    <row r="24" spans="1:9">
      <c r="A24" s="47"/>
      <c r="B24" s="49" t="s">
        <v>2237</v>
      </c>
      <c r="C24" s="46" cm="1">
        <f t="array" ref="C24">INDEX($C$70:$AC$100,$AD80,C$59)</f>
        <v>1438.4259999999999</v>
      </c>
      <c r="D24" s="46" cm="1">
        <f t="array" ref="D24">INDEX($C$70:$AC$100,$AD80,D$59)</f>
        <v>647.82299999999998</v>
      </c>
      <c r="E24" s="46" cm="1">
        <f t="array" ref="E24">INDEX($C$70:$AC$100,$AD80,E$59)</f>
        <v>790.60299999999995</v>
      </c>
      <c r="F24" s="46"/>
      <c r="G24" s="19" t="str" cm="1">
        <f t="array" ref="G24">HYPERLINK(TEXT("#"&amp;INDEX($C$109:$AC$139,$AD119,C$59),),INDEX($C$109:$AC$139,$AD119,C$59))</f>
        <v>A125173250R</v>
      </c>
      <c r="H24" s="19" t="str" cm="1">
        <f t="array" ref="H24">HYPERLINK(TEXT("#"&amp;INDEX($C$109:$AC$139,$AD119,D$59),),INDEX($C$109:$AC$139,$AD119,D$59))</f>
        <v>A125184482F</v>
      </c>
      <c r="I24" s="19" t="str" cm="1">
        <f t="array" ref="I24">HYPERLINK(TEXT("#"&amp;INDEX($C$109:$AC$139,$AD119,E$59),),INDEX($C$109:$AC$139,$AD119,E$59))</f>
        <v>A125178866C</v>
      </c>
    </row>
    <row r="25" spans="1:9">
      <c r="A25" s="47"/>
      <c r="B25" s="51" t="s">
        <v>2238</v>
      </c>
      <c r="C25" s="46" cm="1">
        <f t="array" ref="C25">INDEX($C$70:$AC$100,$AD81,C$59)</f>
        <v>486.976</v>
      </c>
      <c r="D25" s="46" cm="1">
        <f t="array" ref="D25">INDEX($C$70:$AC$100,$AD81,D$59)</f>
        <v>260.13600000000002</v>
      </c>
      <c r="E25" s="46" cm="1">
        <f t="array" ref="E25">INDEX($C$70:$AC$100,$AD81,E$59)</f>
        <v>226.84100000000001</v>
      </c>
      <c r="F25" s="46"/>
      <c r="G25" s="19" t="str" cm="1">
        <f t="array" ref="G25">HYPERLINK(TEXT("#"&amp;INDEX($C$109:$AC$139,$AD120,C$59),),INDEX($C$109:$AC$139,$AD120,C$59))</f>
        <v>A125173182X</v>
      </c>
      <c r="H25" s="19" t="str" cm="1">
        <f t="array" ref="H25">HYPERLINK(TEXT("#"&amp;INDEX($C$109:$AC$139,$AD120,D$59),),INDEX($C$109:$AC$139,$AD120,D$59))</f>
        <v>A125184414C</v>
      </c>
      <c r="I25" s="19" t="str" cm="1">
        <f t="array" ref="I25">HYPERLINK(TEXT("#"&amp;INDEX($C$109:$AC$139,$AD120,E$59),),INDEX($C$109:$AC$139,$AD120,E$59))</f>
        <v>A125178798L</v>
      </c>
    </row>
    <row r="26" spans="1:9">
      <c r="A26" s="47"/>
      <c r="B26" s="53" t="s">
        <v>2239</v>
      </c>
      <c r="C26" s="46" cm="1">
        <f t="array" ref="C26">INDEX($C$70:$AC$100,$AD82,C$59)</f>
        <v>441.31200000000001</v>
      </c>
      <c r="D26" s="46" cm="1">
        <f t="array" ref="D26">INDEX($C$70:$AC$100,$AD82,D$59)</f>
        <v>240.31100000000001</v>
      </c>
      <c r="E26" s="46" cm="1">
        <f t="array" ref="E26">INDEX($C$70:$AC$100,$AD82,E$59)</f>
        <v>201.00200000000001</v>
      </c>
      <c r="F26" s="46"/>
      <c r="G26" s="19" t="str" cm="1">
        <f t="array" ref="G26">HYPERLINK(TEXT("#"&amp;INDEX($C$109:$AC$139,$AD121,C$59),),INDEX($C$109:$AC$139,$AD121,C$59))</f>
        <v>A125173158X</v>
      </c>
      <c r="H26" s="19" t="str" cm="1">
        <f t="array" ref="H26">HYPERLINK(TEXT("#"&amp;INDEX($C$109:$AC$139,$AD121,D$59),),INDEX($C$109:$AC$139,$AD121,D$59))</f>
        <v>A125184390W</v>
      </c>
      <c r="I26" s="19" t="str" cm="1">
        <f t="array" ref="I26">HYPERLINK(TEXT("#"&amp;INDEX($C$109:$AC$139,$AD121,E$59),),INDEX($C$109:$AC$139,$AD121,E$59))</f>
        <v>A125178774V</v>
      </c>
    </row>
    <row r="27" spans="1:9">
      <c r="A27" s="47"/>
      <c r="B27" s="52" t="s">
        <v>2240</v>
      </c>
      <c r="C27" s="46" cm="1">
        <f t="array" ref="C27">INDEX($C$70:$AC$100,$AD83,C$59)</f>
        <v>45.664000000000001</v>
      </c>
      <c r="D27" s="46" cm="1">
        <f t="array" ref="D27">INDEX($C$70:$AC$100,$AD83,D$59)</f>
        <v>19.824999999999999</v>
      </c>
      <c r="E27" s="46" cm="1">
        <f t="array" ref="E27">INDEX($C$70:$AC$100,$AD83,E$59)</f>
        <v>25.838999999999999</v>
      </c>
      <c r="F27" s="46"/>
      <c r="G27" s="19" t="str" cm="1">
        <f t="array" ref="G27">HYPERLINK(TEXT("#"&amp;INDEX($C$109:$AC$139,$AD122,C$59),),INDEX($C$109:$AC$139,$AD122,C$59))</f>
        <v>A125173170R</v>
      </c>
      <c r="H27" s="19" t="str" cm="1">
        <f t="array" ref="H27">HYPERLINK(TEXT("#"&amp;INDEX($C$109:$AC$139,$AD122,D$59),),INDEX($C$109:$AC$139,$AD122,D$59))</f>
        <v>A125184402V</v>
      </c>
      <c r="I27" s="19" t="str" cm="1">
        <f t="array" ref="I27">HYPERLINK(TEXT("#"&amp;INDEX($C$109:$AC$139,$AD122,E$59),),INDEX($C$109:$AC$139,$AD122,E$59))</f>
        <v>A125178786C</v>
      </c>
    </row>
    <row r="28" spans="1:9">
      <c r="A28" s="47"/>
      <c r="B28" s="51" t="s">
        <v>2241</v>
      </c>
      <c r="C28" s="46" cm="1">
        <f t="array" ref="C28">INDEX($C$70:$AC$100,$AD84,C$59)</f>
        <v>16.748000000000001</v>
      </c>
      <c r="D28" s="46" cm="1">
        <f t="array" ref="D28">INDEX($C$70:$AC$100,$AD84,D$59)</f>
        <v>6.4320000000000004</v>
      </c>
      <c r="E28" s="46" cm="1">
        <f t="array" ref="E28">INDEX($C$70:$AC$100,$AD84,E$59)</f>
        <v>10.315</v>
      </c>
      <c r="F28" s="46"/>
      <c r="G28" s="19" t="str" cm="1">
        <f t="array" ref="G28">HYPERLINK(TEXT("#"&amp;INDEX($C$109:$AC$139,$AD123,C$59),),INDEX($C$109:$AC$139,$AD123,C$59))</f>
        <v>A125173202W</v>
      </c>
      <c r="H28" s="19" t="str" cm="1">
        <f t="array" ref="H28">HYPERLINK(TEXT("#"&amp;INDEX($C$109:$AC$139,$AD123,D$59),),INDEX($C$109:$AC$139,$AD123,D$59))</f>
        <v>A125184434L</v>
      </c>
      <c r="I28" s="19" t="str" cm="1">
        <f t="array" ref="I28">HYPERLINK(TEXT("#"&amp;INDEX($C$109:$AC$139,$AD123,E$59),),INDEX($C$109:$AC$139,$AD123,E$59))</f>
        <v>A125178818K</v>
      </c>
    </row>
    <row r="29" spans="1:9">
      <c r="A29" s="47"/>
      <c r="B29" s="51" t="s">
        <v>2242</v>
      </c>
      <c r="C29" s="46" cm="1">
        <f t="array" ref="C29">INDEX($C$70:$AC$100,$AD85,C$59)</f>
        <v>745.04300000000001</v>
      </c>
      <c r="D29" s="46" cm="1">
        <f t="array" ref="D29">INDEX($C$70:$AC$100,$AD85,D$59)</f>
        <v>315.32600000000002</v>
      </c>
      <c r="E29" s="46" cm="1">
        <f t="array" ref="E29">INDEX($C$70:$AC$100,$AD85,E$59)</f>
        <v>429.71699999999998</v>
      </c>
      <c r="F29" s="46"/>
      <c r="G29" s="19" t="str" cm="1">
        <f t="array" ref="G29">HYPERLINK(TEXT("#"&amp;INDEX($C$109:$AC$139,$AD124,C$59),),INDEX($C$109:$AC$139,$AD124,C$59))</f>
        <v>A125173174X</v>
      </c>
      <c r="H29" s="19" t="str" cm="1">
        <f t="array" ref="H29">HYPERLINK(TEXT("#"&amp;INDEX($C$109:$AC$139,$AD124,D$59),),INDEX($C$109:$AC$139,$AD124,D$59))</f>
        <v>A125184406C</v>
      </c>
      <c r="I29" s="19" t="str" cm="1">
        <f t="array" ref="I29">HYPERLINK(TEXT("#"&amp;INDEX($C$109:$AC$139,$AD124,E$59),),INDEX($C$109:$AC$139,$AD124,E$59))</f>
        <v>A125178790V</v>
      </c>
    </row>
    <row r="30" spans="1:9">
      <c r="A30" s="47"/>
      <c r="B30" s="52" t="s">
        <v>2243</v>
      </c>
      <c r="C30" s="46" cm="1">
        <f t="array" ref="C30">INDEX($C$70:$AC$100,$AD86,C$59)</f>
        <v>87.983999999999995</v>
      </c>
      <c r="D30" s="46" cm="1">
        <f t="array" ref="D30">INDEX($C$70:$AC$100,$AD86,D$59)</f>
        <v>42.268000000000001</v>
      </c>
      <c r="E30" s="46" cm="1">
        <f t="array" ref="E30">INDEX($C$70:$AC$100,$AD86,E$59)</f>
        <v>45.716999999999999</v>
      </c>
      <c r="F30" s="46"/>
      <c r="G30" s="19" t="str" cm="1">
        <f t="array" ref="G30">HYPERLINK(TEXT("#"&amp;INDEX($C$109:$AC$139,$AD125,C$59),),INDEX($C$109:$AC$139,$AD125,C$59))</f>
        <v>A125173206F</v>
      </c>
      <c r="H30" s="19" t="str" cm="1">
        <f t="array" ref="H30">HYPERLINK(TEXT("#"&amp;INDEX($C$109:$AC$139,$AD125,D$59),),INDEX($C$109:$AC$139,$AD125,D$59))</f>
        <v>A125184438W</v>
      </c>
      <c r="I30" s="19" t="str" cm="1">
        <f t="array" ref="I30">HYPERLINK(TEXT("#"&amp;INDEX($C$109:$AC$139,$AD125,E$59),),INDEX($C$109:$AC$139,$AD125,E$59))</f>
        <v>A125178822A</v>
      </c>
    </row>
    <row r="31" spans="1:9">
      <c r="A31" s="47"/>
      <c r="B31" s="52" t="s">
        <v>2244</v>
      </c>
      <c r="C31" s="46" cm="1">
        <f t="array" ref="C31">INDEX($C$70:$AC$100,$AD87,C$59)</f>
        <v>657.05899999999997</v>
      </c>
      <c r="D31" s="46" cm="1">
        <f t="array" ref="D31">INDEX($C$70:$AC$100,$AD87,D$59)</f>
        <v>273.05799999999999</v>
      </c>
      <c r="E31" s="46" cm="1">
        <f t="array" ref="E31">INDEX($C$70:$AC$100,$AD87,E$59)</f>
        <v>384</v>
      </c>
      <c r="F31" s="46"/>
      <c r="G31" s="19" t="str" cm="1">
        <f t="array" ref="G31">HYPERLINK(TEXT("#"&amp;INDEX($C$109:$AC$139,$AD126,C$59),),INDEX($C$109:$AC$139,$AD126,C$59))</f>
        <v>A125173210W</v>
      </c>
      <c r="H31" s="19" t="str" cm="1">
        <f t="array" ref="H31">HYPERLINK(TEXT("#"&amp;INDEX($C$109:$AC$139,$AD126,D$59),),INDEX($C$109:$AC$139,$AD126,D$59))</f>
        <v>A125184442L</v>
      </c>
      <c r="I31" s="19" t="str" cm="1">
        <f t="array" ref="I31">HYPERLINK(TEXT("#"&amp;INDEX($C$109:$AC$139,$AD126,E$59),),INDEX($C$109:$AC$139,$AD126,E$59))</f>
        <v>A125178826K</v>
      </c>
    </row>
    <row r="32" spans="1:9">
      <c r="A32" s="47"/>
      <c r="B32" s="51" t="s">
        <v>2245</v>
      </c>
      <c r="C32" s="46" cm="1">
        <f t="array" ref="C32">INDEX($C$70:$AC$100,$AD88,C$59)</f>
        <v>189.65899999999999</v>
      </c>
      <c r="D32" s="46" cm="1">
        <f t="array" ref="D32">INDEX($C$70:$AC$100,$AD88,D$59)</f>
        <v>65.929000000000002</v>
      </c>
      <c r="E32" s="46" cm="1">
        <f t="array" ref="E32">INDEX($C$70:$AC$100,$AD88,E$59)</f>
        <v>123.73</v>
      </c>
      <c r="F32" s="46"/>
      <c r="G32" s="19" t="str" cm="1">
        <f t="array" ref="G32">HYPERLINK(TEXT("#"&amp;INDEX($C$109:$AC$139,$AD127,C$59),),INDEX($C$109:$AC$139,$AD127,C$59))</f>
        <v>A125173254X</v>
      </c>
      <c r="H32" s="19" t="str" cm="1">
        <f t="array" ref="H32">HYPERLINK(TEXT("#"&amp;INDEX($C$109:$AC$139,$AD127,D$59),),INDEX($C$109:$AC$139,$AD127,D$59))</f>
        <v>A125184486R</v>
      </c>
      <c r="I32" s="19" t="str" cm="1">
        <f t="array" ref="I32">HYPERLINK(TEXT("#"&amp;INDEX($C$109:$AC$139,$AD127,E$59),),INDEX($C$109:$AC$139,$AD127,E$59))</f>
        <v>A125178870V</v>
      </c>
    </row>
    <row r="33" spans="1:20">
      <c r="A33" s="47"/>
      <c r="B33" s="54" t="s">
        <v>2246</v>
      </c>
      <c r="C33" s="46" cm="1">
        <f t="array" ref="C33">INDEX($C$70:$AC$100,$AD89,C$59)</f>
        <v>5546.5630000000001</v>
      </c>
      <c r="D33" s="46" cm="1">
        <f t="array" ref="D33">INDEX($C$70:$AC$100,$AD89,D$59)</f>
        <v>2406.3870000000002</v>
      </c>
      <c r="E33" s="46" cm="1">
        <f t="array" ref="E33">INDEX($C$70:$AC$100,$AD89,E$59)</f>
        <v>3140.1759999999999</v>
      </c>
      <c r="F33" s="46"/>
      <c r="G33" s="19" t="str" cm="1">
        <f t="array" ref="G33">HYPERLINK(TEXT("#"&amp;INDEX($C$109:$AC$139,$AD128,C$59),),INDEX($C$109:$AC$139,$AD128,C$59))</f>
        <v>A125173162R</v>
      </c>
      <c r="H33" s="19" t="str" cm="1">
        <f t="array" ref="H33">HYPERLINK(TEXT("#"&amp;INDEX($C$109:$AC$139,$AD128,D$59),),INDEX($C$109:$AC$139,$AD128,D$59))</f>
        <v>A125184394F</v>
      </c>
      <c r="I33" s="19" t="str" cm="1">
        <f t="array" ref="I33">HYPERLINK(TEXT("#"&amp;INDEX($C$109:$AC$139,$AD128,E$59),),INDEX($C$109:$AC$139,$AD128,E$59))</f>
        <v>A125178778C</v>
      </c>
    </row>
    <row r="34" spans="1:20">
      <c r="A34" s="47"/>
      <c r="B34" s="55" t="s">
        <v>2247</v>
      </c>
      <c r="C34" s="46" cm="1">
        <f t="array" ref="C34">INDEX($C$70:$AC$100,$AD90,C$59)</f>
        <v>4875.152</v>
      </c>
      <c r="D34" s="46" cm="1">
        <f t="array" ref="D34">INDEX($C$70:$AC$100,$AD90,D$59)</f>
        <v>2060.0450000000001</v>
      </c>
      <c r="E34" s="46" cm="1">
        <f t="array" ref="E34">INDEX($C$70:$AC$100,$AD90,E$59)</f>
        <v>2815.107</v>
      </c>
      <c r="F34" s="46"/>
      <c r="G34" s="19" t="str" cm="1">
        <f t="array" ref="G34">HYPERLINK(TEXT("#"&amp;INDEX($C$109:$AC$139,$AD129,C$59),),INDEX($C$109:$AC$139,$AD129,C$59))</f>
        <v>A125173242R</v>
      </c>
      <c r="H34" s="19" t="str" cm="1">
        <f t="array" ref="H34">HYPERLINK(TEXT("#"&amp;INDEX($C$109:$AC$139,$AD129,D$59),),INDEX($C$109:$AC$139,$AD129,D$59))</f>
        <v>A125184474F</v>
      </c>
      <c r="I34" s="19" t="str" cm="1">
        <f t="array" ref="I34">HYPERLINK(TEXT("#"&amp;INDEX($C$109:$AC$139,$AD129,E$59),),INDEX($C$109:$AC$139,$AD129,E$59))</f>
        <v>A125178858C</v>
      </c>
    </row>
    <row r="35" spans="1:20">
      <c r="A35" s="56"/>
      <c r="B35" s="55" t="s">
        <v>2248</v>
      </c>
      <c r="C35" s="46" cm="1">
        <f t="array" ref="C35">INDEX($C$70:$AC$100,$AD91,C$59)</f>
        <v>671.41099999999994</v>
      </c>
      <c r="D35" s="46" cm="1">
        <f t="array" ref="D35">INDEX($C$70:$AC$100,$AD91,D$59)</f>
        <v>346.34199999999998</v>
      </c>
      <c r="E35" s="46" cm="1">
        <f t="array" ref="E35">INDEX($C$70:$AC$100,$AD91,E$59)</f>
        <v>325.06900000000002</v>
      </c>
      <c r="F35" s="46"/>
      <c r="G35" s="19" t="str" cm="1">
        <f t="array" ref="G35">HYPERLINK(TEXT("#"&amp;INDEX($C$109:$AC$139,$AD130,C$59),),INDEX($C$109:$AC$139,$AD130,C$59))</f>
        <v>A125173246X</v>
      </c>
      <c r="H35" s="19" t="str" cm="1">
        <f t="array" ref="H35">HYPERLINK(TEXT("#"&amp;INDEX($C$109:$AC$139,$AD130,D$59),),INDEX($C$109:$AC$139,$AD130,D$59))</f>
        <v>A125184478R</v>
      </c>
      <c r="I35" s="19" t="str" cm="1">
        <f t="array" ref="I35">HYPERLINK(TEXT("#"&amp;INDEX($C$109:$AC$139,$AD130,E$59),),INDEX($C$109:$AC$139,$AD130,E$59))</f>
        <v>A125178862V</v>
      </c>
    </row>
    <row r="36" spans="1:20">
      <c r="A36" s="56"/>
      <c r="B36" s="51"/>
      <c r="C36" s="46"/>
      <c r="D36" s="46"/>
      <c r="E36" s="46"/>
      <c r="F36" s="46"/>
    </row>
    <row r="37" spans="1:20">
      <c r="A37" s="56" t="s">
        <v>2249</v>
      </c>
      <c r="B37" s="51"/>
      <c r="C37" s="46"/>
      <c r="D37" s="46"/>
      <c r="E37" s="46"/>
      <c r="F37" s="46"/>
    </row>
    <row r="38" spans="1:20">
      <c r="A38" s="56"/>
      <c r="B38" s="48" t="s">
        <v>2228</v>
      </c>
      <c r="C38" s="46" cm="1">
        <f t="array" ref="C38">INDEX($C$70:$AC$100,$AD94,C$59)</f>
        <v>13363.421</v>
      </c>
      <c r="D38" s="46" cm="1">
        <f t="array" ref="D38">INDEX($C$70:$AC$100,$AD94,D$59)</f>
        <v>6962.8680000000004</v>
      </c>
      <c r="E38" s="46" cm="1">
        <f t="array" ref="E38">INDEX($C$70:$AC$100,$AD94,E$59)</f>
        <v>6400.5529999999999</v>
      </c>
      <c r="F38" s="46"/>
      <c r="G38" s="19" t="str" cm="1">
        <f t="array" ref="G38">HYPERLINK(TEXT("#"&amp;INDEX($C$109:$AC$139,$AD133,C$59),),INDEX($C$109:$AC$139,$AD133,C$59))</f>
        <v>A125173190X</v>
      </c>
      <c r="H38" s="19" t="str" cm="1">
        <f t="array" ref="H38">HYPERLINK(TEXT("#"&amp;INDEX($C$109:$AC$139,$AD133,D$59),),INDEX($C$109:$AC$139,$AD133,D$59))</f>
        <v>A125184422C</v>
      </c>
      <c r="I38" s="19" t="str" cm="1">
        <f t="array" ref="I38">HYPERLINK(TEXT("#"&amp;INDEX($C$109:$AC$139,$AD133,E$59),),INDEX($C$109:$AC$139,$AD133,E$59))</f>
        <v>A125178806A</v>
      </c>
    </row>
    <row r="39" spans="1:20">
      <c r="A39" s="56"/>
      <c r="B39" s="54" t="s">
        <v>2250</v>
      </c>
      <c r="C39" s="46" cm="1">
        <f t="array" ref="C39">INDEX($C$70:$AC$100,$AD95,C$59)</f>
        <v>560.69500000000005</v>
      </c>
      <c r="D39" s="46" cm="1">
        <f t="array" ref="D39">INDEX($C$70:$AC$100,$AD95,D$59)</f>
        <v>302.51</v>
      </c>
      <c r="E39" s="46" cm="1">
        <f t="array" ref="E39">INDEX($C$70:$AC$100,$AD95,E$59)</f>
        <v>258.185</v>
      </c>
      <c r="F39" s="46"/>
      <c r="G39" s="19" t="str" cm="1">
        <f t="array" ref="G39">HYPERLINK(TEXT("#"&amp;INDEX($C$109:$AC$139,$AD134,C$59),),INDEX($C$109:$AC$139,$AD134,C$59))</f>
        <v>A125173166X</v>
      </c>
      <c r="H39" s="19" t="str" cm="1">
        <f t="array" ref="H39">HYPERLINK(TEXT("#"&amp;INDEX($C$109:$AC$139,$AD134,D$59),),INDEX($C$109:$AC$139,$AD134,D$59))</f>
        <v>A125184398R</v>
      </c>
      <c r="I39" s="19" t="str" cm="1">
        <f t="array" ref="I39">HYPERLINK(TEXT("#"&amp;INDEX($C$109:$AC$139,$AD134,E$59),),INDEX($C$109:$AC$139,$AD134,E$59))</f>
        <v>A125178782V</v>
      </c>
    </row>
    <row r="40" spans="1:20">
      <c r="A40" s="56"/>
      <c r="B40" s="54" t="s">
        <v>2251</v>
      </c>
      <c r="C40" s="46" cm="1">
        <f t="array" ref="C40">INDEX($C$70:$AC$100,$AD96,C$59)</f>
        <v>6791.7939999999999</v>
      </c>
      <c r="D40" s="46" cm="1">
        <f t="array" ref="D40">INDEX($C$70:$AC$100,$AD96,D$59)</f>
        <v>2903.9569999999999</v>
      </c>
      <c r="E40" s="46" cm="1">
        <f t="array" ref="E40">INDEX($C$70:$AC$100,$AD96,E$59)</f>
        <v>3887.8380000000002</v>
      </c>
      <c r="F40" s="46"/>
      <c r="G40" s="19" t="str" cm="1">
        <f t="array" ref="G40">HYPERLINK(TEXT("#"&amp;INDEX($C$109:$AC$139,$AD135,C$59),),INDEX($C$109:$AC$139,$AD135,C$59))</f>
        <v>A125173186J</v>
      </c>
      <c r="H40" s="19" t="str" cm="1">
        <f t="array" ref="H40">HYPERLINK(TEXT("#"&amp;INDEX($C$109:$AC$139,$AD135,D$59),),INDEX($C$109:$AC$139,$AD135,D$59))</f>
        <v>A125184418L</v>
      </c>
      <c r="I40" s="19" t="str" cm="1">
        <f t="array" ref="I40">HYPERLINK(TEXT("#"&amp;INDEX($C$109:$AC$139,$AD135,E$59),),INDEX($C$109:$AC$139,$AD135,E$59))</f>
        <v>A125178802T</v>
      </c>
    </row>
    <row r="41" spans="1:20">
      <c r="A41" s="56"/>
      <c r="B41" s="51"/>
      <c r="C41" s="46"/>
      <c r="D41" s="46"/>
      <c r="E41" s="46"/>
      <c r="F41" s="46"/>
    </row>
    <row r="42" spans="1:20">
      <c r="A42" s="56" t="s">
        <v>2252</v>
      </c>
      <c r="B42" s="51"/>
      <c r="C42" s="46"/>
      <c r="D42" s="46"/>
      <c r="E42" s="46"/>
      <c r="F42" s="46"/>
    </row>
    <row r="43" spans="1:20">
      <c r="A43" s="47"/>
      <c r="B43" s="48" t="s">
        <v>2253</v>
      </c>
      <c r="C43" s="46" cm="1">
        <f t="array" ref="C43">INDEX($C$70:$AC$100,$AD99,C$59)</f>
        <v>13730.922</v>
      </c>
      <c r="D43" s="46" cm="1">
        <f t="array" ref="D43">INDEX($C$70:$AC$100,$AD99,D$59)</f>
        <v>7115.125</v>
      </c>
      <c r="E43" s="46" cm="1">
        <f t="array" ref="E43">INDEX($C$70:$AC$100,$AD99,E$59)</f>
        <v>6615.7969999999996</v>
      </c>
      <c r="F43" s="46"/>
      <c r="G43" s="19" t="str" cm="1">
        <f t="array" ref="G43">HYPERLINK(TEXT("#"&amp;INDEX($C$109:$AC$139,$AD138,C$59),),INDEX($C$109:$AC$139,$AD138,C$59))</f>
        <v>A125173214F</v>
      </c>
      <c r="H43" s="19" t="str" cm="1">
        <f t="array" ref="H43">HYPERLINK(TEXT("#"&amp;INDEX($C$109:$AC$139,$AD138,D$59),),INDEX($C$109:$AC$139,$AD138,D$59))</f>
        <v>A125184446W</v>
      </c>
      <c r="I43" s="19" t="str" cm="1">
        <f t="array" ref="I43">HYPERLINK(TEXT("#"&amp;INDEX($C$109:$AC$139,$AD138,E$59),),INDEX($C$109:$AC$139,$AD138,E$59))</f>
        <v>A125178830A</v>
      </c>
    </row>
    <row r="44" spans="1:20">
      <c r="A44" s="47"/>
      <c r="B44" s="48" t="s">
        <v>2254</v>
      </c>
      <c r="C44" s="46" cm="1">
        <f t="array" ref="C44">INDEX($C$70:$AC$100,$AD100,C$59)</f>
        <v>6984.9889999999996</v>
      </c>
      <c r="D44" s="46" cm="1">
        <f t="array" ref="D44">INDEX($C$70:$AC$100,$AD100,D$59)</f>
        <v>3054.21</v>
      </c>
      <c r="E44" s="46" cm="1">
        <f t="array" ref="E44">INDEX($C$70:$AC$100,$AD100,E$59)</f>
        <v>3930.779</v>
      </c>
      <c r="F44" s="46"/>
      <c r="G44" s="19" t="str" cm="1">
        <f t="array" ref="G44">HYPERLINK(TEXT("#"&amp;INDEX($C$109:$AC$139,$AD139,C$59),),INDEX($C$109:$AC$139,$AD139,C$59))</f>
        <v>A125173258J</v>
      </c>
      <c r="H44" s="19" t="str" cm="1">
        <f t="array" ref="H44">HYPERLINK(TEXT("#"&amp;INDEX($C$109:$AC$139,$AD139,D$59),),INDEX($C$109:$AC$139,$AD139,D$59))</f>
        <v>A125184490F</v>
      </c>
      <c r="I44" s="19" t="str" cm="1">
        <f t="array" ref="I44">HYPERLINK(TEXT("#"&amp;INDEX($C$109:$AC$139,$AD139,E$59),),INDEX($C$109:$AC$139,$AD139,E$59))</f>
        <v>A125178874C</v>
      </c>
    </row>
    <row r="45" spans="1:20">
      <c r="A45" s="47"/>
      <c r="B45" s="49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>
      <c r="A46" s="47"/>
      <c r="B46" s="49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>
      <c r="A47" s="57" t="str">
        <f ca="1">Contents!B27</f>
        <v>© Commonwealth of Australia 2022</v>
      </c>
      <c r="B47" s="58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>
      <c r="A48" s="57"/>
      <c r="B48" s="58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 hidden="1">
      <c r="A49" s="59"/>
      <c r="B49" s="60" t="s">
        <v>2261</v>
      </c>
      <c r="C49" s="61">
        <v>1</v>
      </c>
      <c r="D49" s="62"/>
      <c r="E49" s="62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 hidden="1">
      <c r="A50" s="59"/>
      <c r="B50" s="60" t="s">
        <v>2262</v>
      </c>
      <c r="C50" s="61">
        <v>4</v>
      </c>
      <c r="D50" s="62"/>
      <c r="E50" s="62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 hidden="1">
      <c r="A51" s="59"/>
      <c r="B51" s="60" t="s">
        <v>2263</v>
      </c>
      <c r="C51" s="61">
        <v>7</v>
      </c>
      <c r="D51" s="62"/>
      <c r="E51" s="62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21" hidden="1">
      <c r="A52" s="59"/>
      <c r="B52" s="60" t="s">
        <v>2264</v>
      </c>
      <c r="C52" s="61">
        <v>10</v>
      </c>
      <c r="D52" s="62"/>
      <c r="E52" s="62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21" hidden="1">
      <c r="A53" s="59"/>
      <c r="B53" s="60" t="s">
        <v>2265</v>
      </c>
      <c r="C53" s="61">
        <v>13</v>
      </c>
      <c r="D53" s="62"/>
      <c r="E53" s="62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21" hidden="1">
      <c r="A54" s="59"/>
      <c r="B54" s="60" t="s">
        <v>2266</v>
      </c>
      <c r="C54" s="61">
        <v>16</v>
      </c>
      <c r="D54" s="62"/>
      <c r="E54" s="62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</row>
    <row r="55" spans="1:21" hidden="1">
      <c r="A55" s="59"/>
      <c r="B55" s="60" t="s">
        <v>2267</v>
      </c>
      <c r="C55" s="61">
        <v>19</v>
      </c>
      <c r="D55" s="62"/>
      <c r="E55" s="62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</row>
    <row r="56" spans="1:21" hidden="1">
      <c r="A56" s="59"/>
      <c r="B56" s="60" t="s">
        <v>2268</v>
      </c>
      <c r="C56" s="61">
        <v>22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</row>
    <row r="57" spans="1:21" hidden="1">
      <c r="A57" s="59"/>
      <c r="B57" s="60" t="s">
        <v>2269</v>
      </c>
      <c r="C57" s="61">
        <v>25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</row>
    <row r="58" spans="1:21" hidden="1">
      <c r="A58" s="59"/>
      <c r="B58" s="58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</row>
    <row r="59" spans="1:21" hidden="1">
      <c r="A59" s="59"/>
      <c r="B59" s="58"/>
      <c r="C59" s="61">
        <f>VLOOKUP(C10,B49:C57,2,FALSE)</f>
        <v>1</v>
      </c>
      <c r="D59" s="61">
        <f>C59+1</f>
        <v>2</v>
      </c>
      <c r="E59" s="61">
        <f>D59+1</f>
        <v>3</v>
      </c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</row>
    <row r="60" spans="1:21" hidden="1">
      <c r="A60" s="59"/>
      <c r="B60" s="58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</row>
    <row r="61" spans="1:21" hidden="1">
      <c r="A61" s="59"/>
      <c r="B61" s="58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</row>
    <row r="62" spans="1:21" hidden="1">
      <c r="A62" s="59"/>
      <c r="B62" s="58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</row>
    <row r="63" spans="1:21" hidden="1">
      <c r="A63" s="59"/>
      <c r="B63" s="58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</row>
    <row r="64" spans="1:21" hidden="1">
      <c r="A64" s="59"/>
      <c r="B64" s="58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</row>
    <row r="65" spans="1:30" hidden="1">
      <c r="A65" s="59"/>
      <c r="B65" s="58"/>
      <c r="C65" s="61">
        <v>1</v>
      </c>
      <c r="D65" s="61">
        <v>2</v>
      </c>
      <c r="E65" s="61">
        <v>3</v>
      </c>
      <c r="F65" s="61">
        <v>4</v>
      </c>
      <c r="G65" s="61">
        <v>5</v>
      </c>
      <c r="H65" s="61">
        <v>6</v>
      </c>
      <c r="I65" s="61">
        <v>7</v>
      </c>
      <c r="J65" s="61">
        <v>8</v>
      </c>
      <c r="K65" s="61">
        <v>9</v>
      </c>
      <c r="L65" s="61">
        <v>10</v>
      </c>
      <c r="M65" s="61">
        <v>11</v>
      </c>
      <c r="N65" s="61">
        <v>12</v>
      </c>
      <c r="O65" s="61">
        <v>13</v>
      </c>
      <c r="P65" s="61">
        <v>14</v>
      </c>
      <c r="Q65" s="61">
        <v>15</v>
      </c>
      <c r="R65" s="61">
        <v>16</v>
      </c>
      <c r="S65" s="61">
        <v>17</v>
      </c>
      <c r="T65" s="61">
        <v>18</v>
      </c>
      <c r="U65" s="61">
        <v>19</v>
      </c>
      <c r="V65" s="61">
        <v>20</v>
      </c>
      <c r="W65" s="61">
        <v>21</v>
      </c>
      <c r="X65" s="61">
        <v>22</v>
      </c>
      <c r="Y65" s="61">
        <v>23</v>
      </c>
      <c r="Z65" s="61">
        <v>24</v>
      </c>
      <c r="AA65" s="61">
        <v>25</v>
      </c>
      <c r="AB65" s="61">
        <v>26</v>
      </c>
      <c r="AC65" s="61">
        <v>27</v>
      </c>
    </row>
    <row r="66" spans="1:30" ht="15" hidden="1" customHeight="1">
      <c r="A66" s="37"/>
      <c r="B66" s="37"/>
      <c r="C66" s="71" t="s">
        <v>2261</v>
      </c>
      <c r="D66" s="71"/>
      <c r="E66" s="71"/>
      <c r="F66" s="71" t="s">
        <v>2262</v>
      </c>
      <c r="G66" s="71"/>
      <c r="H66" s="71"/>
      <c r="I66" s="71" t="s">
        <v>2263</v>
      </c>
      <c r="J66" s="71"/>
      <c r="K66" s="71"/>
      <c r="L66" s="71" t="s">
        <v>2264</v>
      </c>
      <c r="M66" s="71"/>
      <c r="N66" s="71"/>
      <c r="O66" s="71" t="s">
        <v>2265</v>
      </c>
      <c r="P66" s="71"/>
      <c r="Q66" s="71"/>
      <c r="R66" s="71" t="s">
        <v>2266</v>
      </c>
      <c r="S66" s="71"/>
      <c r="T66" s="71"/>
      <c r="U66" s="71" t="s">
        <v>2267</v>
      </c>
      <c r="V66" s="71"/>
      <c r="W66" s="71"/>
      <c r="X66" s="71" t="s">
        <v>2268</v>
      </c>
      <c r="Y66" s="71"/>
      <c r="Z66" s="71"/>
      <c r="AA66" s="71" t="s">
        <v>2269</v>
      </c>
      <c r="AB66" s="71"/>
      <c r="AC66" s="71"/>
    </row>
    <row r="67" spans="1:30" hidden="1">
      <c r="A67" s="37"/>
      <c r="B67" s="37"/>
      <c r="C67" s="38" t="s">
        <v>2222</v>
      </c>
      <c r="D67" s="38" t="s">
        <v>2223</v>
      </c>
      <c r="E67" s="38" t="s">
        <v>2224</v>
      </c>
      <c r="F67" s="38" t="s">
        <v>2222</v>
      </c>
      <c r="G67" s="38" t="s">
        <v>2223</v>
      </c>
      <c r="H67" s="38" t="s">
        <v>2224</v>
      </c>
      <c r="I67" s="38" t="s">
        <v>2222</v>
      </c>
      <c r="J67" s="38" t="s">
        <v>2223</v>
      </c>
      <c r="K67" s="38" t="s">
        <v>2224</v>
      </c>
      <c r="L67" s="38" t="s">
        <v>2222</v>
      </c>
      <c r="M67" s="38" t="s">
        <v>2223</v>
      </c>
      <c r="N67" s="38" t="s">
        <v>2224</v>
      </c>
      <c r="O67" s="38" t="s">
        <v>2222</v>
      </c>
      <c r="P67" s="38" t="s">
        <v>2223</v>
      </c>
      <c r="Q67" s="38" t="s">
        <v>2224</v>
      </c>
      <c r="R67" s="38" t="s">
        <v>2222</v>
      </c>
      <c r="S67" s="38" t="s">
        <v>2223</v>
      </c>
      <c r="T67" s="38" t="s">
        <v>2224</v>
      </c>
      <c r="U67" s="38" t="s">
        <v>2222</v>
      </c>
      <c r="V67" s="38" t="s">
        <v>2223</v>
      </c>
      <c r="W67" s="38" t="s">
        <v>2224</v>
      </c>
      <c r="X67" s="38" t="s">
        <v>2222</v>
      </c>
      <c r="Y67" s="38" t="s">
        <v>2223</v>
      </c>
      <c r="Z67" s="38" t="s">
        <v>2224</v>
      </c>
      <c r="AA67" s="38" t="s">
        <v>2222</v>
      </c>
      <c r="AB67" s="38" t="s">
        <v>2223</v>
      </c>
      <c r="AC67" s="38" t="s">
        <v>2224</v>
      </c>
    </row>
    <row r="68" spans="1:30" hidden="1">
      <c r="A68" s="37"/>
      <c r="B68" s="37"/>
      <c r="C68" s="41" t="s">
        <v>2225</v>
      </c>
      <c r="D68" s="41" t="s">
        <v>2225</v>
      </c>
      <c r="E68" s="41" t="s">
        <v>2225</v>
      </c>
      <c r="F68" s="41" t="s">
        <v>2225</v>
      </c>
      <c r="G68" s="41" t="s">
        <v>2225</v>
      </c>
      <c r="H68" s="41" t="s">
        <v>2225</v>
      </c>
      <c r="I68" s="41" t="s">
        <v>2225</v>
      </c>
      <c r="J68" s="41" t="s">
        <v>2225</v>
      </c>
      <c r="K68" s="41" t="s">
        <v>2225</v>
      </c>
      <c r="L68" s="41" t="s">
        <v>2225</v>
      </c>
      <c r="M68" s="41" t="s">
        <v>2225</v>
      </c>
      <c r="N68" s="41" t="s">
        <v>2225</v>
      </c>
      <c r="O68" s="41" t="s">
        <v>2225</v>
      </c>
      <c r="P68" s="41" t="s">
        <v>2225</v>
      </c>
      <c r="Q68" s="41" t="s">
        <v>2225</v>
      </c>
      <c r="R68" s="41" t="s">
        <v>2225</v>
      </c>
      <c r="S68" s="41" t="s">
        <v>2225</v>
      </c>
      <c r="T68" s="41" t="s">
        <v>2225</v>
      </c>
      <c r="U68" s="41" t="s">
        <v>2225</v>
      </c>
      <c r="V68" s="41" t="s">
        <v>2225</v>
      </c>
      <c r="W68" s="41" t="s">
        <v>2225</v>
      </c>
      <c r="X68" s="41" t="s">
        <v>2225</v>
      </c>
      <c r="Y68" s="41" t="s">
        <v>2225</v>
      </c>
      <c r="Z68" s="41" t="s">
        <v>2225</v>
      </c>
      <c r="AA68" s="41" t="s">
        <v>2225</v>
      </c>
      <c r="AB68" s="41" t="s">
        <v>2225</v>
      </c>
      <c r="AC68" s="41" t="s">
        <v>2225</v>
      </c>
    </row>
    <row r="69" spans="1:30" hidden="1">
      <c r="A69" s="42" t="s">
        <v>2226</v>
      </c>
      <c r="B69" s="37"/>
      <c r="C69" s="41"/>
      <c r="D69" s="41"/>
      <c r="E69" s="41"/>
      <c r="F69" s="43"/>
      <c r="G69" s="65"/>
      <c r="H69" s="65"/>
    </row>
    <row r="70" spans="1:30" hidden="1">
      <c r="A70" s="44"/>
      <c r="B70" s="45" t="s">
        <v>2227</v>
      </c>
      <c r="C70" s="46">
        <f>A125173226R_Latest</f>
        <v>20715.911</v>
      </c>
      <c r="D70" s="46">
        <f>A125184458F_Latest</f>
        <v>10169.334999999999</v>
      </c>
      <c r="E70" s="46">
        <f>A125178842K_Latest</f>
        <v>10546.575999999999</v>
      </c>
      <c r="F70" s="46">
        <f>A125173850V_Latest</f>
        <v>6627.2939999999999</v>
      </c>
      <c r="G70" s="46">
        <f>A125185082L_Latest</f>
        <v>3259.556</v>
      </c>
      <c r="H70" s="46">
        <f>A125179466K_Latest</f>
        <v>3367.7379999999998</v>
      </c>
      <c r="I70" s="46">
        <f>A125173434J_Latest</f>
        <v>5351.3969999999999</v>
      </c>
      <c r="J70" s="46">
        <f>A125184666X_Latest</f>
        <v>2630.1880000000001</v>
      </c>
      <c r="K70" s="46">
        <f>A125179050F_Latest</f>
        <v>2721.2080000000001</v>
      </c>
      <c r="L70" s="46">
        <f>A125173954L_Latest</f>
        <v>4189.9679999999998</v>
      </c>
      <c r="M70" s="46">
        <f>A125185186F_Latest</f>
        <v>2043.3230000000001</v>
      </c>
      <c r="N70" s="46">
        <f>A125179570K_Latest</f>
        <v>2146.645</v>
      </c>
      <c r="O70" s="46">
        <f>A125174058J_Latest</f>
        <v>1449.4079999999999</v>
      </c>
      <c r="P70" s="46">
        <f>A125185290F_Latest</f>
        <v>708.48599999999999</v>
      </c>
      <c r="Q70" s="46">
        <f>A125179674C_Latest</f>
        <v>740.92200000000003</v>
      </c>
      <c r="R70" s="46">
        <f>A125173538A_Latest</f>
        <v>2150.3539999999998</v>
      </c>
      <c r="S70" s="46">
        <f>A125184770X_Latest</f>
        <v>1063.069</v>
      </c>
      <c r="T70" s="46">
        <f>A125179154X_Latest</f>
        <v>1087.2860000000001</v>
      </c>
      <c r="U70" s="46">
        <f>A125173642A_Latest</f>
        <v>443.05700000000002</v>
      </c>
      <c r="V70" s="46">
        <f>A125184874T_Latest</f>
        <v>217.928</v>
      </c>
      <c r="W70" s="46">
        <f>A125179258T_Latest</f>
        <v>225.12899999999999</v>
      </c>
      <c r="X70" s="46">
        <f>A125173746V_Latest</f>
        <v>165.08199999999999</v>
      </c>
      <c r="Y70" s="46">
        <f>A125184978K_Latest</f>
        <v>82.295000000000002</v>
      </c>
      <c r="Z70" s="46">
        <f>A125179362T_Latest</f>
        <v>82.787000000000006</v>
      </c>
      <c r="AA70" s="46">
        <f>A125173330R_Latest</f>
        <v>339.351</v>
      </c>
      <c r="AB70" s="46">
        <f>A125184562F_Latest</f>
        <v>164.49</v>
      </c>
      <c r="AC70" s="46">
        <f>A125178946C_Latest</f>
        <v>174.86199999999999</v>
      </c>
      <c r="AD70" s="61">
        <v>1</v>
      </c>
    </row>
    <row r="71" spans="1:30" hidden="1">
      <c r="A71" s="47"/>
      <c r="B71" s="48" t="s">
        <v>2228</v>
      </c>
      <c r="C71" s="46">
        <f>A125173190X_Latest</f>
        <v>13363.421</v>
      </c>
      <c r="D71" s="46">
        <f>A125184422C_Latest</f>
        <v>6962.8680000000004</v>
      </c>
      <c r="E71" s="46">
        <f>A125178806A_Latest</f>
        <v>6400.5529999999999</v>
      </c>
      <c r="F71" s="46">
        <f>A125173814K_Latest</f>
        <v>4215.2510000000002</v>
      </c>
      <c r="G71" s="46">
        <f>A125185046C_Latest</f>
        <v>2200.1550000000002</v>
      </c>
      <c r="H71" s="46">
        <f>A125179430J_Latest</f>
        <v>2015.096</v>
      </c>
      <c r="I71" s="46">
        <f>A125173398K_Latest</f>
        <v>3483.9639999999999</v>
      </c>
      <c r="J71" s="46">
        <f>A125184630W_Latest</f>
        <v>1838.5830000000001</v>
      </c>
      <c r="K71" s="46">
        <f>A125179014W_Latest</f>
        <v>1645.3810000000001</v>
      </c>
      <c r="L71" s="46">
        <f>A125173918C_Latest</f>
        <v>2706.3560000000002</v>
      </c>
      <c r="M71" s="46">
        <f>A125185150C_Latest</f>
        <v>1385.5450000000001</v>
      </c>
      <c r="N71" s="46">
        <f>A125179534A_Latest</f>
        <v>1320.8109999999999</v>
      </c>
      <c r="O71" s="46">
        <f>A125174022F_Latest</f>
        <v>880.24900000000002</v>
      </c>
      <c r="P71" s="46">
        <f>A125185254W_Latest</f>
        <v>453.28899999999999</v>
      </c>
      <c r="Q71" s="46">
        <f>A125179638V_Latest</f>
        <v>426.96</v>
      </c>
      <c r="R71" s="46">
        <f>A125173502X_Latest</f>
        <v>1456.479</v>
      </c>
      <c r="S71" s="46">
        <f>A125184734R_Latest</f>
        <v>767.13599999999997</v>
      </c>
      <c r="T71" s="46">
        <f>A125179118R_Latest</f>
        <v>689.34299999999996</v>
      </c>
      <c r="U71" s="46">
        <f>A125173606T_Latest</f>
        <v>265.60599999999999</v>
      </c>
      <c r="V71" s="46">
        <f>A125184838J_Latest</f>
        <v>137.886</v>
      </c>
      <c r="W71" s="46">
        <f>A125179222R_Latest</f>
        <v>127.72</v>
      </c>
      <c r="X71" s="46">
        <f>A125173710T_Latest</f>
        <v>121.254</v>
      </c>
      <c r="Y71" s="46">
        <f>A125184942J_Latest</f>
        <v>62.591000000000001</v>
      </c>
      <c r="Z71" s="46">
        <f>A125179326J_Latest</f>
        <v>58.662999999999997</v>
      </c>
      <c r="AA71" s="46">
        <f>A125173294T_Latest</f>
        <v>234.262</v>
      </c>
      <c r="AB71" s="46">
        <f>A125184526W_Latest</f>
        <v>117.68300000000001</v>
      </c>
      <c r="AC71" s="46">
        <f>A125178910A_Latest</f>
        <v>116.58</v>
      </c>
      <c r="AD71" s="61">
        <v>2</v>
      </c>
    </row>
    <row r="72" spans="1:30" hidden="1">
      <c r="A72" s="47"/>
      <c r="B72" s="49" t="s">
        <v>2229</v>
      </c>
      <c r="C72" s="46">
        <f>A125173230F_Latest</f>
        <v>1576.37</v>
      </c>
      <c r="D72" s="46">
        <f>A125184462W_Latest</f>
        <v>820.64200000000005</v>
      </c>
      <c r="E72" s="46">
        <f>A125178846V_Latest</f>
        <v>755.72799999999995</v>
      </c>
      <c r="F72" s="46">
        <f>A125173854C_Latest</f>
        <v>485.26900000000001</v>
      </c>
      <c r="G72" s="46">
        <f>A125185086W_Latest</f>
        <v>252.06899999999999</v>
      </c>
      <c r="H72" s="46">
        <f>A125179470A_Latest</f>
        <v>233.19900000000001</v>
      </c>
      <c r="I72" s="46">
        <f>A125173438T_Latest</f>
        <v>394.36</v>
      </c>
      <c r="J72" s="46">
        <f>A125184670R_Latest</f>
        <v>211.43100000000001</v>
      </c>
      <c r="K72" s="46">
        <f>A125179054R_Latest</f>
        <v>182.929</v>
      </c>
      <c r="L72" s="46">
        <f>A125173958W_Latest</f>
        <v>329.88200000000001</v>
      </c>
      <c r="M72" s="46">
        <f>A125185190W_Latest</f>
        <v>170.36199999999999</v>
      </c>
      <c r="N72" s="46">
        <f>A125179574V_Latest</f>
        <v>159.52099999999999</v>
      </c>
      <c r="O72" s="46">
        <f>A125174062X_Latest</f>
        <v>109.905</v>
      </c>
      <c r="P72" s="46">
        <f>A125185294R_Latest</f>
        <v>51.801000000000002</v>
      </c>
      <c r="Q72" s="46">
        <f>A125179678L_Latest</f>
        <v>58.103999999999999</v>
      </c>
      <c r="R72" s="46">
        <f>A125173542T_Latest</f>
        <v>180.101</v>
      </c>
      <c r="S72" s="46">
        <f>A125184774J_Latest</f>
        <v>92.284000000000006</v>
      </c>
      <c r="T72" s="46">
        <f>A125179158J_Latest</f>
        <v>87.816999999999993</v>
      </c>
      <c r="U72" s="46">
        <f>A125173646K_Latest</f>
        <v>35.643000000000001</v>
      </c>
      <c r="V72" s="46">
        <f>A125184878A_Latest</f>
        <v>18.771000000000001</v>
      </c>
      <c r="W72" s="46">
        <f>A125179262J_Latest</f>
        <v>16.870999999999999</v>
      </c>
      <c r="X72" s="46">
        <f>A125173750K_Latest</f>
        <v>17.405999999999999</v>
      </c>
      <c r="Y72" s="46">
        <f>A125184982A_Latest</f>
        <v>10.081</v>
      </c>
      <c r="Z72" s="46">
        <f>A125179366A_Latest</f>
        <v>7.3250000000000002</v>
      </c>
      <c r="AA72" s="46">
        <f>A125173334X_Latest</f>
        <v>23.803999999999998</v>
      </c>
      <c r="AB72" s="46">
        <f>A125184566R_Latest</f>
        <v>13.842000000000001</v>
      </c>
      <c r="AC72" s="46">
        <f>A125178950V_Latest</f>
        <v>9.9619999999999997</v>
      </c>
      <c r="AD72" s="61">
        <v>3</v>
      </c>
    </row>
    <row r="73" spans="1:30" hidden="1">
      <c r="A73" s="47"/>
      <c r="B73" s="50" t="s">
        <v>2230</v>
      </c>
      <c r="C73" s="46">
        <f>A125173234R_Latest</f>
        <v>920.923</v>
      </c>
      <c r="D73" s="46">
        <f>A125184466F_Latest</f>
        <v>394.93700000000001</v>
      </c>
      <c r="E73" s="46">
        <f>A125178850K_Latest</f>
        <v>525.98500000000001</v>
      </c>
      <c r="F73" s="46">
        <f>A125173858L_Latest</f>
        <v>282.39</v>
      </c>
      <c r="G73" s="46">
        <f>A125185090L_Latest</f>
        <v>123.71599999999999</v>
      </c>
      <c r="H73" s="46">
        <f>A125179474K_Latest</f>
        <v>158.67500000000001</v>
      </c>
      <c r="I73" s="46">
        <f>A125173442J_Latest</f>
        <v>219.93600000000001</v>
      </c>
      <c r="J73" s="46">
        <f>A125184674X_Latest</f>
        <v>98.352000000000004</v>
      </c>
      <c r="K73" s="46">
        <f>A125179058X_Latest</f>
        <v>121.583</v>
      </c>
      <c r="L73" s="46">
        <f>A125173962L_Latest</f>
        <v>204.47</v>
      </c>
      <c r="M73" s="46">
        <f>A125185194F_Latest</f>
        <v>89.123000000000005</v>
      </c>
      <c r="N73" s="46">
        <f>A125179578C_Latest</f>
        <v>115.34699999999999</v>
      </c>
      <c r="O73" s="46">
        <f>A125174066J_Latest</f>
        <v>69.503</v>
      </c>
      <c r="P73" s="46">
        <f>A125185298X_Latest</f>
        <v>24.978999999999999</v>
      </c>
      <c r="Q73" s="46">
        <f>A125179682C_Latest</f>
        <v>44.524000000000001</v>
      </c>
      <c r="R73" s="46">
        <f>A125173546A_Latest</f>
        <v>103.18600000000001</v>
      </c>
      <c r="S73" s="46">
        <f>A125184778T_Latest</f>
        <v>37.920999999999999</v>
      </c>
      <c r="T73" s="46">
        <f>A125179162X_Latest</f>
        <v>65.266000000000005</v>
      </c>
      <c r="U73" s="46">
        <f>A125173650A_Latest</f>
        <v>22.324000000000002</v>
      </c>
      <c r="V73" s="46">
        <f>A125184882T_Latest</f>
        <v>10.317</v>
      </c>
      <c r="W73" s="46">
        <f>A125179266T_Latest</f>
        <v>12.007</v>
      </c>
      <c r="X73" s="46">
        <f>A125173754V_Latest</f>
        <v>6.93</v>
      </c>
      <c r="Y73" s="46">
        <f>A125184986K_Latest</f>
        <v>3.27</v>
      </c>
      <c r="Z73" s="46">
        <f>A125179370T_Latest</f>
        <v>3.66</v>
      </c>
      <c r="AA73" s="46">
        <f>A125173338J_Latest</f>
        <v>12.183999999999999</v>
      </c>
      <c r="AB73" s="46">
        <f>A125184570F_Latest</f>
        <v>7.26</v>
      </c>
      <c r="AC73" s="46">
        <f>A125178954C_Latest</f>
        <v>4.9240000000000004</v>
      </c>
      <c r="AD73" s="61">
        <v>4</v>
      </c>
    </row>
    <row r="74" spans="1:30" hidden="1">
      <c r="A74" s="47"/>
      <c r="B74" s="48" t="s">
        <v>2231</v>
      </c>
      <c r="C74" s="46">
        <f>A125173194J_Latest</f>
        <v>1805.9269999999999</v>
      </c>
      <c r="D74" s="46">
        <f>A125184426L_Latest</f>
        <v>800.08</v>
      </c>
      <c r="E74" s="46">
        <f>A125178810T_Latest</f>
        <v>1005.847</v>
      </c>
      <c r="F74" s="46">
        <f>A125173818V_Latest</f>
        <v>548.44299999999998</v>
      </c>
      <c r="G74" s="46">
        <f>A125185050V_Latest</f>
        <v>244.28100000000001</v>
      </c>
      <c r="H74" s="46">
        <f>A125179434T_Latest</f>
        <v>304.16199999999998</v>
      </c>
      <c r="I74" s="46">
        <f>A125173402R_Latest</f>
        <v>483.673</v>
      </c>
      <c r="J74" s="46">
        <f>A125184634F_Latest</f>
        <v>207.68899999999999</v>
      </c>
      <c r="K74" s="46">
        <f>A125179018F_Latest</f>
        <v>275.98500000000001</v>
      </c>
      <c r="L74" s="46">
        <f>A125173922V_Latest</f>
        <v>358.36500000000001</v>
      </c>
      <c r="M74" s="46">
        <f>A125185154L_Latest</f>
        <v>159.608</v>
      </c>
      <c r="N74" s="46">
        <f>A125179538K_Latest</f>
        <v>198.75700000000001</v>
      </c>
      <c r="O74" s="46">
        <f>A125174026R_Latest</f>
        <v>137.34899999999999</v>
      </c>
      <c r="P74" s="46">
        <f>A125185258F_Latest</f>
        <v>66.876999999999995</v>
      </c>
      <c r="Q74" s="46">
        <f>A125179642K_Latest</f>
        <v>70.471999999999994</v>
      </c>
      <c r="R74" s="46">
        <f>A125173506J_Latest</f>
        <v>199.95599999999999</v>
      </c>
      <c r="S74" s="46">
        <f>A125184738X_Latest</f>
        <v>86.465000000000003</v>
      </c>
      <c r="T74" s="46">
        <f>A125179122F_Latest</f>
        <v>113.492</v>
      </c>
      <c r="U74" s="46">
        <f>A125173610J_Latest</f>
        <v>40.002000000000002</v>
      </c>
      <c r="V74" s="46">
        <f>A125184842X_Latest</f>
        <v>17.22</v>
      </c>
      <c r="W74" s="46">
        <f>A125179226X_Latest</f>
        <v>22.782</v>
      </c>
      <c r="X74" s="46">
        <f>A125173714A_Latest</f>
        <v>13.013</v>
      </c>
      <c r="Y74" s="46">
        <f>A125184946T_Latest</f>
        <v>5.391</v>
      </c>
      <c r="Z74" s="46">
        <f>A125179330X_Latest</f>
        <v>7.6219999999999999</v>
      </c>
      <c r="AA74" s="46">
        <f>A125173298A_Latest</f>
        <v>25.126000000000001</v>
      </c>
      <c r="AB74" s="46">
        <f>A125184530L_Latest</f>
        <v>12.551</v>
      </c>
      <c r="AC74" s="46">
        <f>A125178914K_Latest</f>
        <v>12.574999999999999</v>
      </c>
      <c r="AD74" s="61">
        <v>5</v>
      </c>
    </row>
    <row r="75" spans="1:30" hidden="1">
      <c r="A75" s="47"/>
      <c r="B75" s="49" t="s">
        <v>2232</v>
      </c>
      <c r="C75" s="46">
        <f>A125173198T_Latest</f>
        <v>367.50099999999998</v>
      </c>
      <c r="D75" s="46">
        <f>A125184430C_Latest</f>
        <v>152.25700000000001</v>
      </c>
      <c r="E75" s="46">
        <f>A125178814A_Latest</f>
        <v>215.244</v>
      </c>
      <c r="F75" s="46">
        <f>A125173822K_Latest</f>
        <v>126.256</v>
      </c>
      <c r="G75" s="46">
        <f>A125185054C_Latest</f>
        <v>46.039000000000001</v>
      </c>
      <c r="H75" s="46">
        <f>A125179438A_Latest</f>
        <v>80.218000000000004</v>
      </c>
      <c r="I75" s="46">
        <f>A125173406X_Latest</f>
        <v>93.885000000000005</v>
      </c>
      <c r="J75" s="46">
        <f>A125184638R_Latest</f>
        <v>42.652000000000001</v>
      </c>
      <c r="K75" s="46">
        <f>A125179022W_Latest</f>
        <v>51.232999999999997</v>
      </c>
      <c r="L75" s="46">
        <f>A125173926C_Latest</f>
        <v>56.883000000000003</v>
      </c>
      <c r="M75" s="46">
        <f>A125185158W_Latest</f>
        <v>22.882000000000001</v>
      </c>
      <c r="N75" s="46">
        <f>A125179542A_Latest</f>
        <v>34.002000000000002</v>
      </c>
      <c r="O75" s="46">
        <f>A125174030F_Latest</f>
        <v>26.234000000000002</v>
      </c>
      <c r="P75" s="46">
        <f>A125185262W_Latest</f>
        <v>10.285</v>
      </c>
      <c r="Q75" s="46">
        <f>A125179646V_Latest</f>
        <v>15.949</v>
      </c>
      <c r="R75" s="46">
        <f>A125173510X_Latest</f>
        <v>49.631999999999998</v>
      </c>
      <c r="S75" s="46">
        <f>A125184742R_Latest</f>
        <v>25</v>
      </c>
      <c r="T75" s="46">
        <f>A125179126R_Latest</f>
        <v>24.631</v>
      </c>
      <c r="U75" s="46">
        <f>A125173614T_Latest</f>
        <v>7.8390000000000004</v>
      </c>
      <c r="V75" s="46">
        <f>A125184846J_Latest</f>
        <v>2.5110000000000001</v>
      </c>
      <c r="W75" s="46">
        <f>A125179230R_Latest</f>
        <v>5.3280000000000003</v>
      </c>
      <c r="X75" s="46">
        <f>A125173718K_Latest</f>
        <v>2.484</v>
      </c>
      <c r="Y75" s="46">
        <f>A125184950J_Latest</f>
        <v>1.1299999999999999</v>
      </c>
      <c r="Z75" s="46">
        <f>A125179334J_Latest</f>
        <v>1.3540000000000001</v>
      </c>
      <c r="AA75" s="46">
        <f>A125173302F_Latest</f>
        <v>4.2880000000000003</v>
      </c>
      <c r="AB75" s="46">
        <f>A125184534W_Latest</f>
        <v>1.7589999999999999</v>
      </c>
      <c r="AC75" s="46">
        <f>A125178918V_Latest</f>
        <v>2.5289999999999999</v>
      </c>
      <c r="AD75" s="61">
        <v>6</v>
      </c>
    </row>
    <row r="76" spans="1:30" hidden="1">
      <c r="A76" s="47"/>
      <c r="B76" s="51" t="s">
        <v>2233</v>
      </c>
      <c r="C76" s="46">
        <f>A125173218R_Latest</f>
        <v>278.67700000000002</v>
      </c>
      <c r="D76" s="46">
        <f>A125184450L_Latest</f>
        <v>127.346</v>
      </c>
      <c r="E76" s="46">
        <f>A125178834K_Latest</f>
        <v>151.33099999999999</v>
      </c>
      <c r="F76" s="46">
        <f>A125173842V_Latest</f>
        <v>91.058999999999997</v>
      </c>
      <c r="G76" s="46">
        <f>A125185074L_Latest</f>
        <v>35.604999999999997</v>
      </c>
      <c r="H76" s="46">
        <f>A125179458K_Latest</f>
        <v>55.454000000000001</v>
      </c>
      <c r="I76" s="46">
        <f>A125173426J_Latest</f>
        <v>73.918000000000006</v>
      </c>
      <c r="J76" s="46">
        <f>A125184658X_Latest</f>
        <v>38.670999999999999</v>
      </c>
      <c r="K76" s="46">
        <f>A125179042F_Latest</f>
        <v>35.247</v>
      </c>
      <c r="L76" s="46">
        <f>A125173946L_Latest</f>
        <v>40.991999999999997</v>
      </c>
      <c r="M76" s="46">
        <f>A125185178F_Latest</f>
        <v>17.02</v>
      </c>
      <c r="N76" s="46">
        <f>A125179562K_Latest</f>
        <v>23.972000000000001</v>
      </c>
      <c r="O76" s="46">
        <f>A125174050R_Latest</f>
        <v>21.446000000000002</v>
      </c>
      <c r="P76" s="46">
        <f>A125185282F_Latest</f>
        <v>9.6210000000000004</v>
      </c>
      <c r="Q76" s="46">
        <f>A125179666C_Latest</f>
        <v>11.824999999999999</v>
      </c>
      <c r="R76" s="46">
        <f>A125173530J_Latest</f>
        <v>40.512999999999998</v>
      </c>
      <c r="S76" s="46">
        <f>A125184762X_Latest</f>
        <v>21.88</v>
      </c>
      <c r="T76" s="46">
        <f>A125179146X_Latest</f>
        <v>18.634</v>
      </c>
      <c r="U76" s="46">
        <f>A125173634A_Latest</f>
        <v>5.766</v>
      </c>
      <c r="V76" s="46">
        <f>A125184866T_Latest</f>
        <v>1.966</v>
      </c>
      <c r="W76" s="46">
        <f>A125179250X_Latest</f>
        <v>3.7989999999999999</v>
      </c>
      <c r="X76" s="46">
        <f>A125173738V_Latest</f>
        <v>1.988</v>
      </c>
      <c r="Y76" s="46">
        <f>A125184970T_Latest</f>
        <v>0.99299999999999999</v>
      </c>
      <c r="Z76" s="46">
        <f>A125179354T_Latest</f>
        <v>0.996</v>
      </c>
      <c r="AA76" s="46">
        <f>A125173322R_Latest</f>
        <v>2.9950000000000001</v>
      </c>
      <c r="AB76" s="46">
        <f>A125184554F_Latest</f>
        <v>1.591</v>
      </c>
      <c r="AC76" s="46">
        <f>A125178938C_Latest</f>
        <v>1.4039999999999999</v>
      </c>
      <c r="AD76" s="61">
        <v>7</v>
      </c>
    </row>
    <row r="77" spans="1:30" hidden="1">
      <c r="A77" s="47"/>
      <c r="B77" s="52" t="s">
        <v>2234</v>
      </c>
      <c r="C77" s="46">
        <f>A125173178J_Latest</f>
        <v>119.383</v>
      </c>
      <c r="D77" s="46">
        <f>A125184410V_Latest</f>
        <v>62.2</v>
      </c>
      <c r="E77" s="46">
        <f>A125178794C_Latest</f>
        <v>57.183</v>
      </c>
      <c r="F77" s="46">
        <f>A125173802A_Latest</f>
        <v>39.005000000000003</v>
      </c>
      <c r="G77" s="46">
        <f>A125185034V_Latest</f>
        <v>17.178999999999998</v>
      </c>
      <c r="H77" s="46">
        <f>A125179418T_Latest</f>
        <v>21.827000000000002</v>
      </c>
      <c r="I77" s="46">
        <f>A125173386A_Latest</f>
        <v>26.667000000000002</v>
      </c>
      <c r="J77" s="46">
        <f>A125184618F_Latest</f>
        <v>17.245000000000001</v>
      </c>
      <c r="K77" s="46">
        <f>A125179002L_Latest</f>
        <v>9.4220000000000006</v>
      </c>
      <c r="L77" s="46">
        <f>A125173906V_Latest</f>
        <v>19.463999999999999</v>
      </c>
      <c r="M77" s="46">
        <f>A125185138L_Latest</f>
        <v>9.6460000000000008</v>
      </c>
      <c r="N77" s="46">
        <f>A125179522T_Latest</f>
        <v>9.8179999999999996</v>
      </c>
      <c r="O77" s="46">
        <f>A125174010W_Latest</f>
        <v>8.41</v>
      </c>
      <c r="P77" s="46">
        <f>A125185242L_Latest</f>
        <v>3.899</v>
      </c>
      <c r="Q77" s="46">
        <f>A125179626K_Latest</f>
        <v>4.5119999999999996</v>
      </c>
      <c r="R77" s="46">
        <f>A125173490A_Latest</f>
        <v>21.454999999999998</v>
      </c>
      <c r="S77" s="46">
        <f>A125184722F_Latest</f>
        <v>12.279</v>
      </c>
      <c r="T77" s="46">
        <f>A125179106F_Latest</f>
        <v>9.1760000000000002</v>
      </c>
      <c r="U77" s="46">
        <f>A125173594V_Latest</f>
        <v>2.3420000000000001</v>
      </c>
      <c r="V77" s="46">
        <f>A125184826X_Latest</f>
        <v>1.0009999999999999</v>
      </c>
      <c r="W77" s="46">
        <f>A125179210F_Latest</f>
        <v>1.341</v>
      </c>
      <c r="X77" s="46">
        <f>A125173698L_Latest</f>
        <v>0.74</v>
      </c>
      <c r="Y77" s="46">
        <f>A125184930X_Latest</f>
        <v>0.185</v>
      </c>
      <c r="Z77" s="46">
        <f>A125179314X_Latest</f>
        <v>0.55500000000000005</v>
      </c>
      <c r="AA77" s="46">
        <f>A125173282J_Latest</f>
        <v>1.2989999999999999</v>
      </c>
      <c r="AB77" s="46">
        <f>A125184514L_Latest</f>
        <v>0.76700000000000002</v>
      </c>
      <c r="AC77" s="46">
        <f>A125178898W_Latest</f>
        <v>0.53300000000000003</v>
      </c>
      <c r="AD77" s="61">
        <v>8</v>
      </c>
    </row>
    <row r="78" spans="1:30" hidden="1">
      <c r="A78" s="47"/>
      <c r="B78" s="52" t="s">
        <v>2235</v>
      </c>
      <c r="C78" s="46">
        <f>A125173238X_Latest</f>
        <v>159.29400000000001</v>
      </c>
      <c r="D78" s="46">
        <f>A125184470W_Latest</f>
        <v>65.146000000000001</v>
      </c>
      <c r="E78" s="46">
        <f>A125178854V_Latest</f>
        <v>94.147999999999996</v>
      </c>
      <c r="F78" s="46">
        <f>A125173862C_Latest</f>
        <v>52.054000000000002</v>
      </c>
      <c r="G78" s="46">
        <f>A125185094W_Latest</f>
        <v>18.425999999999998</v>
      </c>
      <c r="H78" s="46">
        <f>A125179478V_Latest</f>
        <v>33.628</v>
      </c>
      <c r="I78" s="46">
        <f>A125173446T_Latest</f>
        <v>47.252000000000002</v>
      </c>
      <c r="J78" s="46">
        <f>A125184678J_Latest</f>
        <v>21.425999999999998</v>
      </c>
      <c r="K78" s="46">
        <f>A125179062R_Latest</f>
        <v>25.826000000000001</v>
      </c>
      <c r="L78" s="46">
        <f>A125173966W_Latest</f>
        <v>21.527999999999999</v>
      </c>
      <c r="M78" s="46">
        <f>A125185198R_Latest</f>
        <v>7.3739999999999997</v>
      </c>
      <c r="N78" s="46">
        <f>A125179582V_Latest</f>
        <v>14.154</v>
      </c>
      <c r="O78" s="46">
        <f>A125174070X_Latest</f>
        <v>13.035</v>
      </c>
      <c r="P78" s="46">
        <f>A125185302C_Latest</f>
        <v>5.7220000000000004</v>
      </c>
      <c r="Q78" s="46">
        <f>A125179686L_Latest</f>
        <v>7.3140000000000001</v>
      </c>
      <c r="R78" s="46">
        <f>A125173550T_Latest</f>
        <v>19.058</v>
      </c>
      <c r="S78" s="46">
        <f>A125184782J_Latest</f>
        <v>9.6010000000000009</v>
      </c>
      <c r="T78" s="46">
        <f>A125179166J_Latest</f>
        <v>9.4570000000000007</v>
      </c>
      <c r="U78" s="46">
        <f>A125173654K_Latest</f>
        <v>3.423</v>
      </c>
      <c r="V78" s="46">
        <f>A125184886A_Latest</f>
        <v>0.96499999999999997</v>
      </c>
      <c r="W78" s="46">
        <f>A125179270J_Latest</f>
        <v>2.4580000000000002</v>
      </c>
      <c r="X78" s="46">
        <f>A125173758C_Latest</f>
        <v>1.248</v>
      </c>
      <c r="Y78" s="46">
        <f>A125184990A_Latest</f>
        <v>0.80800000000000005</v>
      </c>
      <c r="Z78" s="46">
        <f>A125179374A_Latest</f>
        <v>0.441</v>
      </c>
      <c r="AA78" s="46">
        <f>A125173342X_Latest</f>
        <v>1.6950000000000001</v>
      </c>
      <c r="AB78" s="46">
        <f>A125184574R_Latest</f>
        <v>0.82399999999999995</v>
      </c>
      <c r="AC78" s="46">
        <f>A125178958L_Latest</f>
        <v>0.871</v>
      </c>
      <c r="AD78" s="61">
        <v>9</v>
      </c>
    </row>
    <row r="79" spans="1:30" hidden="1">
      <c r="A79" s="47"/>
      <c r="B79" s="51" t="s">
        <v>2236</v>
      </c>
      <c r="C79" s="46">
        <f>A125173222F_Latest</f>
        <v>88.823999999999998</v>
      </c>
      <c r="D79" s="46">
        <f>A125184454W_Latest</f>
        <v>24.911000000000001</v>
      </c>
      <c r="E79" s="46">
        <f>A125178838V_Latest</f>
        <v>63.911999999999999</v>
      </c>
      <c r="F79" s="46">
        <f>A125173846C_Latest</f>
        <v>35.197000000000003</v>
      </c>
      <c r="G79" s="46">
        <f>A125185078W_Latest</f>
        <v>10.433999999999999</v>
      </c>
      <c r="H79" s="46">
        <f>A125179462A_Latest</f>
        <v>24.763000000000002</v>
      </c>
      <c r="I79" s="46">
        <f>A125173430X_Latest</f>
        <v>19.966000000000001</v>
      </c>
      <c r="J79" s="46">
        <f>A125184662R_Latest</f>
        <v>3.9809999999999999</v>
      </c>
      <c r="K79" s="46">
        <f>A125179046R_Latest</f>
        <v>15.986000000000001</v>
      </c>
      <c r="L79" s="46">
        <f>A125173950C_Latest</f>
        <v>15.891999999999999</v>
      </c>
      <c r="M79" s="46">
        <f>A125185182W_Latest</f>
        <v>5.8620000000000001</v>
      </c>
      <c r="N79" s="46">
        <f>A125179566V_Latest</f>
        <v>10.029999999999999</v>
      </c>
      <c r="O79" s="46">
        <f>A125174054X_Latest</f>
        <v>4.7880000000000003</v>
      </c>
      <c r="P79" s="46">
        <f>A125185286R_Latest</f>
        <v>0.66400000000000003</v>
      </c>
      <c r="Q79" s="46">
        <f>A125179670V_Latest</f>
        <v>4.1239999999999997</v>
      </c>
      <c r="R79" s="46">
        <f>A125173534T_Latest</f>
        <v>9.1189999999999998</v>
      </c>
      <c r="S79" s="46">
        <f>A125184766J_Latest</f>
        <v>3.121</v>
      </c>
      <c r="T79" s="46">
        <f>A125179150R_Latest</f>
        <v>5.9980000000000002</v>
      </c>
      <c r="U79" s="46">
        <f>A125173638K_Latest</f>
        <v>2.073</v>
      </c>
      <c r="V79" s="46">
        <f>A125184870J_Latest</f>
        <v>0.54500000000000004</v>
      </c>
      <c r="W79" s="46">
        <f>A125179254J_Latest</f>
        <v>1.528</v>
      </c>
      <c r="X79" s="46">
        <f>A125173742K_Latest</f>
        <v>0.495</v>
      </c>
      <c r="Y79" s="46">
        <f>A125184974A_Latest</f>
        <v>0.13700000000000001</v>
      </c>
      <c r="Z79" s="46">
        <f>A125179358A_Latest</f>
        <v>0.35799999999999998</v>
      </c>
      <c r="AA79" s="46">
        <f>A125173326X_Latest</f>
        <v>1.2929999999999999</v>
      </c>
      <c r="AB79" s="46">
        <f>A125184558R_Latest</f>
        <v>0.16800000000000001</v>
      </c>
      <c r="AC79" s="46">
        <f>A125178942V_Latest</f>
        <v>1.125</v>
      </c>
      <c r="AD79" s="61">
        <v>10</v>
      </c>
    </row>
    <row r="80" spans="1:30" hidden="1">
      <c r="A80" s="47"/>
      <c r="B80" s="49" t="s">
        <v>2237</v>
      </c>
      <c r="C80" s="46">
        <f>A125173250R_Latest</f>
        <v>1438.4259999999999</v>
      </c>
      <c r="D80" s="46">
        <f>A125184482F_Latest</f>
        <v>647.82299999999998</v>
      </c>
      <c r="E80" s="46">
        <f>A125178866C_Latest</f>
        <v>790.60299999999995</v>
      </c>
      <c r="F80" s="46">
        <f>A125173874L_Latest</f>
        <v>422.18599999999998</v>
      </c>
      <c r="G80" s="46">
        <f>A125185106V_Latest</f>
        <v>198.24199999999999</v>
      </c>
      <c r="H80" s="46">
        <f>A125179490K_Latest</f>
        <v>223.94399999999999</v>
      </c>
      <c r="I80" s="46">
        <f>A125173458A_Latest</f>
        <v>389.78899999999999</v>
      </c>
      <c r="J80" s="46">
        <f>A125184690X_Latest</f>
        <v>165.03700000000001</v>
      </c>
      <c r="K80" s="46">
        <f>A125179074X_Latest</f>
        <v>224.751</v>
      </c>
      <c r="L80" s="46">
        <f>A125173978F_Latest</f>
        <v>301.48099999999999</v>
      </c>
      <c r="M80" s="46">
        <f>A125185210V_Latest</f>
        <v>136.726</v>
      </c>
      <c r="N80" s="46">
        <f>A125179594C_Latest</f>
        <v>164.755</v>
      </c>
      <c r="O80" s="46">
        <f>A125174082J_Latest</f>
        <v>111.116</v>
      </c>
      <c r="P80" s="46">
        <f>A125185314L_Latest</f>
        <v>56.591999999999999</v>
      </c>
      <c r="Q80" s="46">
        <f>A125179698W_Latest</f>
        <v>54.523000000000003</v>
      </c>
      <c r="R80" s="46">
        <f>A125173562A_Latest</f>
        <v>150.32400000000001</v>
      </c>
      <c r="S80" s="46">
        <f>A125184794T_Latest</f>
        <v>61.463999999999999</v>
      </c>
      <c r="T80" s="46">
        <f>A125179178T_Latest</f>
        <v>88.86</v>
      </c>
      <c r="U80" s="46">
        <f>A125173666V_Latest</f>
        <v>32.162999999999997</v>
      </c>
      <c r="V80" s="46">
        <f>A125184898K_Latest</f>
        <v>14.708</v>
      </c>
      <c r="W80" s="46">
        <f>A125179282T_Latest</f>
        <v>17.454000000000001</v>
      </c>
      <c r="X80" s="46">
        <f>A125173770V_Latest</f>
        <v>10.529</v>
      </c>
      <c r="Y80" s="46">
        <f>A125185002A_Latest</f>
        <v>4.2610000000000001</v>
      </c>
      <c r="Z80" s="46">
        <f>A125179386K_Latest</f>
        <v>6.2679999999999998</v>
      </c>
      <c r="AA80" s="46">
        <f>A125173354J_Latest</f>
        <v>20.838000000000001</v>
      </c>
      <c r="AB80" s="46">
        <f>A125184586X_Latest</f>
        <v>10.792</v>
      </c>
      <c r="AC80" s="46">
        <f>A125178970C_Latest</f>
        <v>10.045999999999999</v>
      </c>
      <c r="AD80" s="61">
        <v>11</v>
      </c>
    </row>
    <row r="81" spans="1:30" hidden="1">
      <c r="A81" s="47"/>
      <c r="B81" s="51" t="s">
        <v>2238</v>
      </c>
      <c r="C81" s="46">
        <f>A125173182X_Latest</f>
        <v>486.976</v>
      </c>
      <c r="D81" s="46">
        <f>A125184414C_Latest</f>
        <v>260.13600000000002</v>
      </c>
      <c r="E81" s="46">
        <f>A125178798L_Latest</f>
        <v>226.84100000000001</v>
      </c>
      <c r="F81" s="46">
        <f>A125173806K_Latest</f>
        <v>134.63999999999999</v>
      </c>
      <c r="G81" s="46">
        <f>A125185038C_Latest</f>
        <v>76.468000000000004</v>
      </c>
      <c r="H81" s="46">
        <f>A125179422J_Latest</f>
        <v>58.173000000000002</v>
      </c>
      <c r="I81" s="46">
        <f>A125173390T_Latest</f>
        <v>137.81100000000001</v>
      </c>
      <c r="J81" s="46">
        <f>A125184622W_Latest</f>
        <v>64.302999999999997</v>
      </c>
      <c r="K81" s="46">
        <f>A125179006W_Latest</f>
        <v>73.507999999999996</v>
      </c>
      <c r="L81" s="46">
        <f>A125173910K_Latest</f>
        <v>109.70399999999999</v>
      </c>
      <c r="M81" s="46">
        <f>A125185142C_Latest</f>
        <v>59.247</v>
      </c>
      <c r="N81" s="46">
        <f>A125179526A_Latest</f>
        <v>50.457000000000001</v>
      </c>
      <c r="O81" s="46">
        <f>A125174014F_Latest</f>
        <v>40.356999999999999</v>
      </c>
      <c r="P81" s="46">
        <f>A125185246W_Latest</f>
        <v>24.369</v>
      </c>
      <c r="Q81" s="46">
        <f>A125179630A_Latest</f>
        <v>15.988</v>
      </c>
      <c r="R81" s="46">
        <f>A125173494K_Latest</f>
        <v>46.122999999999998</v>
      </c>
      <c r="S81" s="46">
        <f>A125184726R_Latest</f>
        <v>24.273</v>
      </c>
      <c r="T81" s="46">
        <f>A125179110W_Latest</f>
        <v>21.85</v>
      </c>
      <c r="U81" s="46">
        <f>A125173598C_Latest</f>
        <v>9.4870000000000001</v>
      </c>
      <c r="V81" s="46">
        <f>A125184830R_Latest</f>
        <v>6.0979999999999999</v>
      </c>
      <c r="W81" s="46">
        <f>A125179214R_Latest</f>
        <v>3.3889999999999998</v>
      </c>
      <c r="X81" s="46">
        <f>A125173702T_Latest</f>
        <v>2.8109999999999999</v>
      </c>
      <c r="Y81" s="46">
        <f>A125184934J_Latest</f>
        <v>1.4279999999999999</v>
      </c>
      <c r="Z81" s="46">
        <f>A125179318J_Latest</f>
        <v>1.383</v>
      </c>
      <c r="AA81" s="46">
        <f>A125173286T_Latest</f>
        <v>6.0439999999999996</v>
      </c>
      <c r="AB81" s="46">
        <f>A125184518W_Latest</f>
        <v>3.9510000000000001</v>
      </c>
      <c r="AC81" s="46">
        <f>A125178902A_Latest</f>
        <v>2.093</v>
      </c>
      <c r="AD81" s="61">
        <v>12</v>
      </c>
    </row>
    <row r="82" spans="1:30" hidden="1">
      <c r="A82" s="47"/>
      <c r="B82" s="53" t="s">
        <v>2239</v>
      </c>
      <c r="C82" s="46">
        <f>A125173158X_Latest</f>
        <v>441.31200000000001</v>
      </c>
      <c r="D82" s="46">
        <f>A125184390W_Latest</f>
        <v>240.31100000000001</v>
      </c>
      <c r="E82" s="46">
        <f>A125178774V_Latest</f>
        <v>201.00200000000001</v>
      </c>
      <c r="F82" s="46">
        <f>A125173782C_Latest</f>
        <v>123.90300000000001</v>
      </c>
      <c r="G82" s="46">
        <f>A125185014K_Latest</f>
        <v>71.245000000000005</v>
      </c>
      <c r="H82" s="46">
        <f>A125179398V_Latest</f>
        <v>52.658000000000001</v>
      </c>
      <c r="I82" s="46">
        <f>A125173366T_Latest</f>
        <v>124.402</v>
      </c>
      <c r="J82" s="46">
        <f>A125184598J_Latest</f>
        <v>58.901000000000003</v>
      </c>
      <c r="K82" s="46">
        <f>A125178982L_Latest</f>
        <v>65.501000000000005</v>
      </c>
      <c r="L82" s="46">
        <f>A125173886W_Latest</f>
        <v>97.48</v>
      </c>
      <c r="M82" s="46">
        <f>A125185118C_Latest</f>
        <v>54.726999999999997</v>
      </c>
      <c r="N82" s="46">
        <f>A125179502J_Latest</f>
        <v>42.753</v>
      </c>
      <c r="O82" s="46">
        <f>A125173990W_Latest</f>
        <v>37.512999999999998</v>
      </c>
      <c r="P82" s="46">
        <f>A125185222C_Latest</f>
        <v>23.62</v>
      </c>
      <c r="Q82" s="46">
        <f>A125179606A_Latest</f>
        <v>13.894</v>
      </c>
      <c r="R82" s="46">
        <f>A125173470T_Latest</f>
        <v>41.112000000000002</v>
      </c>
      <c r="S82" s="46">
        <f>A125184702W_Latest</f>
        <v>21.088999999999999</v>
      </c>
      <c r="T82" s="46">
        <f>A125179086J_Latest</f>
        <v>20.023</v>
      </c>
      <c r="U82" s="46">
        <f>A125173574K_Latest</f>
        <v>8.3279999999999994</v>
      </c>
      <c r="V82" s="46">
        <f>A125184806R_Latest</f>
        <v>5.423</v>
      </c>
      <c r="W82" s="46">
        <f>A125179190J_Latest</f>
        <v>2.9049999999999998</v>
      </c>
      <c r="X82" s="46">
        <f>A125173678C_Latest</f>
        <v>2.7389999999999999</v>
      </c>
      <c r="Y82" s="46">
        <f>A125184910R_Latest</f>
        <v>1.3560000000000001</v>
      </c>
      <c r="Z82" s="46">
        <f>A125179294A_Latest</f>
        <v>1.383</v>
      </c>
      <c r="AA82" s="46">
        <f>A125173262X_Latest</f>
        <v>5.835</v>
      </c>
      <c r="AB82" s="46">
        <f>A125184494R_Latest</f>
        <v>3.9510000000000001</v>
      </c>
      <c r="AC82" s="46">
        <f>A125178878L_Latest</f>
        <v>1.8839999999999999</v>
      </c>
      <c r="AD82" s="61">
        <v>13</v>
      </c>
    </row>
    <row r="83" spans="1:30" hidden="1">
      <c r="A83" s="47"/>
      <c r="B83" s="52" t="s">
        <v>2240</v>
      </c>
      <c r="C83" s="46">
        <f>A125173170R_Latest</f>
        <v>45.664000000000001</v>
      </c>
      <c r="D83" s="46">
        <f>A125184402V_Latest</f>
        <v>19.824999999999999</v>
      </c>
      <c r="E83" s="46">
        <f>A125178786C_Latest</f>
        <v>25.838999999999999</v>
      </c>
      <c r="F83" s="46">
        <f>A125173794L_Latest</f>
        <v>10.738</v>
      </c>
      <c r="G83" s="46">
        <f>A125185026V_Latest</f>
        <v>5.2229999999999999</v>
      </c>
      <c r="H83" s="46">
        <f>A125179410X_Latest</f>
        <v>5.5149999999999997</v>
      </c>
      <c r="I83" s="46">
        <f>A125173378A_Latest</f>
        <v>13.409000000000001</v>
      </c>
      <c r="J83" s="46">
        <f>A125184610L_Latest</f>
        <v>5.4020000000000001</v>
      </c>
      <c r="K83" s="46">
        <f>A125178994W_Latest</f>
        <v>8.0069999999999997</v>
      </c>
      <c r="L83" s="46">
        <f>A125173898F_Latest</f>
        <v>12.225</v>
      </c>
      <c r="M83" s="46">
        <f>A125185130V_Latest</f>
        <v>4.5199999999999996</v>
      </c>
      <c r="N83" s="46">
        <f>A125179514T_Latest</f>
        <v>7.7039999999999997</v>
      </c>
      <c r="O83" s="46">
        <f>A125174002W_Latest</f>
        <v>2.843</v>
      </c>
      <c r="P83" s="46">
        <f>A125185234L_Latest</f>
        <v>0.749</v>
      </c>
      <c r="Q83" s="46">
        <f>A125179618K_Latest</f>
        <v>2.0939999999999999</v>
      </c>
      <c r="R83" s="46">
        <f>A125173482A_Latest</f>
        <v>5.0110000000000001</v>
      </c>
      <c r="S83" s="46">
        <f>A125184714F_Latest</f>
        <v>3.1840000000000002</v>
      </c>
      <c r="T83" s="46">
        <f>A125179098T_Latest</f>
        <v>1.827</v>
      </c>
      <c r="U83" s="46">
        <f>A125173586V_Latest</f>
        <v>1.159</v>
      </c>
      <c r="V83" s="46">
        <f>A125184818X_Latest</f>
        <v>0.67500000000000004</v>
      </c>
      <c r="W83" s="46">
        <f>A125179202F_Latest</f>
        <v>0.48399999999999999</v>
      </c>
      <c r="X83" s="46">
        <f>A125173690V_Latest</f>
        <v>7.1999999999999995E-2</v>
      </c>
      <c r="Y83" s="46">
        <f>A125184922X_Latest</f>
        <v>7.1999999999999995E-2</v>
      </c>
      <c r="Z83" s="46">
        <f>A125179306X_Latest</f>
        <v>0</v>
      </c>
      <c r="AA83" s="46">
        <f>A125173274J_Latest</f>
        <v>0.20899999999999999</v>
      </c>
      <c r="AB83" s="46">
        <f>A125184506L_Latest</f>
        <v>0</v>
      </c>
      <c r="AC83" s="46">
        <f>A125178890C_Latest</f>
        <v>0.20899999999999999</v>
      </c>
      <c r="AD83" s="61">
        <v>14</v>
      </c>
    </row>
    <row r="84" spans="1:30" hidden="1">
      <c r="A84" s="47"/>
      <c r="B84" s="51" t="s">
        <v>2241</v>
      </c>
      <c r="C84" s="46">
        <f>A125173202W_Latest</f>
        <v>16.748000000000001</v>
      </c>
      <c r="D84" s="46">
        <f>A125184434L_Latest</f>
        <v>6.4320000000000004</v>
      </c>
      <c r="E84" s="46">
        <f>A125178818K_Latest</f>
        <v>10.315</v>
      </c>
      <c r="F84" s="46">
        <f>A125173826V_Latest</f>
        <v>6.7770000000000001</v>
      </c>
      <c r="G84" s="46">
        <f>A125185058L_Latest</f>
        <v>2.76</v>
      </c>
      <c r="H84" s="46">
        <f>A125179442T_Latest</f>
        <v>4.0170000000000003</v>
      </c>
      <c r="I84" s="46">
        <f>A125173410R_Latest</f>
        <v>4.45</v>
      </c>
      <c r="J84" s="46">
        <f>A125184642F_Latest</f>
        <v>2.601</v>
      </c>
      <c r="K84" s="46">
        <f>A125179026F_Latest</f>
        <v>1.849</v>
      </c>
      <c r="L84" s="46">
        <f>A125173930V_Latest</f>
        <v>3.2109999999999999</v>
      </c>
      <c r="M84" s="46">
        <f>A125185162L_Latest</f>
        <v>0.74299999999999999</v>
      </c>
      <c r="N84" s="46">
        <f>A125179546K_Latest</f>
        <v>2.468</v>
      </c>
      <c r="O84" s="46">
        <f>A125174034R_Latest</f>
        <v>1.4419999999999999</v>
      </c>
      <c r="P84" s="46">
        <f>A125185266F_Latest</f>
        <v>0.32800000000000001</v>
      </c>
      <c r="Q84" s="46">
        <f>A125179650K_Latest</f>
        <v>1.1140000000000001</v>
      </c>
      <c r="R84" s="46">
        <f>A125173514J_Latest</f>
        <v>0.77100000000000002</v>
      </c>
      <c r="S84" s="46">
        <f>A125184746X_Latest</f>
        <v>0</v>
      </c>
      <c r="T84" s="46">
        <f>A125179130F_Latest</f>
        <v>0.77100000000000002</v>
      </c>
      <c r="U84" s="46">
        <f>A125173618A_Latest</f>
        <v>0</v>
      </c>
      <c r="V84" s="46">
        <f>A125184850X_Latest</f>
        <v>0</v>
      </c>
      <c r="W84" s="46">
        <f>A125179234X_Latest</f>
        <v>0</v>
      </c>
      <c r="X84" s="46">
        <f>A125173722A_Latest</f>
        <v>9.7000000000000003E-2</v>
      </c>
      <c r="Y84" s="46">
        <f>A125184954T_Latest</f>
        <v>0</v>
      </c>
      <c r="Z84" s="46">
        <f>A125179338T_Latest</f>
        <v>9.7000000000000003E-2</v>
      </c>
      <c r="AA84" s="46">
        <f>A125173306R_Latest</f>
        <v>0</v>
      </c>
      <c r="AB84" s="46">
        <f>A125184538F_Latest</f>
        <v>0</v>
      </c>
      <c r="AC84" s="46">
        <f>A125178922K_Latest</f>
        <v>0</v>
      </c>
      <c r="AD84" s="61">
        <v>15</v>
      </c>
    </row>
    <row r="85" spans="1:30" hidden="1">
      <c r="A85" s="47"/>
      <c r="B85" s="51" t="s">
        <v>2242</v>
      </c>
      <c r="C85" s="46">
        <f>A125173174X_Latest</f>
        <v>745.04300000000001</v>
      </c>
      <c r="D85" s="46">
        <f>A125184406C_Latest</f>
        <v>315.32600000000002</v>
      </c>
      <c r="E85" s="46">
        <f>A125178790V_Latest</f>
        <v>429.71699999999998</v>
      </c>
      <c r="F85" s="46">
        <f>A125173798W_Latest</f>
        <v>225.499</v>
      </c>
      <c r="G85" s="46">
        <f>A125185030K_Latest</f>
        <v>94.301000000000002</v>
      </c>
      <c r="H85" s="46">
        <f>A125179414J_Latest</f>
        <v>131.19800000000001</v>
      </c>
      <c r="I85" s="46">
        <f>A125173382T_Latest</f>
        <v>195.50299999999999</v>
      </c>
      <c r="J85" s="46">
        <f>A125184614W_Latest</f>
        <v>85.388999999999996</v>
      </c>
      <c r="K85" s="46">
        <f>A125178998F_Latest</f>
        <v>110.114</v>
      </c>
      <c r="L85" s="46">
        <f>A125173902K_Latest</f>
        <v>150.04499999999999</v>
      </c>
      <c r="M85" s="46">
        <f>A125185134C_Latest</f>
        <v>62.588999999999999</v>
      </c>
      <c r="N85" s="46">
        <f>A125179518A_Latest</f>
        <v>87.454999999999998</v>
      </c>
      <c r="O85" s="46">
        <f>A125174006F_Latest</f>
        <v>54.37</v>
      </c>
      <c r="P85" s="46">
        <f>A125185238W_Latest</f>
        <v>26.574000000000002</v>
      </c>
      <c r="Q85" s="46">
        <f>A125179622A_Latest</f>
        <v>27.795999999999999</v>
      </c>
      <c r="R85" s="46">
        <f>A125173486K_Latest</f>
        <v>82.510999999999996</v>
      </c>
      <c r="S85" s="46">
        <f>A125184718R_Latest</f>
        <v>31.271999999999998</v>
      </c>
      <c r="T85" s="46">
        <f>A125179102W_Latest</f>
        <v>51.238999999999997</v>
      </c>
      <c r="U85" s="46">
        <f>A125173590K_Latest</f>
        <v>18.419</v>
      </c>
      <c r="V85" s="46">
        <f>A125184822R_Latest</f>
        <v>6.8040000000000003</v>
      </c>
      <c r="W85" s="46">
        <f>A125179206R_Latest</f>
        <v>11.615</v>
      </c>
      <c r="X85" s="46">
        <f>A125173694C_Latest</f>
        <v>6.391</v>
      </c>
      <c r="Y85" s="46">
        <f>A125184926J_Latest</f>
        <v>2.2290000000000001</v>
      </c>
      <c r="Z85" s="46">
        <f>A125179310R_Latest</f>
        <v>4.1619999999999999</v>
      </c>
      <c r="AA85" s="46">
        <f>A125173278T_Latest</f>
        <v>12.305999999999999</v>
      </c>
      <c r="AB85" s="46">
        <f>A125184510C_Latest</f>
        <v>6.1680000000000001</v>
      </c>
      <c r="AC85" s="46">
        <f>A125178894L_Latest</f>
        <v>6.1379999999999999</v>
      </c>
      <c r="AD85" s="61">
        <v>16</v>
      </c>
    </row>
    <row r="86" spans="1:30" hidden="1">
      <c r="A86" s="47"/>
      <c r="B86" s="52" t="s">
        <v>2243</v>
      </c>
      <c r="C86" s="46">
        <f>A125173206F_Latest</f>
        <v>87.983999999999995</v>
      </c>
      <c r="D86" s="46">
        <f>A125184438W_Latest</f>
        <v>42.268000000000001</v>
      </c>
      <c r="E86" s="46">
        <f>A125178822A_Latest</f>
        <v>45.716999999999999</v>
      </c>
      <c r="F86" s="46">
        <f>A125173830K_Latest</f>
        <v>26.013000000000002</v>
      </c>
      <c r="G86" s="46">
        <f>A125185062C_Latest</f>
        <v>13.35</v>
      </c>
      <c r="H86" s="46">
        <f>A125179446A_Latest</f>
        <v>12.663</v>
      </c>
      <c r="I86" s="46">
        <f>A125173414X_Latest</f>
        <v>16.196999999999999</v>
      </c>
      <c r="J86" s="46">
        <f>A125184646R_Latest</f>
        <v>6.2910000000000004</v>
      </c>
      <c r="K86" s="46">
        <f>A125179030W_Latest</f>
        <v>9.9060000000000006</v>
      </c>
      <c r="L86" s="46">
        <f>A125173934C_Latest</f>
        <v>25.318000000000001</v>
      </c>
      <c r="M86" s="46">
        <f>A125185166W_Latest</f>
        <v>12.561999999999999</v>
      </c>
      <c r="N86" s="46">
        <f>A125179550A_Latest</f>
        <v>12.756</v>
      </c>
      <c r="O86" s="46">
        <f>A125174038X_Latest</f>
        <v>8.0719999999999992</v>
      </c>
      <c r="P86" s="46">
        <f>A125185270W_Latest</f>
        <v>4.0430000000000001</v>
      </c>
      <c r="Q86" s="46">
        <f>A125179654V_Latest</f>
        <v>4.0279999999999996</v>
      </c>
      <c r="R86" s="46">
        <f>A125173518T_Latest</f>
        <v>9.2040000000000006</v>
      </c>
      <c r="S86" s="46">
        <f>A125184750R_Latest</f>
        <v>4.3620000000000001</v>
      </c>
      <c r="T86" s="46">
        <f>A125179134R_Latest</f>
        <v>4.8419999999999996</v>
      </c>
      <c r="U86" s="46">
        <f>A125173622T_Latest</f>
        <v>1.1950000000000001</v>
      </c>
      <c r="V86" s="46">
        <f>A125184854J_Latest</f>
        <v>0.80600000000000005</v>
      </c>
      <c r="W86" s="46">
        <f>A125179238J_Latest</f>
        <v>0.38900000000000001</v>
      </c>
      <c r="X86" s="46">
        <f>A125173726K_Latest</f>
        <v>0.76300000000000001</v>
      </c>
      <c r="Y86" s="46">
        <f>A125184958A_Latest</f>
        <v>0.21299999999999999</v>
      </c>
      <c r="Z86" s="46">
        <f>A125179342J_Latest</f>
        <v>0.55000000000000004</v>
      </c>
      <c r="AA86" s="46">
        <f>A125173310F_Latest</f>
        <v>1.222</v>
      </c>
      <c r="AB86" s="46">
        <f>A125184542W_Latest</f>
        <v>0.64</v>
      </c>
      <c r="AC86" s="46">
        <f>A125178926V_Latest</f>
        <v>0.58299999999999996</v>
      </c>
      <c r="AD86" s="61">
        <v>17</v>
      </c>
    </row>
    <row r="87" spans="1:30" hidden="1">
      <c r="A87" s="47"/>
      <c r="B87" s="52" t="s">
        <v>2244</v>
      </c>
      <c r="C87" s="46">
        <f>A125173210W_Latest</f>
        <v>657.05899999999997</v>
      </c>
      <c r="D87" s="46">
        <f>A125184442L_Latest</f>
        <v>273.05799999999999</v>
      </c>
      <c r="E87" s="46">
        <f>A125178826K_Latest</f>
        <v>384</v>
      </c>
      <c r="F87" s="46">
        <f>A125173834V_Latest</f>
        <v>199.48599999999999</v>
      </c>
      <c r="G87" s="46">
        <f>A125185066L_Latest</f>
        <v>80.950999999999993</v>
      </c>
      <c r="H87" s="46">
        <f>A125179450T_Latest</f>
        <v>118.535</v>
      </c>
      <c r="I87" s="46">
        <f>A125173418J_Latest</f>
        <v>179.30600000000001</v>
      </c>
      <c r="J87" s="46">
        <f>A125184650F_Latest</f>
        <v>79.097999999999999</v>
      </c>
      <c r="K87" s="46">
        <f>A125179034F_Latest</f>
        <v>100.208</v>
      </c>
      <c r="L87" s="46">
        <f>A125173938L_Latest</f>
        <v>124.727</v>
      </c>
      <c r="M87" s="46">
        <f>A125185170L_Latest</f>
        <v>50.027000000000001</v>
      </c>
      <c r="N87" s="46">
        <f>A125179554K_Latest</f>
        <v>74.7</v>
      </c>
      <c r="O87" s="46">
        <f>A125174042R_Latest</f>
        <v>46.298000000000002</v>
      </c>
      <c r="P87" s="46">
        <f>A125185274F_Latest</f>
        <v>22.530999999999999</v>
      </c>
      <c r="Q87" s="46">
        <f>A125179658C_Latest</f>
        <v>23.766999999999999</v>
      </c>
      <c r="R87" s="46">
        <f>A125173522J_Latest</f>
        <v>73.307000000000002</v>
      </c>
      <c r="S87" s="46">
        <f>A125184754X_Latest</f>
        <v>26.91</v>
      </c>
      <c r="T87" s="46">
        <f>A125179138X_Latest</f>
        <v>46.396999999999998</v>
      </c>
      <c r="U87" s="46">
        <f>A125173626A_Latest</f>
        <v>17.224</v>
      </c>
      <c r="V87" s="46">
        <f>A125184858T_Latest</f>
        <v>5.9980000000000002</v>
      </c>
      <c r="W87" s="46">
        <f>A125179242X_Latest</f>
        <v>11.226000000000001</v>
      </c>
      <c r="X87" s="46">
        <f>A125173730A_Latest</f>
        <v>5.6269999999999998</v>
      </c>
      <c r="Y87" s="46">
        <f>A125184962T_Latest</f>
        <v>2.016</v>
      </c>
      <c r="Z87" s="46">
        <f>A125179346T_Latest</f>
        <v>3.6120000000000001</v>
      </c>
      <c r="AA87" s="46">
        <f>A125173314R_Latest</f>
        <v>11.084</v>
      </c>
      <c r="AB87" s="46">
        <f>A125184546F_Latest</f>
        <v>5.5289999999999999</v>
      </c>
      <c r="AC87" s="46">
        <f>A125178930K_Latest</f>
        <v>5.5549999999999997</v>
      </c>
      <c r="AD87" s="61">
        <v>18</v>
      </c>
    </row>
    <row r="88" spans="1:30" hidden="1">
      <c r="A88" s="47"/>
      <c r="B88" s="51" t="s">
        <v>2245</v>
      </c>
      <c r="C88" s="46">
        <f>A125173254X_Latest</f>
        <v>189.65899999999999</v>
      </c>
      <c r="D88" s="46">
        <f>A125184486R_Latest</f>
        <v>65.929000000000002</v>
      </c>
      <c r="E88" s="46">
        <f>A125178870V_Latest</f>
        <v>123.73</v>
      </c>
      <c r="F88" s="46">
        <f>A125173878W_Latest</f>
        <v>55.27</v>
      </c>
      <c r="G88" s="46">
        <f>A125185110K_Latest</f>
        <v>24.713000000000001</v>
      </c>
      <c r="H88" s="46">
        <f>A125179494V_Latest</f>
        <v>30.556999999999999</v>
      </c>
      <c r="I88" s="46">
        <f>A125173462T_Latest</f>
        <v>52.024999999999999</v>
      </c>
      <c r="J88" s="46">
        <f>A125184694J_Latest</f>
        <v>12.744</v>
      </c>
      <c r="K88" s="46">
        <f>A125179078J_Latest</f>
        <v>39.280999999999999</v>
      </c>
      <c r="L88" s="46">
        <f>A125173982W_Latest</f>
        <v>38.521000000000001</v>
      </c>
      <c r="M88" s="46">
        <f>A125185214C_Latest</f>
        <v>14.147</v>
      </c>
      <c r="N88" s="46">
        <f>A125179598L_Latest</f>
        <v>24.373999999999999</v>
      </c>
      <c r="O88" s="46">
        <f>A125174086T_Latest</f>
        <v>14.946</v>
      </c>
      <c r="P88" s="46">
        <f>A125185318W_Latest</f>
        <v>5.3209999999999997</v>
      </c>
      <c r="Q88" s="46">
        <f>A125179702A_Latest</f>
        <v>9.625</v>
      </c>
      <c r="R88" s="46">
        <f>A125173566K_Latest</f>
        <v>20.92</v>
      </c>
      <c r="S88" s="46">
        <f>A125184798A_Latest</f>
        <v>5.92</v>
      </c>
      <c r="T88" s="46">
        <f>A125179182J_Latest</f>
        <v>15</v>
      </c>
      <c r="U88" s="46">
        <f>A125173670K_Latest</f>
        <v>4.2569999999999997</v>
      </c>
      <c r="V88" s="46">
        <f>A125184902R_Latest</f>
        <v>1.8069999999999999</v>
      </c>
      <c r="W88" s="46">
        <f>A125179286A_Latest</f>
        <v>2.4500000000000002</v>
      </c>
      <c r="X88" s="46">
        <f>A125173774C_Latest</f>
        <v>1.2310000000000001</v>
      </c>
      <c r="Y88" s="46">
        <f>A125185006K_Latest</f>
        <v>0.60399999999999998</v>
      </c>
      <c r="Z88" s="46">
        <f>A125179390A_Latest</f>
        <v>0.627</v>
      </c>
      <c r="AA88" s="46">
        <f>A125173358T_Latest</f>
        <v>2.488</v>
      </c>
      <c r="AB88" s="46">
        <f>A125184590R_Latest</f>
        <v>0.67300000000000004</v>
      </c>
      <c r="AC88" s="46">
        <f>A125178974L_Latest</f>
        <v>1.8149999999999999</v>
      </c>
      <c r="AD88" s="61">
        <v>19</v>
      </c>
    </row>
    <row r="89" spans="1:30" hidden="1">
      <c r="A89" s="47"/>
      <c r="B89" s="54" t="s">
        <v>2246</v>
      </c>
      <c r="C89" s="46">
        <f>A125173162R_Latest</f>
        <v>5546.5630000000001</v>
      </c>
      <c r="D89" s="46">
        <f>A125184394F_Latest</f>
        <v>2406.3870000000002</v>
      </c>
      <c r="E89" s="46">
        <f>A125178778C_Latest</f>
        <v>3140.1759999999999</v>
      </c>
      <c r="F89" s="46">
        <f>A125173786L_Latest</f>
        <v>1863.6</v>
      </c>
      <c r="G89" s="46">
        <f>A125185018V_Latest</f>
        <v>815.12</v>
      </c>
      <c r="H89" s="46">
        <f>A125179402X_Latest</f>
        <v>1048.48</v>
      </c>
      <c r="I89" s="46">
        <f>A125173370J_Latest</f>
        <v>1383.759</v>
      </c>
      <c r="J89" s="46">
        <f>A125184602L_Latest</f>
        <v>583.91700000000003</v>
      </c>
      <c r="K89" s="46">
        <f>A125178986W_Latest</f>
        <v>799.84199999999998</v>
      </c>
      <c r="L89" s="46">
        <f>A125173890L_Latest</f>
        <v>1125.2470000000001</v>
      </c>
      <c r="M89" s="46">
        <f>A125185122V_Latest</f>
        <v>498.17</v>
      </c>
      <c r="N89" s="46">
        <f>A125179506T_Latest</f>
        <v>627.077</v>
      </c>
      <c r="O89" s="46">
        <f>A125173994F_Latest</f>
        <v>431.80900000000003</v>
      </c>
      <c r="P89" s="46">
        <f>A125185226L_Latest</f>
        <v>188.32</v>
      </c>
      <c r="Q89" s="46">
        <f>A125179610T_Latest</f>
        <v>243.489</v>
      </c>
      <c r="R89" s="46">
        <f>A125173474A_Latest</f>
        <v>493.91899999999998</v>
      </c>
      <c r="S89" s="46">
        <f>A125184706F_Latest</f>
        <v>209.46799999999999</v>
      </c>
      <c r="T89" s="46">
        <f>A125179090X_Latest</f>
        <v>284.45100000000002</v>
      </c>
      <c r="U89" s="46">
        <f>A125173578V_Latest</f>
        <v>137.44999999999999</v>
      </c>
      <c r="V89" s="46">
        <f>A125184810F_Latest</f>
        <v>62.823</v>
      </c>
      <c r="W89" s="46">
        <f>A125179194T_Latest</f>
        <v>74.626999999999995</v>
      </c>
      <c r="X89" s="46">
        <f>A125173682V_Latest</f>
        <v>30.815000000000001</v>
      </c>
      <c r="Y89" s="46">
        <f>A125184914X_Latest</f>
        <v>14.313000000000001</v>
      </c>
      <c r="Z89" s="46">
        <f>A125179298K_Latest</f>
        <v>16.501999999999999</v>
      </c>
      <c r="AA89" s="46">
        <f>A125173266J_Latest</f>
        <v>79.962999999999994</v>
      </c>
      <c r="AB89" s="46">
        <f>A125184498X_Latest</f>
        <v>34.256999999999998</v>
      </c>
      <c r="AC89" s="46">
        <f>A125178882C_Latest</f>
        <v>45.707000000000001</v>
      </c>
      <c r="AD89" s="61">
        <v>20</v>
      </c>
    </row>
    <row r="90" spans="1:30" hidden="1">
      <c r="A90" s="47"/>
      <c r="B90" s="55" t="s">
        <v>2247</v>
      </c>
      <c r="C90" s="46">
        <f>A125173242R_Latest</f>
        <v>4875.152</v>
      </c>
      <c r="D90" s="46">
        <f>A125184474F_Latest</f>
        <v>2060.0450000000001</v>
      </c>
      <c r="E90" s="46">
        <f>A125178858C_Latest</f>
        <v>2815.107</v>
      </c>
      <c r="F90" s="46">
        <f>A125173866L_Latest</f>
        <v>1624.0029999999999</v>
      </c>
      <c r="G90" s="46">
        <f>A125185098F_Latest</f>
        <v>699.476</v>
      </c>
      <c r="H90" s="46">
        <f>A125179482K_Latest</f>
        <v>924.52700000000004</v>
      </c>
      <c r="I90" s="46">
        <f>A125173450J_Latest</f>
        <v>1241.836</v>
      </c>
      <c r="J90" s="46">
        <f>A125184682X_Latest</f>
        <v>513.28300000000002</v>
      </c>
      <c r="K90" s="46">
        <f>A125179066X_Latest</f>
        <v>728.553</v>
      </c>
      <c r="L90" s="46">
        <f>A125173970L_Latest</f>
        <v>964.48400000000004</v>
      </c>
      <c r="M90" s="46">
        <f>A125185202V_Latest</f>
        <v>409.70800000000003</v>
      </c>
      <c r="N90" s="46">
        <f>A125179586C_Latest</f>
        <v>554.77599999999995</v>
      </c>
      <c r="O90" s="46">
        <f>A125174074J_Latest</f>
        <v>384.23599999999999</v>
      </c>
      <c r="P90" s="46">
        <f>A125185306L_Latest</f>
        <v>161.53800000000001</v>
      </c>
      <c r="Q90" s="46">
        <f>A125179690C_Latest</f>
        <v>222.697</v>
      </c>
      <c r="R90" s="46">
        <f>A125173554A_Latest</f>
        <v>446.322</v>
      </c>
      <c r="S90" s="46">
        <f>A125184786T_Latest</f>
        <v>182.68299999999999</v>
      </c>
      <c r="T90" s="46">
        <f>A125179170X_Latest</f>
        <v>263.63900000000001</v>
      </c>
      <c r="U90" s="46">
        <f>A125173658V_Latest</f>
        <v>115.952</v>
      </c>
      <c r="V90" s="46">
        <f>A125184890T_Latest</f>
        <v>51.247</v>
      </c>
      <c r="W90" s="46">
        <f>A125179274T_Latest</f>
        <v>64.704999999999998</v>
      </c>
      <c r="X90" s="46">
        <f>A125173762V_Latest</f>
        <v>27.308</v>
      </c>
      <c r="Y90" s="46">
        <f>A125184994K_Latest</f>
        <v>12.061</v>
      </c>
      <c r="Z90" s="46">
        <f>A125179378K_Latest</f>
        <v>15.247</v>
      </c>
      <c r="AA90" s="46">
        <f>A125173346J_Latest</f>
        <v>71.012</v>
      </c>
      <c r="AB90" s="46">
        <f>A125184578X_Latest</f>
        <v>30.048999999999999</v>
      </c>
      <c r="AC90" s="46">
        <f>A125178962C_Latest</f>
        <v>40.963999999999999</v>
      </c>
      <c r="AD90" s="61">
        <v>21</v>
      </c>
    </row>
    <row r="91" spans="1:30" hidden="1">
      <c r="A91" s="56"/>
      <c r="B91" s="55" t="s">
        <v>2248</v>
      </c>
      <c r="C91" s="46">
        <f>A125173246X_Latest</f>
        <v>671.41099999999994</v>
      </c>
      <c r="D91" s="46">
        <f>A125184478R_Latest</f>
        <v>346.34199999999998</v>
      </c>
      <c r="E91" s="46">
        <f>A125178862V_Latest</f>
        <v>325.06900000000002</v>
      </c>
      <c r="F91" s="46">
        <f>A125173870C_Latest</f>
        <v>239.59700000000001</v>
      </c>
      <c r="G91" s="46">
        <f>A125185102K_Latest</f>
        <v>115.64400000000001</v>
      </c>
      <c r="H91" s="46">
        <f>A125179486V_Latest</f>
        <v>123.95399999999999</v>
      </c>
      <c r="I91" s="46">
        <f>A125173454T_Latest</f>
        <v>141.92400000000001</v>
      </c>
      <c r="J91" s="46">
        <f>A125184686J_Latest</f>
        <v>70.634</v>
      </c>
      <c r="K91" s="46">
        <f>A125179070R_Latest</f>
        <v>71.290000000000006</v>
      </c>
      <c r="L91" s="46">
        <f>A125173974W_Latest</f>
        <v>160.76300000000001</v>
      </c>
      <c r="M91" s="46">
        <f>A125185206C_Latest</f>
        <v>88.462000000000003</v>
      </c>
      <c r="N91" s="46">
        <f>A125179590V_Latest</f>
        <v>72.301000000000002</v>
      </c>
      <c r="O91" s="46">
        <f>A125174078T_Latest</f>
        <v>47.573999999999998</v>
      </c>
      <c r="P91" s="46">
        <f>A125185310C_Latest</f>
        <v>26.782</v>
      </c>
      <c r="Q91" s="46">
        <f>A125179694L_Latest</f>
        <v>20.792000000000002</v>
      </c>
      <c r="R91" s="46">
        <f>A125173558K_Latest</f>
        <v>47.597000000000001</v>
      </c>
      <c r="S91" s="46">
        <f>A125184790J_Latest</f>
        <v>26.785</v>
      </c>
      <c r="T91" s="46">
        <f>A125179174J_Latest</f>
        <v>20.812000000000001</v>
      </c>
      <c r="U91" s="46">
        <f>A125173662K_Latest</f>
        <v>21.498000000000001</v>
      </c>
      <c r="V91" s="46">
        <f>A125184894A_Latest</f>
        <v>11.576000000000001</v>
      </c>
      <c r="W91" s="46">
        <f>A125179278A_Latest</f>
        <v>9.9220000000000006</v>
      </c>
      <c r="X91" s="46">
        <f>A125173766C_Latest</f>
        <v>3.5070000000000001</v>
      </c>
      <c r="Y91" s="46">
        <f>A125184998V_Latest</f>
        <v>2.2519999999999998</v>
      </c>
      <c r="Z91" s="46">
        <f>A125179382A_Latest</f>
        <v>1.2549999999999999</v>
      </c>
      <c r="AA91" s="46">
        <f>A125173350X_Latest</f>
        <v>8.9510000000000005</v>
      </c>
      <c r="AB91" s="46">
        <f>A125184582R_Latest</f>
        <v>4.2080000000000002</v>
      </c>
      <c r="AC91" s="46">
        <f>A125178966L_Latest</f>
        <v>4.7430000000000003</v>
      </c>
      <c r="AD91" s="61">
        <v>22</v>
      </c>
    </row>
    <row r="92" spans="1:30" hidden="1">
      <c r="A92" s="56"/>
      <c r="B92" s="51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61">
        <v>23</v>
      </c>
    </row>
    <row r="93" spans="1:30" hidden="1">
      <c r="A93" s="56" t="s">
        <v>2249</v>
      </c>
      <c r="B93" s="51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61">
        <v>24</v>
      </c>
    </row>
    <row r="94" spans="1:30" hidden="1">
      <c r="A94" s="56"/>
      <c r="B94" s="48" t="s">
        <v>2228</v>
      </c>
      <c r="C94" s="46">
        <f>A125173190X_Latest</f>
        <v>13363.421</v>
      </c>
      <c r="D94" s="46">
        <f>A125184422C_Latest</f>
        <v>6962.8680000000004</v>
      </c>
      <c r="E94" s="46">
        <f>A125178806A_Latest</f>
        <v>6400.5529999999999</v>
      </c>
      <c r="F94" s="46">
        <f>A125173814K_Latest</f>
        <v>4215.2510000000002</v>
      </c>
      <c r="G94" s="46">
        <f>A125185046C_Latest</f>
        <v>2200.1550000000002</v>
      </c>
      <c r="H94" s="46">
        <f>A125179430J_Latest</f>
        <v>2015.096</v>
      </c>
      <c r="I94" s="46">
        <f>A125173398K_Latest</f>
        <v>3483.9639999999999</v>
      </c>
      <c r="J94" s="46">
        <f>A125184630W_Latest</f>
        <v>1838.5830000000001</v>
      </c>
      <c r="K94" s="46">
        <f>A125179014W_Latest</f>
        <v>1645.3810000000001</v>
      </c>
      <c r="L94" s="46">
        <f>A125173918C_Latest</f>
        <v>2706.3560000000002</v>
      </c>
      <c r="M94" s="46">
        <f>A125185150C_Latest</f>
        <v>1385.5450000000001</v>
      </c>
      <c r="N94" s="46">
        <f>A125179534A_Latest</f>
        <v>1320.8109999999999</v>
      </c>
      <c r="O94" s="46">
        <f>A125174022F_Latest</f>
        <v>880.24900000000002</v>
      </c>
      <c r="P94" s="46">
        <f>A125185254W_Latest</f>
        <v>453.28899999999999</v>
      </c>
      <c r="Q94" s="46">
        <f>A125179638V_Latest</f>
        <v>426.96</v>
      </c>
      <c r="R94" s="46">
        <f>A125173502X_Latest</f>
        <v>1456.479</v>
      </c>
      <c r="S94" s="46">
        <f>A125184734R_Latest</f>
        <v>767.13599999999997</v>
      </c>
      <c r="T94" s="46">
        <f>A125179118R_Latest</f>
        <v>689.34299999999996</v>
      </c>
      <c r="U94" s="46">
        <f>A125173606T_Latest</f>
        <v>265.60599999999999</v>
      </c>
      <c r="V94" s="46">
        <f>A125184838J_Latest</f>
        <v>137.886</v>
      </c>
      <c r="W94" s="46">
        <f>A125179222R_Latest</f>
        <v>127.72</v>
      </c>
      <c r="X94" s="46">
        <f>A125173710T_Latest</f>
        <v>121.254</v>
      </c>
      <c r="Y94" s="46">
        <f>A125184942J_Latest</f>
        <v>62.591000000000001</v>
      </c>
      <c r="Z94" s="46">
        <f>A125179326J_Latest</f>
        <v>58.662999999999997</v>
      </c>
      <c r="AA94" s="46">
        <f>A125173294T_Latest</f>
        <v>234.262</v>
      </c>
      <c r="AB94" s="46">
        <f>A125184526W_Latest</f>
        <v>117.68300000000001</v>
      </c>
      <c r="AC94" s="46">
        <f>A125178910A_Latest</f>
        <v>116.58</v>
      </c>
      <c r="AD94" s="61">
        <v>25</v>
      </c>
    </row>
    <row r="95" spans="1:30" hidden="1">
      <c r="A95" s="56"/>
      <c r="B95" s="54" t="s">
        <v>2250</v>
      </c>
      <c r="C95" s="46">
        <f>A125173166X_Latest</f>
        <v>560.69500000000005</v>
      </c>
      <c r="D95" s="46">
        <f>A125184398R_Latest</f>
        <v>302.51</v>
      </c>
      <c r="E95" s="46">
        <f>A125178782V_Latest</f>
        <v>258.185</v>
      </c>
      <c r="F95" s="46">
        <f>A125173790C_Latest</f>
        <v>162.90799999999999</v>
      </c>
      <c r="G95" s="46">
        <f>A125185022K_Latest</f>
        <v>88.423000000000002</v>
      </c>
      <c r="H95" s="46">
        <f>A125179406J_Latest</f>
        <v>74.484999999999999</v>
      </c>
      <c r="I95" s="46">
        <f>A125173374T_Latest</f>
        <v>151.06899999999999</v>
      </c>
      <c r="J95" s="46">
        <f>A125184606W_Latest</f>
        <v>76.146000000000001</v>
      </c>
      <c r="K95" s="46">
        <f>A125178990L_Latest</f>
        <v>74.923000000000002</v>
      </c>
      <c r="L95" s="46">
        <f>A125173894W_Latest</f>
        <v>116.943</v>
      </c>
      <c r="M95" s="46">
        <f>A125185126C_Latest</f>
        <v>64.372</v>
      </c>
      <c r="N95" s="46">
        <f>A125179510J_Latest</f>
        <v>52.570999999999998</v>
      </c>
      <c r="O95" s="46">
        <f>A125173998R_Latest</f>
        <v>45.923999999999999</v>
      </c>
      <c r="P95" s="46">
        <f>A125185230C_Latest</f>
        <v>27.518999999999998</v>
      </c>
      <c r="Q95" s="46">
        <f>A125179614A_Latest</f>
        <v>18.405000000000001</v>
      </c>
      <c r="R95" s="46">
        <f>A125173478K_Latest</f>
        <v>62.567</v>
      </c>
      <c r="S95" s="46">
        <f>A125184710W_Latest</f>
        <v>33.368000000000002</v>
      </c>
      <c r="T95" s="46">
        <f>A125179094J_Latest</f>
        <v>29.2</v>
      </c>
      <c r="U95" s="46">
        <f>A125173582K_Latest</f>
        <v>10.67</v>
      </c>
      <c r="V95" s="46">
        <f>A125184814R_Latest</f>
        <v>6.4240000000000004</v>
      </c>
      <c r="W95" s="46">
        <f>A125179198A_Latest</f>
        <v>4.2469999999999999</v>
      </c>
      <c r="X95" s="46">
        <f>A125173686C_Latest</f>
        <v>3.4790000000000001</v>
      </c>
      <c r="Y95" s="46">
        <f>A125184918J_Latest</f>
        <v>1.5409999999999999</v>
      </c>
      <c r="Z95" s="46">
        <f>A125179302R_Latest</f>
        <v>1.9379999999999999</v>
      </c>
      <c r="AA95" s="46">
        <f>A125173270X_Latest</f>
        <v>7.1340000000000003</v>
      </c>
      <c r="AB95" s="46">
        <f>A125184502C_Latest</f>
        <v>4.7169999999999996</v>
      </c>
      <c r="AC95" s="46">
        <f>A125178886L_Latest</f>
        <v>2.4169999999999998</v>
      </c>
      <c r="AD95" s="61">
        <v>26</v>
      </c>
    </row>
    <row r="96" spans="1:30" hidden="1">
      <c r="A96" s="56"/>
      <c r="B96" s="54" t="s">
        <v>2251</v>
      </c>
      <c r="C96" s="46">
        <f>A125173186J_Latest</f>
        <v>6791.7939999999999</v>
      </c>
      <c r="D96" s="46">
        <f>A125184418L_Latest</f>
        <v>2903.9569999999999</v>
      </c>
      <c r="E96" s="46">
        <f>A125178802T_Latest</f>
        <v>3887.8380000000002</v>
      </c>
      <c r="F96" s="46">
        <f>A125173810A_Latest</f>
        <v>2249.1350000000002</v>
      </c>
      <c r="G96" s="46">
        <f>A125185042V_Latest</f>
        <v>970.97699999999998</v>
      </c>
      <c r="H96" s="46">
        <f>A125179426T_Latest</f>
        <v>1278.1579999999999</v>
      </c>
      <c r="I96" s="46">
        <f>A125173394A_Latest</f>
        <v>1716.364</v>
      </c>
      <c r="J96" s="46">
        <f>A125184626F_Latest</f>
        <v>715.46</v>
      </c>
      <c r="K96" s="46">
        <f>A125179010L_Latest</f>
        <v>1000.904</v>
      </c>
      <c r="L96" s="46">
        <f>A125173914V_Latest</f>
        <v>1366.6690000000001</v>
      </c>
      <c r="M96" s="46">
        <f>A125185146L_Latest</f>
        <v>593.40599999999995</v>
      </c>
      <c r="N96" s="46">
        <f>A125179530T_Latest</f>
        <v>773.26300000000003</v>
      </c>
      <c r="O96" s="46">
        <f>A125174018R_Latest</f>
        <v>523.23500000000001</v>
      </c>
      <c r="P96" s="46">
        <f>A125185250L_Latest</f>
        <v>227.679</v>
      </c>
      <c r="Q96" s="46">
        <f>A125179634K_Latest</f>
        <v>295.55599999999998</v>
      </c>
      <c r="R96" s="46">
        <f>A125173498V_Latest</f>
        <v>631.30799999999999</v>
      </c>
      <c r="S96" s="46">
        <f>A125184730F_Latest</f>
        <v>262.56400000000002</v>
      </c>
      <c r="T96" s="46">
        <f>A125179114F_Latest</f>
        <v>368.74299999999999</v>
      </c>
      <c r="U96" s="46">
        <f>A125173602J_Latest</f>
        <v>166.78100000000001</v>
      </c>
      <c r="V96" s="46">
        <f>A125184834X_Latest</f>
        <v>73.619</v>
      </c>
      <c r="W96" s="46">
        <f>A125179218X_Latest</f>
        <v>93.162000000000006</v>
      </c>
      <c r="X96" s="46">
        <f>A125173706A_Latest</f>
        <v>40.348999999999997</v>
      </c>
      <c r="Y96" s="46">
        <f>A125184938T_Latest</f>
        <v>18.161999999999999</v>
      </c>
      <c r="Z96" s="46">
        <f>A125179322X_Latest</f>
        <v>22.186</v>
      </c>
      <c r="AA96" s="46">
        <f>A125173290J_Latest</f>
        <v>97.954999999999998</v>
      </c>
      <c r="AB96" s="46">
        <f>A125184522L_Latest</f>
        <v>42.09</v>
      </c>
      <c r="AC96" s="46">
        <f>A125178906K_Latest</f>
        <v>55.865000000000002</v>
      </c>
      <c r="AD96" s="61">
        <v>27</v>
      </c>
    </row>
    <row r="97" spans="1:30" hidden="1">
      <c r="A97" s="56"/>
      <c r="B97" s="51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61">
        <v>28</v>
      </c>
    </row>
    <row r="98" spans="1:30" hidden="1">
      <c r="A98" s="56" t="s">
        <v>2252</v>
      </c>
      <c r="B98" s="51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61">
        <v>29</v>
      </c>
    </row>
    <row r="99" spans="1:30" hidden="1">
      <c r="A99" s="47"/>
      <c r="B99" s="48" t="s">
        <v>2253</v>
      </c>
      <c r="C99" s="46">
        <f>A125173214F_Latest</f>
        <v>13730.922</v>
      </c>
      <c r="D99" s="46">
        <f>A125184446W_Latest</f>
        <v>7115.125</v>
      </c>
      <c r="E99" s="46">
        <f>A125178830A_Latest</f>
        <v>6615.7969999999996</v>
      </c>
      <c r="F99" s="46">
        <f>A125173838C_Latest</f>
        <v>4341.5069999999996</v>
      </c>
      <c r="G99" s="46">
        <f>A125185070C_Latest</f>
        <v>2246.194</v>
      </c>
      <c r="H99" s="46">
        <f>A125179454A_Latest</f>
        <v>2095.3130000000001</v>
      </c>
      <c r="I99" s="46">
        <f>A125173422X_Latest</f>
        <v>3577.8490000000002</v>
      </c>
      <c r="J99" s="46">
        <f>A125184654R_Latest</f>
        <v>1881.2339999999999</v>
      </c>
      <c r="K99" s="46">
        <f>A125179038R_Latest</f>
        <v>1696.615</v>
      </c>
      <c r="L99" s="46">
        <f>A125173942C_Latest</f>
        <v>2763.239</v>
      </c>
      <c r="M99" s="46">
        <f>A125185174W_Latest</f>
        <v>1408.4269999999999</v>
      </c>
      <c r="N99" s="46">
        <f>A125179558V_Latest</f>
        <v>1354.8130000000001</v>
      </c>
      <c r="O99" s="46">
        <f>A125174046X_Latest</f>
        <v>906.48299999999995</v>
      </c>
      <c r="P99" s="46">
        <f>A125185278R_Latest</f>
        <v>463.57400000000001</v>
      </c>
      <c r="Q99" s="46">
        <f>A125179662V_Latest</f>
        <v>442.90899999999999</v>
      </c>
      <c r="R99" s="46">
        <f>A125173526T_Latest</f>
        <v>1506.1110000000001</v>
      </c>
      <c r="S99" s="46">
        <f>A125184758J_Latest</f>
        <v>792.13699999999994</v>
      </c>
      <c r="T99" s="46">
        <f>A125179142R_Latest</f>
        <v>713.97400000000005</v>
      </c>
      <c r="U99" s="46">
        <f>A125173630T_Latest</f>
        <v>273.44499999999999</v>
      </c>
      <c r="V99" s="46">
        <f>A125184862J_Latest</f>
        <v>140.39699999999999</v>
      </c>
      <c r="W99" s="46">
        <f>A125179246J_Latest</f>
        <v>133.048</v>
      </c>
      <c r="X99" s="46">
        <f>A125173734K_Latest</f>
        <v>123.738</v>
      </c>
      <c r="Y99" s="46">
        <f>A125184966A_Latest</f>
        <v>63.720999999999997</v>
      </c>
      <c r="Z99" s="46">
        <f>A125179350J_Latest</f>
        <v>60.017000000000003</v>
      </c>
      <c r="AA99" s="46">
        <f>A125173318X_Latest</f>
        <v>238.55</v>
      </c>
      <c r="AB99" s="46">
        <f>A125184550W_Latest</f>
        <v>119.44199999999999</v>
      </c>
      <c r="AC99" s="46">
        <f>A125178934V_Latest</f>
        <v>119.108</v>
      </c>
      <c r="AD99" s="61">
        <v>30</v>
      </c>
    </row>
    <row r="100" spans="1:30" hidden="1">
      <c r="A100" s="47"/>
      <c r="B100" s="48" t="s">
        <v>2254</v>
      </c>
      <c r="C100" s="46">
        <f>A125173258J_Latest</f>
        <v>6984.9889999999996</v>
      </c>
      <c r="D100" s="46">
        <f>A125184490F_Latest</f>
        <v>3054.21</v>
      </c>
      <c r="E100" s="46">
        <f>A125178874C_Latest</f>
        <v>3930.779</v>
      </c>
      <c r="F100" s="46">
        <f>A125173882L_Latest</f>
        <v>2285.7869999999998</v>
      </c>
      <c r="G100" s="46">
        <f>A125185114V_Latest</f>
        <v>1013.362</v>
      </c>
      <c r="H100" s="46">
        <f>A125179498C_Latest</f>
        <v>1272.425</v>
      </c>
      <c r="I100" s="46">
        <f>A125173466A_Latest</f>
        <v>1773.548</v>
      </c>
      <c r="J100" s="46">
        <f>A125184698T_Latest</f>
        <v>748.95399999999995</v>
      </c>
      <c r="K100" s="46">
        <f>A125179082X_Latest</f>
        <v>1024.5940000000001</v>
      </c>
      <c r="L100" s="46">
        <f>A125173986F_Latest</f>
        <v>1426.7280000000001</v>
      </c>
      <c r="M100" s="46">
        <f>A125185218L_Latest</f>
        <v>634.89599999999996</v>
      </c>
      <c r="N100" s="46">
        <f>A125179602T_Latest</f>
        <v>791.83199999999999</v>
      </c>
      <c r="O100" s="46">
        <f>A125174090J_Latest</f>
        <v>542.92499999999995</v>
      </c>
      <c r="P100" s="46">
        <f>A125185322L_Latest</f>
        <v>244.91200000000001</v>
      </c>
      <c r="Q100" s="46">
        <f>A125179706K_Latest</f>
        <v>298.012</v>
      </c>
      <c r="R100" s="46">
        <f>A125173570A_Latest</f>
        <v>644.24300000000005</v>
      </c>
      <c r="S100" s="46">
        <f>A125184802F_Latest</f>
        <v>270.93200000000002</v>
      </c>
      <c r="T100" s="46">
        <f>A125179186T_Latest</f>
        <v>373.31200000000001</v>
      </c>
      <c r="U100" s="46">
        <f>A125173674V_Latest</f>
        <v>169.613</v>
      </c>
      <c r="V100" s="46">
        <f>A125184906X_Latest</f>
        <v>77.531000000000006</v>
      </c>
      <c r="W100" s="46">
        <f>A125179290T_Latest</f>
        <v>92.081000000000003</v>
      </c>
      <c r="X100" s="46">
        <f>A125173778L_Latest</f>
        <v>41.344000000000001</v>
      </c>
      <c r="Y100" s="46">
        <f>A125185010A_Latest</f>
        <v>18.574000000000002</v>
      </c>
      <c r="Z100" s="46">
        <f>A125179394K_Latest</f>
        <v>22.77</v>
      </c>
      <c r="AA100" s="46">
        <f>A125173362J_Latest</f>
        <v>100.801</v>
      </c>
      <c r="AB100" s="46">
        <f>A125184594X_Latest</f>
        <v>45.048000000000002</v>
      </c>
      <c r="AC100" s="46">
        <f>A125178978W_Latest</f>
        <v>55.753</v>
      </c>
      <c r="AD100" s="61">
        <v>31</v>
      </c>
    </row>
    <row r="101" spans="1:30" hidden="1">
      <c r="A101" s="47"/>
      <c r="B101" s="48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</row>
    <row r="102" spans="1:30" hidden="1">
      <c r="A102" s="47"/>
      <c r="B102" s="48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</row>
    <row r="103" spans="1:30" hidden="1">
      <c r="A103" s="47"/>
      <c r="B103" s="48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</row>
    <row r="104" spans="1:30" hidden="1">
      <c r="A104" s="59"/>
      <c r="B104" s="58"/>
      <c r="C104" s="61">
        <v>1</v>
      </c>
      <c r="D104" s="61">
        <v>2</v>
      </c>
      <c r="E104" s="61">
        <v>3</v>
      </c>
      <c r="F104" s="61">
        <v>4</v>
      </c>
      <c r="G104" s="61">
        <v>5</v>
      </c>
      <c r="H104" s="61">
        <v>6</v>
      </c>
      <c r="I104" s="61">
        <v>7</v>
      </c>
      <c r="J104" s="61">
        <v>8</v>
      </c>
      <c r="K104" s="61">
        <v>9</v>
      </c>
      <c r="L104" s="61">
        <v>10</v>
      </c>
      <c r="M104" s="61">
        <v>11</v>
      </c>
      <c r="N104" s="61">
        <v>12</v>
      </c>
      <c r="O104" s="61">
        <v>13</v>
      </c>
      <c r="P104" s="61">
        <v>14</v>
      </c>
      <c r="Q104" s="61">
        <v>15</v>
      </c>
      <c r="R104" s="61">
        <v>16</v>
      </c>
      <c r="S104" s="61">
        <v>17</v>
      </c>
      <c r="T104" s="61">
        <v>18</v>
      </c>
      <c r="U104" s="61">
        <v>19</v>
      </c>
      <c r="V104" s="61">
        <v>20</v>
      </c>
      <c r="W104" s="61">
        <v>21</v>
      </c>
      <c r="X104" s="61">
        <v>22</v>
      </c>
      <c r="Y104" s="61">
        <v>23</v>
      </c>
      <c r="Z104" s="61">
        <v>24</v>
      </c>
      <c r="AA104" s="61">
        <v>25</v>
      </c>
      <c r="AB104" s="61">
        <v>26</v>
      </c>
      <c r="AC104" s="61">
        <v>27</v>
      </c>
    </row>
    <row r="105" spans="1:30" ht="15" hidden="1" customHeight="1">
      <c r="A105" s="37"/>
      <c r="B105" s="37"/>
      <c r="C105" s="71" t="s">
        <v>2261</v>
      </c>
      <c r="D105" s="71"/>
      <c r="E105" s="71"/>
      <c r="F105" s="71" t="s">
        <v>2262</v>
      </c>
      <c r="G105" s="71"/>
      <c r="H105" s="71"/>
      <c r="I105" s="71" t="s">
        <v>2263</v>
      </c>
      <c r="J105" s="71"/>
      <c r="K105" s="71"/>
      <c r="L105" s="71" t="s">
        <v>2264</v>
      </c>
      <c r="M105" s="71"/>
      <c r="N105" s="71"/>
      <c r="O105" s="71" t="s">
        <v>2265</v>
      </c>
      <c r="P105" s="71"/>
      <c r="Q105" s="71"/>
      <c r="R105" s="71" t="s">
        <v>2266</v>
      </c>
      <c r="S105" s="71"/>
      <c r="T105" s="71"/>
      <c r="U105" s="71" t="s">
        <v>2267</v>
      </c>
      <c r="V105" s="71"/>
      <c r="W105" s="71"/>
      <c r="X105" s="71" t="s">
        <v>2268</v>
      </c>
      <c r="Y105" s="71"/>
      <c r="Z105" s="71"/>
      <c r="AA105" s="71" t="s">
        <v>2269</v>
      </c>
      <c r="AB105" s="71"/>
      <c r="AC105" s="71"/>
    </row>
    <row r="106" spans="1:30" hidden="1">
      <c r="A106" s="37"/>
      <c r="B106" s="37"/>
      <c r="C106" s="38" t="s">
        <v>2222</v>
      </c>
      <c r="D106" s="38" t="s">
        <v>2223</v>
      </c>
      <c r="E106" s="38" t="s">
        <v>2224</v>
      </c>
      <c r="F106" s="38" t="s">
        <v>2222</v>
      </c>
      <c r="G106" s="38" t="s">
        <v>2223</v>
      </c>
      <c r="H106" s="38" t="s">
        <v>2224</v>
      </c>
      <c r="I106" s="38" t="s">
        <v>2222</v>
      </c>
      <c r="J106" s="38" t="s">
        <v>2223</v>
      </c>
      <c r="K106" s="38" t="s">
        <v>2224</v>
      </c>
      <c r="L106" s="38" t="s">
        <v>2222</v>
      </c>
      <c r="M106" s="38" t="s">
        <v>2223</v>
      </c>
      <c r="N106" s="38" t="s">
        <v>2224</v>
      </c>
      <c r="O106" s="38" t="s">
        <v>2222</v>
      </c>
      <c r="P106" s="38" t="s">
        <v>2223</v>
      </c>
      <c r="Q106" s="38" t="s">
        <v>2224</v>
      </c>
      <c r="R106" s="38" t="s">
        <v>2222</v>
      </c>
      <c r="S106" s="38" t="s">
        <v>2223</v>
      </c>
      <c r="T106" s="38" t="s">
        <v>2224</v>
      </c>
      <c r="U106" s="38" t="s">
        <v>2222</v>
      </c>
      <c r="V106" s="38" t="s">
        <v>2223</v>
      </c>
      <c r="W106" s="38" t="s">
        <v>2224</v>
      </c>
      <c r="X106" s="38" t="s">
        <v>2222</v>
      </c>
      <c r="Y106" s="38" t="s">
        <v>2223</v>
      </c>
      <c r="Z106" s="38" t="s">
        <v>2224</v>
      </c>
      <c r="AA106" s="38" t="s">
        <v>2222</v>
      </c>
      <c r="AB106" s="38" t="s">
        <v>2223</v>
      </c>
      <c r="AC106" s="38" t="s">
        <v>2224</v>
      </c>
    </row>
    <row r="107" spans="1:30" hidden="1">
      <c r="A107" s="37"/>
      <c r="B107" s="37"/>
      <c r="C107" s="41" t="s">
        <v>2225</v>
      </c>
      <c r="D107" s="41" t="s">
        <v>2225</v>
      </c>
      <c r="E107" s="41" t="s">
        <v>2225</v>
      </c>
      <c r="F107" s="41" t="s">
        <v>2225</v>
      </c>
      <c r="G107" s="41" t="s">
        <v>2225</v>
      </c>
      <c r="H107" s="41" t="s">
        <v>2225</v>
      </c>
      <c r="I107" s="41" t="s">
        <v>2225</v>
      </c>
      <c r="J107" s="41" t="s">
        <v>2225</v>
      </c>
      <c r="K107" s="41" t="s">
        <v>2225</v>
      </c>
      <c r="L107" s="41" t="s">
        <v>2225</v>
      </c>
      <c r="M107" s="41" t="s">
        <v>2225</v>
      </c>
      <c r="N107" s="41" t="s">
        <v>2225</v>
      </c>
      <c r="O107" s="41" t="s">
        <v>2225</v>
      </c>
      <c r="P107" s="41" t="s">
        <v>2225</v>
      </c>
      <c r="Q107" s="41" t="s">
        <v>2225</v>
      </c>
      <c r="R107" s="41" t="s">
        <v>2225</v>
      </c>
      <c r="S107" s="41" t="s">
        <v>2225</v>
      </c>
      <c r="T107" s="41" t="s">
        <v>2225</v>
      </c>
      <c r="U107" s="41" t="s">
        <v>2225</v>
      </c>
      <c r="V107" s="41" t="s">
        <v>2225</v>
      </c>
      <c r="W107" s="41" t="s">
        <v>2225</v>
      </c>
      <c r="X107" s="41" t="s">
        <v>2225</v>
      </c>
      <c r="Y107" s="41" t="s">
        <v>2225</v>
      </c>
      <c r="Z107" s="41" t="s">
        <v>2225</v>
      </c>
      <c r="AA107" s="41" t="s">
        <v>2225</v>
      </c>
      <c r="AB107" s="41" t="s">
        <v>2225</v>
      </c>
      <c r="AC107" s="41" t="s">
        <v>2225</v>
      </c>
    </row>
    <row r="108" spans="1:30" hidden="1">
      <c r="A108" s="42" t="s">
        <v>2226</v>
      </c>
      <c r="B108" s="37"/>
    </row>
    <row r="109" spans="1:30" hidden="1">
      <c r="A109" s="44"/>
      <c r="B109" s="45" t="s">
        <v>2227</v>
      </c>
      <c r="C109" s="19" t="s">
        <v>262</v>
      </c>
      <c r="D109" s="19" t="s">
        <v>263</v>
      </c>
      <c r="E109" s="19" t="s">
        <v>264</v>
      </c>
      <c r="F109" s="19" t="s">
        <v>980</v>
      </c>
      <c r="G109" s="19" t="s">
        <v>981</v>
      </c>
      <c r="H109" s="19" t="s">
        <v>982</v>
      </c>
      <c r="I109" s="19" t="s">
        <v>1308</v>
      </c>
      <c r="J109" s="19" t="s">
        <v>1309</v>
      </c>
      <c r="K109" s="19" t="s">
        <v>1310</v>
      </c>
      <c r="L109" s="19" t="s">
        <v>1386</v>
      </c>
      <c r="M109" s="19" t="s">
        <v>1387</v>
      </c>
      <c r="N109" s="19" t="s">
        <v>1388</v>
      </c>
      <c r="O109" s="19" t="s">
        <v>1464</v>
      </c>
      <c r="P109" s="19" t="s">
        <v>1465</v>
      </c>
      <c r="Q109" s="19" t="s">
        <v>1466</v>
      </c>
      <c r="R109" s="19" t="s">
        <v>1792</v>
      </c>
      <c r="S109" s="19" t="s">
        <v>1793</v>
      </c>
      <c r="T109" s="19" t="s">
        <v>1794</v>
      </c>
      <c r="U109" s="19" t="s">
        <v>1870</v>
      </c>
      <c r="V109" s="19" t="s">
        <v>1871</v>
      </c>
      <c r="W109" s="19" t="s">
        <v>1872</v>
      </c>
      <c r="X109" s="19" t="s">
        <v>1948</v>
      </c>
      <c r="Y109" s="19" t="s">
        <v>1949</v>
      </c>
      <c r="Z109" s="19" t="s">
        <v>1950</v>
      </c>
      <c r="AA109" s="19" t="s">
        <v>2118</v>
      </c>
      <c r="AB109" s="19" t="s">
        <v>2119</v>
      </c>
      <c r="AC109" s="19" t="s">
        <v>2120</v>
      </c>
      <c r="AD109" s="61">
        <v>1</v>
      </c>
    </row>
    <row r="110" spans="1:30" hidden="1">
      <c r="A110" s="47"/>
      <c r="B110" s="48" t="s">
        <v>2228</v>
      </c>
      <c r="C110" s="19" t="s">
        <v>265</v>
      </c>
      <c r="D110" s="19" t="s">
        <v>266</v>
      </c>
      <c r="E110" s="19" t="s">
        <v>267</v>
      </c>
      <c r="F110" s="19" t="s">
        <v>983</v>
      </c>
      <c r="G110" s="19" t="s">
        <v>984</v>
      </c>
      <c r="H110" s="19" t="s">
        <v>985</v>
      </c>
      <c r="I110" s="19" t="s">
        <v>1311</v>
      </c>
      <c r="J110" s="19" t="s">
        <v>1312</v>
      </c>
      <c r="K110" s="19" t="s">
        <v>1313</v>
      </c>
      <c r="L110" s="19" t="s">
        <v>1389</v>
      </c>
      <c r="M110" s="19" t="s">
        <v>1390</v>
      </c>
      <c r="N110" s="19" t="s">
        <v>1391</v>
      </c>
      <c r="O110" s="19" t="s">
        <v>1467</v>
      </c>
      <c r="P110" s="19" t="s">
        <v>1468</v>
      </c>
      <c r="Q110" s="19" t="s">
        <v>1469</v>
      </c>
      <c r="R110" s="19" t="s">
        <v>1795</v>
      </c>
      <c r="S110" s="19" t="s">
        <v>1796</v>
      </c>
      <c r="T110" s="19" t="s">
        <v>1797</v>
      </c>
      <c r="U110" s="19" t="s">
        <v>1873</v>
      </c>
      <c r="V110" s="19" t="s">
        <v>1874</v>
      </c>
      <c r="W110" s="19" t="s">
        <v>1875</v>
      </c>
      <c r="X110" s="19" t="s">
        <v>1951</v>
      </c>
      <c r="Y110" s="19" t="s">
        <v>1952</v>
      </c>
      <c r="Z110" s="19" t="s">
        <v>1953</v>
      </c>
      <c r="AA110" s="19" t="s">
        <v>2121</v>
      </c>
      <c r="AB110" s="19" t="s">
        <v>2122</v>
      </c>
      <c r="AC110" s="19" t="s">
        <v>2123</v>
      </c>
      <c r="AD110" s="61">
        <v>2</v>
      </c>
    </row>
    <row r="111" spans="1:30" hidden="1">
      <c r="A111" s="47"/>
      <c r="B111" s="49" t="s">
        <v>2229</v>
      </c>
      <c r="C111" s="19" t="s">
        <v>268</v>
      </c>
      <c r="D111" s="19" t="s">
        <v>269</v>
      </c>
      <c r="E111" s="19" t="s">
        <v>270</v>
      </c>
      <c r="F111" s="19" t="s">
        <v>986</v>
      </c>
      <c r="G111" s="19" t="s">
        <v>987</v>
      </c>
      <c r="H111" s="19" t="s">
        <v>988</v>
      </c>
      <c r="I111" s="19" t="s">
        <v>1314</v>
      </c>
      <c r="J111" s="19" t="s">
        <v>1315</v>
      </c>
      <c r="K111" s="19" t="s">
        <v>1316</v>
      </c>
      <c r="L111" s="19" t="s">
        <v>1392</v>
      </c>
      <c r="M111" s="19" t="s">
        <v>1393</v>
      </c>
      <c r="N111" s="19" t="s">
        <v>1394</v>
      </c>
      <c r="O111" s="19" t="s">
        <v>1470</v>
      </c>
      <c r="P111" s="19" t="s">
        <v>1471</v>
      </c>
      <c r="Q111" s="19" t="s">
        <v>1472</v>
      </c>
      <c r="R111" s="19" t="s">
        <v>1798</v>
      </c>
      <c r="S111" s="19" t="s">
        <v>1799</v>
      </c>
      <c r="T111" s="19" t="s">
        <v>1800</v>
      </c>
      <c r="U111" s="19" t="s">
        <v>1876</v>
      </c>
      <c r="V111" s="19" t="s">
        <v>1877</v>
      </c>
      <c r="W111" s="19" t="s">
        <v>1878</v>
      </c>
      <c r="X111" s="19" t="s">
        <v>1954</v>
      </c>
      <c r="Y111" s="19" t="s">
        <v>1955</v>
      </c>
      <c r="Z111" s="19" t="s">
        <v>1956</v>
      </c>
      <c r="AA111" s="19" t="s">
        <v>2124</v>
      </c>
      <c r="AB111" s="19" t="s">
        <v>2125</v>
      </c>
      <c r="AC111" s="19" t="s">
        <v>2126</v>
      </c>
      <c r="AD111" s="61">
        <v>3</v>
      </c>
    </row>
    <row r="112" spans="1:30" hidden="1">
      <c r="A112" s="47"/>
      <c r="B112" s="50" t="s">
        <v>2230</v>
      </c>
      <c r="C112" s="19" t="s">
        <v>271</v>
      </c>
      <c r="D112" s="19" t="s">
        <v>272</v>
      </c>
      <c r="E112" s="19" t="s">
        <v>273</v>
      </c>
      <c r="F112" s="19" t="s">
        <v>989</v>
      </c>
      <c r="G112" s="19" t="s">
        <v>990</v>
      </c>
      <c r="H112" s="19" t="s">
        <v>991</v>
      </c>
      <c r="I112" s="19" t="s">
        <v>1317</v>
      </c>
      <c r="J112" s="19" t="s">
        <v>1318</v>
      </c>
      <c r="K112" s="19" t="s">
        <v>1319</v>
      </c>
      <c r="L112" s="19" t="s">
        <v>1395</v>
      </c>
      <c r="M112" s="19" t="s">
        <v>1396</v>
      </c>
      <c r="N112" s="19" t="s">
        <v>1397</v>
      </c>
      <c r="O112" s="19" t="s">
        <v>1473</v>
      </c>
      <c r="P112" s="19" t="s">
        <v>1474</v>
      </c>
      <c r="Q112" s="19" t="s">
        <v>1475</v>
      </c>
      <c r="R112" s="19" t="s">
        <v>1801</v>
      </c>
      <c r="S112" s="19" t="s">
        <v>1802</v>
      </c>
      <c r="T112" s="19" t="s">
        <v>1803</v>
      </c>
      <c r="U112" s="19" t="s">
        <v>1879</v>
      </c>
      <c r="V112" s="19" t="s">
        <v>1880</v>
      </c>
      <c r="W112" s="19" t="s">
        <v>1881</v>
      </c>
      <c r="X112" s="19" t="s">
        <v>1957</v>
      </c>
      <c r="Y112" s="19" t="s">
        <v>1958</v>
      </c>
      <c r="Z112" s="19" t="s">
        <v>1959</v>
      </c>
      <c r="AA112" s="19" t="s">
        <v>2127</v>
      </c>
      <c r="AB112" s="19" t="s">
        <v>2128</v>
      </c>
      <c r="AC112" s="19" t="s">
        <v>2129</v>
      </c>
      <c r="AD112" s="61">
        <v>4</v>
      </c>
    </row>
    <row r="113" spans="1:30" hidden="1">
      <c r="A113" s="47"/>
      <c r="B113" s="48" t="s">
        <v>2231</v>
      </c>
      <c r="C113" s="19" t="s">
        <v>274</v>
      </c>
      <c r="D113" s="19" t="s">
        <v>275</v>
      </c>
      <c r="E113" s="19" t="s">
        <v>276</v>
      </c>
      <c r="F113" s="19" t="s">
        <v>992</v>
      </c>
      <c r="G113" s="19" t="s">
        <v>993</v>
      </c>
      <c r="H113" s="19" t="s">
        <v>994</v>
      </c>
      <c r="I113" s="19" t="s">
        <v>1320</v>
      </c>
      <c r="J113" s="19" t="s">
        <v>1321</v>
      </c>
      <c r="K113" s="19" t="s">
        <v>1322</v>
      </c>
      <c r="L113" s="19" t="s">
        <v>1398</v>
      </c>
      <c r="M113" s="19" t="s">
        <v>1399</v>
      </c>
      <c r="N113" s="19" t="s">
        <v>1400</v>
      </c>
      <c r="O113" s="19" t="s">
        <v>1476</v>
      </c>
      <c r="P113" s="19" t="s">
        <v>1477</v>
      </c>
      <c r="Q113" s="19" t="s">
        <v>1478</v>
      </c>
      <c r="R113" s="19" t="s">
        <v>1804</v>
      </c>
      <c r="S113" s="19" t="s">
        <v>1805</v>
      </c>
      <c r="T113" s="19" t="s">
        <v>1806</v>
      </c>
      <c r="U113" s="19" t="s">
        <v>1882</v>
      </c>
      <c r="V113" s="19" t="s">
        <v>1883</v>
      </c>
      <c r="W113" s="19" t="s">
        <v>1884</v>
      </c>
      <c r="X113" s="19" t="s">
        <v>1960</v>
      </c>
      <c r="Y113" s="19" t="s">
        <v>1961</v>
      </c>
      <c r="Z113" s="19" t="s">
        <v>1962</v>
      </c>
      <c r="AA113" s="19" t="s">
        <v>2130</v>
      </c>
      <c r="AB113" s="19" t="s">
        <v>2131</v>
      </c>
      <c r="AC113" s="19" t="s">
        <v>2132</v>
      </c>
      <c r="AD113" s="61">
        <v>5</v>
      </c>
    </row>
    <row r="114" spans="1:30" hidden="1">
      <c r="A114" s="47"/>
      <c r="B114" s="49" t="s">
        <v>2232</v>
      </c>
      <c r="C114" s="19" t="s">
        <v>277</v>
      </c>
      <c r="D114" s="19" t="s">
        <v>278</v>
      </c>
      <c r="E114" s="19" t="s">
        <v>279</v>
      </c>
      <c r="F114" s="19" t="s">
        <v>995</v>
      </c>
      <c r="G114" s="19" t="s">
        <v>996</v>
      </c>
      <c r="H114" s="19" t="s">
        <v>997</v>
      </c>
      <c r="I114" s="19" t="s">
        <v>1323</v>
      </c>
      <c r="J114" s="19" t="s">
        <v>1324</v>
      </c>
      <c r="K114" s="19" t="s">
        <v>1325</v>
      </c>
      <c r="L114" s="19" t="s">
        <v>1401</v>
      </c>
      <c r="M114" s="19" t="s">
        <v>1402</v>
      </c>
      <c r="N114" s="19" t="s">
        <v>1403</v>
      </c>
      <c r="O114" s="19" t="s">
        <v>1479</v>
      </c>
      <c r="P114" s="19" t="s">
        <v>1480</v>
      </c>
      <c r="Q114" s="19" t="s">
        <v>1481</v>
      </c>
      <c r="R114" s="19" t="s">
        <v>1807</v>
      </c>
      <c r="S114" s="19" t="s">
        <v>1808</v>
      </c>
      <c r="T114" s="19" t="s">
        <v>1809</v>
      </c>
      <c r="U114" s="19" t="s">
        <v>1885</v>
      </c>
      <c r="V114" s="19" t="s">
        <v>1886</v>
      </c>
      <c r="W114" s="19" t="s">
        <v>1887</v>
      </c>
      <c r="X114" s="19" t="s">
        <v>1963</v>
      </c>
      <c r="Y114" s="19" t="s">
        <v>1964</v>
      </c>
      <c r="Z114" s="19" t="s">
        <v>1965</v>
      </c>
      <c r="AA114" s="19" t="s">
        <v>2133</v>
      </c>
      <c r="AB114" s="19" t="s">
        <v>2134</v>
      </c>
      <c r="AC114" s="19" t="s">
        <v>2135</v>
      </c>
      <c r="AD114" s="61">
        <v>6</v>
      </c>
    </row>
    <row r="115" spans="1:30" hidden="1">
      <c r="A115" s="47"/>
      <c r="B115" s="51" t="s">
        <v>2233</v>
      </c>
      <c r="C115" s="19" t="s">
        <v>280</v>
      </c>
      <c r="D115" s="19" t="s">
        <v>281</v>
      </c>
      <c r="E115" s="19" t="s">
        <v>282</v>
      </c>
      <c r="F115" s="19" t="s">
        <v>998</v>
      </c>
      <c r="G115" s="19" t="s">
        <v>999</v>
      </c>
      <c r="H115" s="19" t="s">
        <v>1000</v>
      </c>
      <c r="I115" s="19" t="s">
        <v>1326</v>
      </c>
      <c r="J115" s="19" t="s">
        <v>1327</v>
      </c>
      <c r="K115" s="19" t="s">
        <v>1328</v>
      </c>
      <c r="L115" s="19" t="s">
        <v>1404</v>
      </c>
      <c r="M115" s="19" t="s">
        <v>1405</v>
      </c>
      <c r="N115" s="19" t="s">
        <v>1406</v>
      </c>
      <c r="O115" s="19" t="s">
        <v>1482</v>
      </c>
      <c r="P115" s="19" t="s">
        <v>1483</v>
      </c>
      <c r="Q115" s="19" t="s">
        <v>1484</v>
      </c>
      <c r="R115" s="19" t="s">
        <v>1810</v>
      </c>
      <c r="S115" s="19" t="s">
        <v>1811</v>
      </c>
      <c r="T115" s="19" t="s">
        <v>1812</v>
      </c>
      <c r="U115" s="19" t="s">
        <v>1888</v>
      </c>
      <c r="V115" s="19" t="s">
        <v>1889</v>
      </c>
      <c r="W115" s="19" t="s">
        <v>1890</v>
      </c>
      <c r="X115" s="19" t="s">
        <v>1966</v>
      </c>
      <c r="Y115" s="19" t="s">
        <v>1967</v>
      </c>
      <c r="Z115" s="19" t="s">
        <v>1968</v>
      </c>
      <c r="AA115" s="19" t="s">
        <v>2136</v>
      </c>
      <c r="AB115" s="19" t="s">
        <v>2137</v>
      </c>
      <c r="AC115" s="19" t="s">
        <v>2138</v>
      </c>
      <c r="AD115" s="61">
        <v>7</v>
      </c>
    </row>
    <row r="116" spans="1:30" hidden="1">
      <c r="A116" s="47"/>
      <c r="B116" s="52" t="s">
        <v>2234</v>
      </c>
      <c r="C116" s="19" t="s">
        <v>283</v>
      </c>
      <c r="D116" s="19" t="s">
        <v>284</v>
      </c>
      <c r="E116" s="19" t="s">
        <v>285</v>
      </c>
      <c r="F116" s="19" t="s">
        <v>1001</v>
      </c>
      <c r="G116" s="19" t="s">
        <v>1002</v>
      </c>
      <c r="H116" s="19" t="s">
        <v>1003</v>
      </c>
      <c r="I116" s="19" t="s">
        <v>1329</v>
      </c>
      <c r="J116" s="19" t="s">
        <v>1330</v>
      </c>
      <c r="K116" s="19" t="s">
        <v>1331</v>
      </c>
      <c r="L116" s="19" t="s">
        <v>1407</v>
      </c>
      <c r="M116" s="19" t="s">
        <v>1408</v>
      </c>
      <c r="N116" s="19" t="s">
        <v>1409</v>
      </c>
      <c r="O116" s="19" t="s">
        <v>1485</v>
      </c>
      <c r="P116" s="19" t="s">
        <v>1486</v>
      </c>
      <c r="Q116" s="19" t="s">
        <v>1487</v>
      </c>
      <c r="R116" s="19" t="s">
        <v>1813</v>
      </c>
      <c r="S116" s="19" t="s">
        <v>1814</v>
      </c>
      <c r="T116" s="19" t="s">
        <v>1815</v>
      </c>
      <c r="U116" s="19" t="s">
        <v>1891</v>
      </c>
      <c r="V116" s="19" t="s">
        <v>1892</v>
      </c>
      <c r="W116" s="19" t="s">
        <v>1893</v>
      </c>
      <c r="X116" s="19" t="s">
        <v>1969</v>
      </c>
      <c r="Y116" s="19" t="s">
        <v>1970</v>
      </c>
      <c r="Z116" s="19" t="s">
        <v>1971</v>
      </c>
      <c r="AA116" s="19" t="s">
        <v>2139</v>
      </c>
      <c r="AB116" s="19" t="s">
        <v>2140</v>
      </c>
      <c r="AC116" s="19" t="s">
        <v>2141</v>
      </c>
      <c r="AD116" s="61">
        <v>8</v>
      </c>
    </row>
    <row r="117" spans="1:30" hidden="1">
      <c r="A117" s="47"/>
      <c r="B117" s="52" t="s">
        <v>2235</v>
      </c>
      <c r="C117" s="19" t="s">
        <v>286</v>
      </c>
      <c r="D117" s="19" t="s">
        <v>287</v>
      </c>
      <c r="E117" s="19" t="s">
        <v>288</v>
      </c>
      <c r="F117" s="19" t="s">
        <v>1004</v>
      </c>
      <c r="G117" s="19" t="s">
        <v>1005</v>
      </c>
      <c r="H117" s="19" t="s">
        <v>1006</v>
      </c>
      <c r="I117" s="19" t="s">
        <v>1332</v>
      </c>
      <c r="J117" s="19" t="s">
        <v>1333</v>
      </c>
      <c r="K117" s="19" t="s">
        <v>1334</v>
      </c>
      <c r="L117" s="19" t="s">
        <v>1410</v>
      </c>
      <c r="M117" s="19" t="s">
        <v>1411</v>
      </c>
      <c r="N117" s="19" t="s">
        <v>1412</v>
      </c>
      <c r="O117" s="19" t="s">
        <v>1488</v>
      </c>
      <c r="P117" s="19" t="s">
        <v>1489</v>
      </c>
      <c r="Q117" s="19" t="s">
        <v>1490</v>
      </c>
      <c r="R117" s="19" t="s">
        <v>1816</v>
      </c>
      <c r="S117" s="19" t="s">
        <v>1817</v>
      </c>
      <c r="T117" s="19" t="s">
        <v>1818</v>
      </c>
      <c r="U117" s="19" t="s">
        <v>1894</v>
      </c>
      <c r="V117" s="19" t="s">
        <v>1895</v>
      </c>
      <c r="W117" s="19" t="s">
        <v>1896</v>
      </c>
      <c r="X117" s="19" t="s">
        <v>1972</v>
      </c>
      <c r="Y117" s="19" t="s">
        <v>1973</v>
      </c>
      <c r="Z117" s="19" t="s">
        <v>1974</v>
      </c>
      <c r="AA117" s="19" t="s">
        <v>2142</v>
      </c>
      <c r="AB117" s="19" t="s">
        <v>2143</v>
      </c>
      <c r="AC117" s="19" t="s">
        <v>2144</v>
      </c>
      <c r="AD117" s="61">
        <v>9</v>
      </c>
    </row>
    <row r="118" spans="1:30" hidden="1">
      <c r="A118" s="47"/>
      <c r="B118" s="51" t="s">
        <v>2236</v>
      </c>
      <c r="C118" s="19" t="s">
        <v>289</v>
      </c>
      <c r="D118" s="19" t="s">
        <v>290</v>
      </c>
      <c r="E118" s="19" t="s">
        <v>291</v>
      </c>
      <c r="F118" s="19" t="s">
        <v>1007</v>
      </c>
      <c r="G118" s="19" t="s">
        <v>1008</v>
      </c>
      <c r="H118" s="19" t="s">
        <v>1009</v>
      </c>
      <c r="I118" s="19" t="s">
        <v>1335</v>
      </c>
      <c r="J118" s="19" t="s">
        <v>1336</v>
      </c>
      <c r="K118" s="19" t="s">
        <v>1337</v>
      </c>
      <c r="L118" s="19" t="s">
        <v>1413</v>
      </c>
      <c r="M118" s="19" t="s">
        <v>1414</v>
      </c>
      <c r="N118" s="19" t="s">
        <v>1415</v>
      </c>
      <c r="O118" s="19" t="s">
        <v>1491</v>
      </c>
      <c r="P118" s="19" t="s">
        <v>1492</v>
      </c>
      <c r="Q118" s="19" t="s">
        <v>1493</v>
      </c>
      <c r="R118" s="19" t="s">
        <v>1819</v>
      </c>
      <c r="S118" s="19" t="s">
        <v>1820</v>
      </c>
      <c r="T118" s="19" t="s">
        <v>1821</v>
      </c>
      <c r="U118" s="19" t="s">
        <v>1897</v>
      </c>
      <c r="V118" s="19" t="s">
        <v>1898</v>
      </c>
      <c r="W118" s="19" t="s">
        <v>1899</v>
      </c>
      <c r="X118" s="19" t="s">
        <v>1975</v>
      </c>
      <c r="Y118" s="19" t="s">
        <v>1976</v>
      </c>
      <c r="Z118" s="19" t="s">
        <v>1977</v>
      </c>
      <c r="AA118" s="19" t="s">
        <v>2145</v>
      </c>
      <c r="AB118" s="19" t="s">
        <v>2146</v>
      </c>
      <c r="AC118" s="19" t="s">
        <v>2147</v>
      </c>
      <c r="AD118" s="61">
        <v>10</v>
      </c>
    </row>
    <row r="119" spans="1:30" hidden="1">
      <c r="A119" s="47"/>
      <c r="B119" s="49" t="s">
        <v>2237</v>
      </c>
      <c r="C119" s="19" t="s">
        <v>292</v>
      </c>
      <c r="D119" s="19" t="s">
        <v>293</v>
      </c>
      <c r="E119" s="19" t="s">
        <v>294</v>
      </c>
      <c r="F119" s="19" t="s">
        <v>1010</v>
      </c>
      <c r="G119" s="19" t="s">
        <v>1011</v>
      </c>
      <c r="H119" s="19" t="s">
        <v>1262</v>
      </c>
      <c r="I119" s="19" t="s">
        <v>1338</v>
      </c>
      <c r="J119" s="19" t="s">
        <v>1339</v>
      </c>
      <c r="K119" s="19" t="s">
        <v>1340</v>
      </c>
      <c r="L119" s="19" t="s">
        <v>1416</v>
      </c>
      <c r="M119" s="19" t="s">
        <v>1417</v>
      </c>
      <c r="N119" s="19" t="s">
        <v>1418</v>
      </c>
      <c r="O119" s="19" t="s">
        <v>1494</v>
      </c>
      <c r="P119" s="19" t="s">
        <v>1495</v>
      </c>
      <c r="Q119" s="19" t="s">
        <v>1496</v>
      </c>
      <c r="R119" s="19" t="s">
        <v>1822</v>
      </c>
      <c r="S119" s="19" t="s">
        <v>1823</v>
      </c>
      <c r="T119" s="19" t="s">
        <v>1824</v>
      </c>
      <c r="U119" s="19" t="s">
        <v>1900</v>
      </c>
      <c r="V119" s="19" t="s">
        <v>1901</v>
      </c>
      <c r="W119" s="19" t="s">
        <v>1902</v>
      </c>
      <c r="X119" s="19" t="s">
        <v>1978</v>
      </c>
      <c r="Y119" s="19" t="s">
        <v>1979</v>
      </c>
      <c r="Z119" s="19" t="s">
        <v>1980</v>
      </c>
      <c r="AA119" s="19" t="s">
        <v>2148</v>
      </c>
      <c r="AB119" s="19" t="s">
        <v>2149</v>
      </c>
      <c r="AC119" s="19" t="s">
        <v>2150</v>
      </c>
      <c r="AD119" s="61">
        <v>11</v>
      </c>
    </row>
    <row r="120" spans="1:30" hidden="1">
      <c r="A120" s="47"/>
      <c r="B120" s="51" t="s">
        <v>2238</v>
      </c>
      <c r="C120" s="19" t="s">
        <v>295</v>
      </c>
      <c r="D120" s="19" t="s">
        <v>296</v>
      </c>
      <c r="E120" s="19" t="s">
        <v>297</v>
      </c>
      <c r="F120" s="19" t="s">
        <v>1263</v>
      </c>
      <c r="G120" s="19" t="s">
        <v>1264</v>
      </c>
      <c r="H120" s="19" t="s">
        <v>1265</v>
      </c>
      <c r="I120" s="19" t="s">
        <v>1341</v>
      </c>
      <c r="J120" s="19" t="s">
        <v>1342</v>
      </c>
      <c r="K120" s="19" t="s">
        <v>1343</v>
      </c>
      <c r="L120" s="19" t="s">
        <v>1419</v>
      </c>
      <c r="M120" s="19" t="s">
        <v>1420</v>
      </c>
      <c r="N120" s="19" t="s">
        <v>1421</v>
      </c>
      <c r="O120" s="19" t="s">
        <v>1497</v>
      </c>
      <c r="P120" s="19" t="s">
        <v>1498</v>
      </c>
      <c r="Q120" s="19" t="s">
        <v>1499</v>
      </c>
      <c r="R120" s="19" t="s">
        <v>1825</v>
      </c>
      <c r="S120" s="19" t="s">
        <v>1826</v>
      </c>
      <c r="T120" s="19" t="s">
        <v>1827</v>
      </c>
      <c r="U120" s="19" t="s">
        <v>1903</v>
      </c>
      <c r="V120" s="19" t="s">
        <v>1904</v>
      </c>
      <c r="W120" s="19" t="s">
        <v>1905</v>
      </c>
      <c r="X120" s="19" t="s">
        <v>1981</v>
      </c>
      <c r="Y120" s="19" t="s">
        <v>1982</v>
      </c>
      <c r="Z120" s="19" t="s">
        <v>1983</v>
      </c>
      <c r="AA120" s="19" t="s">
        <v>2151</v>
      </c>
      <c r="AB120" s="19" t="s">
        <v>2152</v>
      </c>
      <c r="AC120" s="19" t="s">
        <v>2153</v>
      </c>
      <c r="AD120" s="61">
        <v>12</v>
      </c>
    </row>
    <row r="121" spans="1:30" hidden="1">
      <c r="A121" s="47"/>
      <c r="B121" s="53" t="s">
        <v>2239</v>
      </c>
      <c r="C121" s="19" t="s">
        <v>298</v>
      </c>
      <c r="D121" s="19" t="s">
        <v>299</v>
      </c>
      <c r="E121" s="19" t="s">
        <v>300</v>
      </c>
      <c r="F121" s="19" t="s">
        <v>1266</v>
      </c>
      <c r="G121" s="19" t="s">
        <v>1267</v>
      </c>
      <c r="H121" s="19" t="s">
        <v>1268</v>
      </c>
      <c r="I121" s="19" t="s">
        <v>1344</v>
      </c>
      <c r="J121" s="19" t="s">
        <v>1345</v>
      </c>
      <c r="K121" s="19" t="s">
        <v>1346</v>
      </c>
      <c r="L121" s="19" t="s">
        <v>1422</v>
      </c>
      <c r="M121" s="19" t="s">
        <v>1423</v>
      </c>
      <c r="N121" s="19" t="s">
        <v>1424</v>
      </c>
      <c r="O121" s="19" t="s">
        <v>1500</v>
      </c>
      <c r="P121" s="19" t="s">
        <v>1501</v>
      </c>
      <c r="Q121" s="19" t="s">
        <v>1502</v>
      </c>
      <c r="R121" s="19" t="s">
        <v>1828</v>
      </c>
      <c r="S121" s="19" t="s">
        <v>1829</v>
      </c>
      <c r="T121" s="19" t="s">
        <v>1830</v>
      </c>
      <c r="U121" s="19" t="s">
        <v>1906</v>
      </c>
      <c r="V121" s="19" t="s">
        <v>1907</v>
      </c>
      <c r="W121" s="19" t="s">
        <v>1908</v>
      </c>
      <c r="X121" s="19" t="s">
        <v>1984</v>
      </c>
      <c r="Y121" s="19" t="s">
        <v>1985</v>
      </c>
      <c r="Z121" s="19" t="s">
        <v>1986</v>
      </c>
      <c r="AA121" s="19" t="s">
        <v>2154</v>
      </c>
      <c r="AB121" s="19" t="s">
        <v>2155</v>
      </c>
      <c r="AC121" s="19" t="s">
        <v>2156</v>
      </c>
      <c r="AD121" s="61">
        <v>13</v>
      </c>
    </row>
    <row r="122" spans="1:30" hidden="1">
      <c r="A122" s="47"/>
      <c r="B122" s="52" t="s">
        <v>2240</v>
      </c>
      <c r="C122" s="19" t="s">
        <v>301</v>
      </c>
      <c r="D122" s="19" t="s">
        <v>302</v>
      </c>
      <c r="E122" s="19" t="s">
        <v>303</v>
      </c>
      <c r="F122" s="19" t="s">
        <v>1269</v>
      </c>
      <c r="G122" s="19" t="s">
        <v>1270</v>
      </c>
      <c r="H122" s="19" t="s">
        <v>1271</v>
      </c>
      <c r="I122" s="19" t="s">
        <v>1347</v>
      </c>
      <c r="J122" s="19" t="s">
        <v>1348</v>
      </c>
      <c r="K122" s="19" t="s">
        <v>1349</v>
      </c>
      <c r="L122" s="19" t="s">
        <v>1425</v>
      </c>
      <c r="M122" s="19" t="s">
        <v>1426</v>
      </c>
      <c r="N122" s="19" t="s">
        <v>1427</v>
      </c>
      <c r="O122" s="19" t="s">
        <v>1503</v>
      </c>
      <c r="P122" s="19" t="s">
        <v>1504</v>
      </c>
      <c r="Q122" s="19" t="s">
        <v>1505</v>
      </c>
      <c r="R122" s="19" t="s">
        <v>1831</v>
      </c>
      <c r="S122" s="19" t="s">
        <v>1832</v>
      </c>
      <c r="T122" s="19" t="s">
        <v>1833</v>
      </c>
      <c r="U122" s="19" t="s">
        <v>1909</v>
      </c>
      <c r="V122" s="19" t="s">
        <v>1910</v>
      </c>
      <c r="W122" s="19" t="s">
        <v>1911</v>
      </c>
      <c r="X122" s="19" t="s">
        <v>1987</v>
      </c>
      <c r="Y122" s="19" t="s">
        <v>1988</v>
      </c>
      <c r="Z122" s="19" t="s">
        <v>1989</v>
      </c>
      <c r="AA122" s="19" t="s">
        <v>2157</v>
      </c>
      <c r="AB122" s="19" t="s">
        <v>2158</v>
      </c>
      <c r="AC122" s="19" t="s">
        <v>2159</v>
      </c>
      <c r="AD122" s="61">
        <v>14</v>
      </c>
    </row>
    <row r="123" spans="1:30" hidden="1">
      <c r="A123" s="47"/>
      <c r="B123" s="51" t="s">
        <v>2241</v>
      </c>
      <c r="C123" s="19" t="s">
        <v>304</v>
      </c>
      <c r="D123" s="19" t="s">
        <v>305</v>
      </c>
      <c r="E123" s="19" t="s">
        <v>306</v>
      </c>
      <c r="F123" s="19" t="s">
        <v>1272</v>
      </c>
      <c r="G123" s="19" t="s">
        <v>1273</v>
      </c>
      <c r="H123" s="19" t="s">
        <v>1274</v>
      </c>
      <c r="I123" s="19" t="s">
        <v>1350</v>
      </c>
      <c r="J123" s="19" t="s">
        <v>1351</v>
      </c>
      <c r="K123" s="19" t="s">
        <v>1352</v>
      </c>
      <c r="L123" s="19" t="s">
        <v>1428</v>
      </c>
      <c r="M123" s="19" t="s">
        <v>1429</v>
      </c>
      <c r="N123" s="19" t="s">
        <v>1430</v>
      </c>
      <c r="O123" s="19" t="s">
        <v>1506</v>
      </c>
      <c r="P123" s="19" t="s">
        <v>1507</v>
      </c>
      <c r="Q123" s="19" t="s">
        <v>1508</v>
      </c>
      <c r="R123" s="19" t="s">
        <v>1834</v>
      </c>
      <c r="S123" s="19" t="s">
        <v>1835</v>
      </c>
      <c r="T123" s="19" t="s">
        <v>1836</v>
      </c>
      <c r="U123" s="19" t="s">
        <v>1912</v>
      </c>
      <c r="V123" s="19" t="s">
        <v>1913</v>
      </c>
      <c r="W123" s="19" t="s">
        <v>1914</v>
      </c>
      <c r="X123" s="19" t="s">
        <v>1990</v>
      </c>
      <c r="Y123" s="19" t="s">
        <v>1991</v>
      </c>
      <c r="Z123" s="19" t="s">
        <v>1992</v>
      </c>
      <c r="AA123" s="19" t="s">
        <v>2160</v>
      </c>
      <c r="AB123" s="19" t="s">
        <v>2161</v>
      </c>
      <c r="AC123" s="19" t="s">
        <v>2162</v>
      </c>
      <c r="AD123" s="61">
        <v>15</v>
      </c>
    </row>
    <row r="124" spans="1:30" hidden="1">
      <c r="A124" s="47"/>
      <c r="B124" s="51" t="s">
        <v>2242</v>
      </c>
      <c r="C124" s="19" t="s">
        <v>307</v>
      </c>
      <c r="D124" s="19" t="s">
        <v>308</v>
      </c>
      <c r="E124" s="19" t="s">
        <v>309</v>
      </c>
      <c r="F124" s="19" t="s">
        <v>1275</v>
      </c>
      <c r="G124" s="19" t="s">
        <v>1276</v>
      </c>
      <c r="H124" s="19" t="s">
        <v>1277</v>
      </c>
      <c r="I124" s="19" t="s">
        <v>1353</v>
      </c>
      <c r="J124" s="19" t="s">
        <v>1354</v>
      </c>
      <c r="K124" s="19" t="s">
        <v>1355</v>
      </c>
      <c r="L124" s="19" t="s">
        <v>1431</v>
      </c>
      <c r="M124" s="19" t="s">
        <v>1432</v>
      </c>
      <c r="N124" s="19" t="s">
        <v>1433</v>
      </c>
      <c r="O124" s="19" t="s">
        <v>1509</v>
      </c>
      <c r="P124" s="19" t="s">
        <v>1510</v>
      </c>
      <c r="Q124" s="19" t="s">
        <v>1511</v>
      </c>
      <c r="R124" s="19" t="s">
        <v>1837</v>
      </c>
      <c r="S124" s="19" t="s">
        <v>1838</v>
      </c>
      <c r="T124" s="19" t="s">
        <v>1839</v>
      </c>
      <c r="U124" s="19" t="s">
        <v>1915</v>
      </c>
      <c r="V124" s="19" t="s">
        <v>1916</v>
      </c>
      <c r="W124" s="19" t="s">
        <v>1917</v>
      </c>
      <c r="X124" s="19" t="s">
        <v>1993</v>
      </c>
      <c r="Y124" s="19" t="s">
        <v>1994</v>
      </c>
      <c r="Z124" s="19" t="s">
        <v>1995</v>
      </c>
      <c r="AA124" s="19" t="s">
        <v>2163</v>
      </c>
      <c r="AB124" s="19" t="s">
        <v>2164</v>
      </c>
      <c r="AC124" s="19" t="s">
        <v>2165</v>
      </c>
      <c r="AD124" s="61">
        <v>16</v>
      </c>
    </row>
    <row r="125" spans="1:30" hidden="1">
      <c r="A125" s="47"/>
      <c r="B125" s="52" t="s">
        <v>2243</v>
      </c>
      <c r="C125" s="19" t="s">
        <v>310</v>
      </c>
      <c r="D125" s="19" t="s">
        <v>311</v>
      </c>
      <c r="E125" s="19" t="s">
        <v>312</v>
      </c>
      <c r="F125" s="19" t="s">
        <v>1278</v>
      </c>
      <c r="G125" s="19" t="s">
        <v>1279</v>
      </c>
      <c r="H125" s="19" t="s">
        <v>1280</v>
      </c>
      <c r="I125" s="19" t="s">
        <v>1356</v>
      </c>
      <c r="J125" s="19" t="s">
        <v>1357</v>
      </c>
      <c r="K125" s="19" t="s">
        <v>1358</v>
      </c>
      <c r="L125" s="19" t="s">
        <v>1434</v>
      </c>
      <c r="M125" s="19" t="s">
        <v>1435</v>
      </c>
      <c r="N125" s="19" t="s">
        <v>1436</v>
      </c>
      <c r="O125" s="19" t="s">
        <v>1762</v>
      </c>
      <c r="P125" s="19" t="s">
        <v>1763</v>
      </c>
      <c r="Q125" s="19" t="s">
        <v>1764</v>
      </c>
      <c r="R125" s="19" t="s">
        <v>1840</v>
      </c>
      <c r="S125" s="19" t="s">
        <v>1841</v>
      </c>
      <c r="T125" s="19" t="s">
        <v>1842</v>
      </c>
      <c r="U125" s="19" t="s">
        <v>1918</v>
      </c>
      <c r="V125" s="19" t="s">
        <v>1919</v>
      </c>
      <c r="W125" s="19" t="s">
        <v>1920</v>
      </c>
      <c r="X125" s="19" t="s">
        <v>1996</v>
      </c>
      <c r="Y125" s="19" t="s">
        <v>1997</v>
      </c>
      <c r="Z125" s="19" t="s">
        <v>1998</v>
      </c>
      <c r="AA125" s="19" t="s">
        <v>2166</v>
      </c>
      <c r="AB125" s="19" t="s">
        <v>2167</v>
      </c>
      <c r="AC125" s="19" t="s">
        <v>2168</v>
      </c>
      <c r="AD125" s="61">
        <v>17</v>
      </c>
    </row>
    <row r="126" spans="1:30" hidden="1">
      <c r="A126" s="47"/>
      <c r="B126" s="52" t="s">
        <v>2244</v>
      </c>
      <c r="C126" s="19" t="s">
        <v>313</v>
      </c>
      <c r="D126" s="19" t="s">
        <v>314</v>
      </c>
      <c r="E126" s="19" t="s">
        <v>315</v>
      </c>
      <c r="F126" s="19" t="s">
        <v>1281</v>
      </c>
      <c r="G126" s="19" t="s">
        <v>1282</v>
      </c>
      <c r="H126" s="19" t="s">
        <v>1283</v>
      </c>
      <c r="I126" s="19" t="s">
        <v>1359</v>
      </c>
      <c r="J126" s="19" t="s">
        <v>1360</v>
      </c>
      <c r="K126" s="19" t="s">
        <v>1361</v>
      </c>
      <c r="L126" s="19" t="s">
        <v>1437</v>
      </c>
      <c r="M126" s="19" t="s">
        <v>1438</v>
      </c>
      <c r="N126" s="19" t="s">
        <v>1439</v>
      </c>
      <c r="O126" s="19" t="s">
        <v>1765</v>
      </c>
      <c r="P126" s="19" t="s">
        <v>1766</v>
      </c>
      <c r="Q126" s="19" t="s">
        <v>1767</v>
      </c>
      <c r="R126" s="19" t="s">
        <v>1843</v>
      </c>
      <c r="S126" s="19" t="s">
        <v>1844</v>
      </c>
      <c r="T126" s="19" t="s">
        <v>1845</v>
      </c>
      <c r="U126" s="19" t="s">
        <v>1921</v>
      </c>
      <c r="V126" s="19" t="s">
        <v>1922</v>
      </c>
      <c r="W126" s="19" t="s">
        <v>1923</v>
      </c>
      <c r="X126" s="19" t="s">
        <v>1999</v>
      </c>
      <c r="Y126" s="19" t="s">
        <v>2000</v>
      </c>
      <c r="Z126" s="19" t="s">
        <v>2001</v>
      </c>
      <c r="AA126" s="19" t="s">
        <v>2169</v>
      </c>
      <c r="AB126" s="19" t="s">
        <v>2170</v>
      </c>
      <c r="AC126" s="19" t="s">
        <v>2171</v>
      </c>
      <c r="AD126" s="61">
        <v>18</v>
      </c>
    </row>
    <row r="127" spans="1:30" hidden="1">
      <c r="A127" s="47"/>
      <c r="B127" s="51" t="s">
        <v>2245</v>
      </c>
      <c r="C127" s="19" t="s">
        <v>316</v>
      </c>
      <c r="D127" s="19" t="s">
        <v>317</v>
      </c>
      <c r="E127" s="19" t="s">
        <v>318</v>
      </c>
      <c r="F127" s="19" t="s">
        <v>1284</v>
      </c>
      <c r="G127" s="19" t="s">
        <v>1285</v>
      </c>
      <c r="H127" s="19" t="s">
        <v>1286</v>
      </c>
      <c r="I127" s="19" t="s">
        <v>1362</v>
      </c>
      <c r="J127" s="19" t="s">
        <v>1363</v>
      </c>
      <c r="K127" s="19" t="s">
        <v>1364</v>
      </c>
      <c r="L127" s="19" t="s">
        <v>1440</v>
      </c>
      <c r="M127" s="19" t="s">
        <v>1441</v>
      </c>
      <c r="N127" s="19" t="s">
        <v>1442</v>
      </c>
      <c r="O127" s="19" t="s">
        <v>1768</v>
      </c>
      <c r="P127" s="19" t="s">
        <v>1769</v>
      </c>
      <c r="Q127" s="19" t="s">
        <v>1770</v>
      </c>
      <c r="R127" s="19" t="s">
        <v>1846</v>
      </c>
      <c r="S127" s="19" t="s">
        <v>1847</v>
      </c>
      <c r="T127" s="19" t="s">
        <v>1848</v>
      </c>
      <c r="U127" s="19" t="s">
        <v>1924</v>
      </c>
      <c r="V127" s="19" t="s">
        <v>1925</v>
      </c>
      <c r="W127" s="19" t="s">
        <v>1926</v>
      </c>
      <c r="X127" s="19" t="s">
        <v>2002</v>
      </c>
      <c r="Y127" s="19" t="s">
        <v>2003</v>
      </c>
      <c r="Z127" s="19" t="s">
        <v>2004</v>
      </c>
      <c r="AA127" s="19" t="s">
        <v>2172</v>
      </c>
      <c r="AB127" s="19" t="s">
        <v>2173</v>
      </c>
      <c r="AC127" s="19" t="s">
        <v>2174</v>
      </c>
      <c r="AD127" s="61">
        <v>19</v>
      </c>
    </row>
    <row r="128" spans="1:30" hidden="1">
      <c r="A128" s="47"/>
      <c r="B128" s="54" t="s">
        <v>2246</v>
      </c>
      <c r="C128" s="19" t="s">
        <v>319</v>
      </c>
      <c r="D128" s="19" t="s">
        <v>320</v>
      </c>
      <c r="E128" s="19" t="s">
        <v>321</v>
      </c>
      <c r="F128" s="19" t="s">
        <v>1287</v>
      </c>
      <c r="G128" s="19" t="s">
        <v>1288</v>
      </c>
      <c r="H128" s="19" t="s">
        <v>1289</v>
      </c>
      <c r="I128" s="19" t="s">
        <v>1365</v>
      </c>
      <c r="J128" s="19" t="s">
        <v>1366</v>
      </c>
      <c r="K128" s="19" t="s">
        <v>1367</v>
      </c>
      <c r="L128" s="19" t="s">
        <v>1443</v>
      </c>
      <c r="M128" s="19" t="s">
        <v>1444</v>
      </c>
      <c r="N128" s="19" t="s">
        <v>1445</v>
      </c>
      <c r="O128" s="19" t="s">
        <v>1771</v>
      </c>
      <c r="P128" s="19" t="s">
        <v>1772</v>
      </c>
      <c r="Q128" s="19" t="s">
        <v>1773</v>
      </c>
      <c r="R128" s="19" t="s">
        <v>1849</v>
      </c>
      <c r="S128" s="19" t="s">
        <v>1850</v>
      </c>
      <c r="T128" s="19" t="s">
        <v>1851</v>
      </c>
      <c r="U128" s="19" t="s">
        <v>1927</v>
      </c>
      <c r="V128" s="19" t="s">
        <v>1928</v>
      </c>
      <c r="W128" s="19" t="s">
        <v>1929</v>
      </c>
      <c r="X128" s="19" t="s">
        <v>2005</v>
      </c>
      <c r="Y128" s="19" t="s">
        <v>2006</v>
      </c>
      <c r="Z128" s="19" t="s">
        <v>2007</v>
      </c>
      <c r="AA128" s="19" t="s">
        <v>2175</v>
      </c>
      <c r="AB128" s="19" t="s">
        <v>2176</v>
      </c>
      <c r="AC128" s="19" t="s">
        <v>2177</v>
      </c>
      <c r="AD128" s="61">
        <v>20</v>
      </c>
    </row>
    <row r="129" spans="1:30" hidden="1">
      <c r="A129" s="47"/>
      <c r="B129" s="55" t="s">
        <v>2247</v>
      </c>
      <c r="C129" s="19" t="s">
        <v>322</v>
      </c>
      <c r="D129" s="19" t="s">
        <v>323</v>
      </c>
      <c r="E129" s="19" t="s">
        <v>324</v>
      </c>
      <c r="F129" s="19" t="s">
        <v>1290</v>
      </c>
      <c r="G129" s="19" t="s">
        <v>1291</v>
      </c>
      <c r="H129" s="19" t="s">
        <v>1292</v>
      </c>
      <c r="I129" s="19" t="s">
        <v>1368</v>
      </c>
      <c r="J129" s="19" t="s">
        <v>1369</v>
      </c>
      <c r="K129" s="19" t="s">
        <v>1370</v>
      </c>
      <c r="L129" s="19" t="s">
        <v>1446</v>
      </c>
      <c r="M129" s="19" t="s">
        <v>1447</v>
      </c>
      <c r="N129" s="19" t="s">
        <v>1448</v>
      </c>
      <c r="O129" s="19" t="s">
        <v>1774</v>
      </c>
      <c r="P129" s="19" t="s">
        <v>1775</v>
      </c>
      <c r="Q129" s="19" t="s">
        <v>1776</v>
      </c>
      <c r="R129" s="19" t="s">
        <v>1852</v>
      </c>
      <c r="S129" s="19" t="s">
        <v>1853</v>
      </c>
      <c r="T129" s="19" t="s">
        <v>1854</v>
      </c>
      <c r="U129" s="19" t="s">
        <v>1930</v>
      </c>
      <c r="V129" s="19" t="s">
        <v>1931</v>
      </c>
      <c r="W129" s="19" t="s">
        <v>1932</v>
      </c>
      <c r="X129" s="19" t="s">
        <v>2008</v>
      </c>
      <c r="Y129" s="19" t="s">
        <v>2009</v>
      </c>
      <c r="Z129" s="19" t="s">
        <v>2010</v>
      </c>
      <c r="AA129" s="19" t="s">
        <v>2178</v>
      </c>
      <c r="AB129" s="19" t="s">
        <v>2179</v>
      </c>
      <c r="AC129" s="19" t="s">
        <v>2180</v>
      </c>
      <c r="AD129" s="61">
        <v>21</v>
      </c>
    </row>
    <row r="130" spans="1:30" hidden="1">
      <c r="A130" s="56"/>
      <c r="B130" s="55" t="s">
        <v>2248</v>
      </c>
      <c r="C130" s="19" t="s">
        <v>325</v>
      </c>
      <c r="D130" s="19" t="s">
        <v>326</v>
      </c>
      <c r="E130" s="19" t="s">
        <v>327</v>
      </c>
      <c r="F130" s="19" t="s">
        <v>1293</v>
      </c>
      <c r="G130" s="19" t="s">
        <v>1294</v>
      </c>
      <c r="H130" s="19" t="s">
        <v>1295</v>
      </c>
      <c r="I130" s="19" t="s">
        <v>1371</v>
      </c>
      <c r="J130" s="19" t="s">
        <v>1372</v>
      </c>
      <c r="K130" s="19" t="s">
        <v>1373</v>
      </c>
      <c r="L130" s="19" t="s">
        <v>1449</v>
      </c>
      <c r="M130" s="19" t="s">
        <v>1450</v>
      </c>
      <c r="N130" s="19" t="s">
        <v>1451</v>
      </c>
      <c r="O130" s="19" t="s">
        <v>1777</v>
      </c>
      <c r="P130" s="19" t="s">
        <v>1778</v>
      </c>
      <c r="Q130" s="19" t="s">
        <v>1779</v>
      </c>
      <c r="R130" s="19" t="s">
        <v>1855</v>
      </c>
      <c r="S130" s="19" t="s">
        <v>1856</v>
      </c>
      <c r="T130" s="19" t="s">
        <v>1857</v>
      </c>
      <c r="U130" s="19" t="s">
        <v>1933</v>
      </c>
      <c r="V130" s="19" t="s">
        <v>1934</v>
      </c>
      <c r="W130" s="19" t="s">
        <v>1935</v>
      </c>
      <c r="X130" s="19" t="s">
        <v>2011</v>
      </c>
      <c r="Y130" s="19" t="s">
        <v>2104</v>
      </c>
      <c r="Z130" s="19" t="s">
        <v>2105</v>
      </c>
      <c r="AA130" s="19" t="s">
        <v>2181</v>
      </c>
      <c r="AB130" s="19" t="s">
        <v>2182</v>
      </c>
      <c r="AC130" s="19" t="s">
        <v>2183</v>
      </c>
      <c r="AD130" s="61">
        <v>22</v>
      </c>
    </row>
    <row r="131" spans="1:30" hidden="1">
      <c r="A131" s="56"/>
      <c r="B131" s="51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61">
        <v>23</v>
      </c>
    </row>
    <row r="132" spans="1:30" hidden="1">
      <c r="A132" s="56" t="s">
        <v>2249</v>
      </c>
      <c r="B132" s="51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61">
        <v>24</v>
      </c>
    </row>
    <row r="133" spans="1:30" hidden="1">
      <c r="A133" s="56"/>
      <c r="B133" s="48" t="s">
        <v>2228</v>
      </c>
      <c r="C133" s="19" t="s">
        <v>265</v>
      </c>
      <c r="D133" s="19" t="s">
        <v>266</v>
      </c>
      <c r="E133" s="19" t="s">
        <v>267</v>
      </c>
      <c r="F133" s="19" t="s">
        <v>983</v>
      </c>
      <c r="G133" s="19" t="s">
        <v>984</v>
      </c>
      <c r="H133" s="19" t="s">
        <v>985</v>
      </c>
      <c r="I133" s="19" t="s">
        <v>1311</v>
      </c>
      <c r="J133" s="19" t="s">
        <v>1312</v>
      </c>
      <c r="K133" s="19" t="s">
        <v>1313</v>
      </c>
      <c r="L133" s="19" t="s">
        <v>1389</v>
      </c>
      <c r="M133" s="19" t="s">
        <v>1390</v>
      </c>
      <c r="N133" s="19" t="s">
        <v>1391</v>
      </c>
      <c r="O133" s="19" t="s">
        <v>1467</v>
      </c>
      <c r="P133" s="19" t="s">
        <v>1468</v>
      </c>
      <c r="Q133" s="19" t="s">
        <v>1469</v>
      </c>
      <c r="R133" s="19" t="s">
        <v>1795</v>
      </c>
      <c r="S133" s="19" t="s">
        <v>1796</v>
      </c>
      <c r="T133" s="19" t="s">
        <v>1797</v>
      </c>
      <c r="U133" s="19" t="s">
        <v>1873</v>
      </c>
      <c r="V133" s="19" t="s">
        <v>1874</v>
      </c>
      <c r="W133" s="19" t="s">
        <v>1875</v>
      </c>
      <c r="X133" s="19" t="s">
        <v>1951</v>
      </c>
      <c r="Y133" s="19" t="s">
        <v>1952</v>
      </c>
      <c r="Z133" s="19" t="s">
        <v>1953</v>
      </c>
      <c r="AA133" s="19" t="s">
        <v>2121</v>
      </c>
      <c r="AB133" s="19" t="s">
        <v>2122</v>
      </c>
      <c r="AC133" s="19" t="s">
        <v>2123</v>
      </c>
      <c r="AD133" s="61">
        <v>25</v>
      </c>
    </row>
    <row r="134" spans="1:30" hidden="1">
      <c r="A134" s="56"/>
      <c r="B134" s="54" t="s">
        <v>2250</v>
      </c>
      <c r="C134" s="19" t="s">
        <v>328</v>
      </c>
      <c r="D134" s="19" t="s">
        <v>329</v>
      </c>
      <c r="E134" s="19" t="s">
        <v>330</v>
      </c>
      <c r="F134" s="19" t="s">
        <v>1296</v>
      </c>
      <c r="G134" s="19" t="s">
        <v>1297</v>
      </c>
      <c r="H134" s="19" t="s">
        <v>1298</v>
      </c>
      <c r="I134" s="19" t="s">
        <v>1374</v>
      </c>
      <c r="J134" s="19" t="s">
        <v>1375</v>
      </c>
      <c r="K134" s="19" t="s">
        <v>1376</v>
      </c>
      <c r="L134" s="19" t="s">
        <v>1452</v>
      </c>
      <c r="M134" s="19" t="s">
        <v>1453</v>
      </c>
      <c r="N134" s="19" t="s">
        <v>1454</v>
      </c>
      <c r="O134" s="19" t="s">
        <v>1780</v>
      </c>
      <c r="P134" s="19" t="s">
        <v>1781</v>
      </c>
      <c r="Q134" s="19" t="s">
        <v>1782</v>
      </c>
      <c r="R134" s="19" t="s">
        <v>1858</v>
      </c>
      <c r="S134" s="19" t="s">
        <v>1859</v>
      </c>
      <c r="T134" s="19" t="s">
        <v>1860</v>
      </c>
      <c r="U134" s="19" t="s">
        <v>1936</v>
      </c>
      <c r="V134" s="19" t="s">
        <v>1937</v>
      </c>
      <c r="W134" s="19" t="s">
        <v>1938</v>
      </c>
      <c r="X134" s="19" t="s">
        <v>2106</v>
      </c>
      <c r="Y134" s="19" t="s">
        <v>2107</v>
      </c>
      <c r="Z134" s="19" t="s">
        <v>2108</v>
      </c>
      <c r="AA134" s="19" t="s">
        <v>2184</v>
      </c>
      <c r="AB134" s="19" t="s">
        <v>2185</v>
      </c>
      <c r="AC134" s="19" t="s">
        <v>2186</v>
      </c>
      <c r="AD134" s="61">
        <v>26</v>
      </c>
    </row>
    <row r="135" spans="1:30" hidden="1">
      <c r="A135" s="56"/>
      <c r="B135" s="54" t="s">
        <v>2251</v>
      </c>
      <c r="C135" s="19" t="s">
        <v>331</v>
      </c>
      <c r="D135" s="19" t="s">
        <v>332</v>
      </c>
      <c r="E135" s="19" t="s">
        <v>333</v>
      </c>
      <c r="F135" s="19" t="s">
        <v>1299</v>
      </c>
      <c r="G135" s="19" t="s">
        <v>1300</v>
      </c>
      <c r="H135" s="19" t="s">
        <v>1301</v>
      </c>
      <c r="I135" s="19" t="s">
        <v>1377</v>
      </c>
      <c r="J135" s="19" t="s">
        <v>1378</v>
      </c>
      <c r="K135" s="19" t="s">
        <v>1379</v>
      </c>
      <c r="L135" s="19" t="s">
        <v>1455</v>
      </c>
      <c r="M135" s="19" t="s">
        <v>1456</v>
      </c>
      <c r="N135" s="19" t="s">
        <v>1457</v>
      </c>
      <c r="O135" s="19" t="s">
        <v>1783</v>
      </c>
      <c r="P135" s="19" t="s">
        <v>1784</v>
      </c>
      <c r="Q135" s="19" t="s">
        <v>1785</v>
      </c>
      <c r="R135" s="19" t="s">
        <v>1861</v>
      </c>
      <c r="S135" s="19" t="s">
        <v>1862</v>
      </c>
      <c r="T135" s="19" t="s">
        <v>1863</v>
      </c>
      <c r="U135" s="19" t="s">
        <v>1939</v>
      </c>
      <c r="V135" s="19" t="s">
        <v>1940</v>
      </c>
      <c r="W135" s="19" t="s">
        <v>1941</v>
      </c>
      <c r="X135" s="19" t="s">
        <v>2109</v>
      </c>
      <c r="Y135" s="19" t="s">
        <v>2110</v>
      </c>
      <c r="Z135" s="19" t="s">
        <v>2111</v>
      </c>
      <c r="AA135" s="19" t="s">
        <v>2187</v>
      </c>
      <c r="AB135" s="19" t="s">
        <v>2188</v>
      </c>
      <c r="AC135" s="19" t="s">
        <v>2189</v>
      </c>
      <c r="AD135" s="61">
        <v>27</v>
      </c>
    </row>
    <row r="136" spans="1:30" hidden="1">
      <c r="A136" s="56"/>
      <c r="B136" s="51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61">
        <v>28</v>
      </c>
    </row>
    <row r="137" spans="1:30" hidden="1">
      <c r="A137" s="56" t="s">
        <v>2252</v>
      </c>
      <c r="B137" s="51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61">
        <v>29</v>
      </c>
    </row>
    <row r="138" spans="1:30" hidden="1">
      <c r="A138" s="47"/>
      <c r="B138" s="48" t="s">
        <v>2253</v>
      </c>
      <c r="C138" s="19" t="s">
        <v>334</v>
      </c>
      <c r="D138" s="19" t="s">
        <v>335</v>
      </c>
      <c r="E138" s="19" t="s">
        <v>336</v>
      </c>
      <c r="F138" s="19" t="s">
        <v>1302</v>
      </c>
      <c r="G138" s="19" t="s">
        <v>1303</v>
      </c>
      <c r="H138" s="19" t="s">
        <v>1304</v>
      </c>
      <c r="I138" s="19" t="s">
        <v>1380</v>
      </c>
      <c r="J138" s="19" t="s">
        <v>1381</v>
      </c>
      <c r="K138" s="19" t="s">
        <v>1382</v>
      </c>
      <c r="L138" s="19" t="s">
        <v>1458</v>
      </c>
      <c r="M138" s="19" t="s">
        <v>1459</v>
      </c>
      <c r="N138" s="19" t="s">
        <v>1460</v>
      </c>
      <c r="O138" s="19" t="s">
        <v>1786</v>
      </c>
      <c r="P138" s="19" t="s">
        <v>1787</v>
      </c>
      <c r="Q138" s="19" t="s">
        <v>1788</v>
      </c>
      <c r="R138" s="19" t="s">
        <v>1864</v>
      </c>
      <c r="S138" s="19" t="s">
        <v>1865</v>
      </c>
      <c r="T138" s="19" t="s">
        <v>1866</v>
      </c>
      <c r="U138" s="19" t="s">
        <v>1942</v>
      </c>
      <c r="V138" s="19" t="s">
        <v>1943</v>
      </c>
      <c r="W138" s="19" t="s">
        <v>1944</v>
      </c>
      <c r="X138" s="19" t="s">
        <v>2112</v>
      </c>
      <c r="Y138" s="19" t="s">
        <v>2113</v>
      </c>
      <c r="Z138" s="19" t="s">
        <v>2114</v>
      </c>
      <c r="AA138" s="19" t="s">
        <v>2190</v>
      </c>
      <c r="AB138" s="19" t="s">
        <v>2191</v>
      </c>
      <c r="AC138" s="19" t="s">
        <v>2192</v>
      </c>
      <c r="AD138" s="61">
        <v>30</v>
      </c>
    </row>
    <row r="139" spans="1:30" hidden="1">
      <c r="A139" s="47"/>
      <c r="B139" s="48" t="s">
        <v>2254</v>
      </c>
      <c r="C139" s="19" t="s">
        <v>337</v>
      </c>
      <c r="D139" s="19" t="s">
        <v>338</v>
      </c>
      <c r="E139" s="19" t="s">
        <v>339</v>
      </c>
      <c r="F139" s="19" t="s">
        <v>1305</v>
      </c>
      <c r="G139" s="19" t="s">
        <v>1306</v>
      </c>
      <c r="H139" s="19" t="s">
        <v>1307</v>
      </c>
      <c r="I139" s="19" t="s">
        <v>1383</v>
      </c>
      <c r="J139" s="19" t="s">
        <v>1384</v>
      </c>
      <c r="K139" s="19" t="s">
        <v>1385</v>
      </c>
      <c r="L139" s="19" t="s">
        <v>1461</v>
      </c>
      <c r="M139" s="19" t="s">
        <v>1462</v>
      </c>
      <c r="N139" s="19" t="s">
        <v>1463</v>
      </c>
      <c r="O139" s="19" t="s">
        <v>1789</v>
      </c>
      <c r="P139" s="19" t="s">
        <v>1790</v>
      </c>
      <c r="Q139" s="19" t="s">
        <v>1791</v>
      </c>
      <c r="R139" s="19" t="s">
        <v>1867</v>
      </c>
      <c r="S139" s="19" t="s">
        <v>1868</v>
      </c>
      <c r="T139" s="19" t="s">
        <v>1869</v>
      </c>
      <c r="U139" s="19" t="s">
        <v>1945</v>
      </c>
      <c r="V139" s="19" t="s">
        <v>1946</v>
      </c>
      <c r="W139" s="19" t="s">
        <v>1947</v>
      </c>
      <c r="X139" s="19" t="s">
        <v>2115</v>
      </c>
      <c r="Y139" s="19" t="s">
        <v>2116</v>
      </c>
      <c r="Z139" s="19" t="s">
        <v>2117</v>
      </c>
      <c r="AA139" s="19" t="s">
        <v>2193</v>
      </c>
      <c r="AB139" s="19" t="s">
        <v>2194</v>
      </c>
      <c r="AC139" s="19" t="s">
        <v>2195</v>
      </c>
      <c r="AD139" s="61">
        <v>31</v>
      </c>
    </row>
    <row r="140" spans="1:30" hidden="1">
      <c r="A140" s="47"/>
      <c r="B140" s="48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</row>
    <row r="141" spans="1:30">
      <c r="A141" s="47"/>
      <c r="B141" s="48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</row>
    <row r="142" spans="1:30">
      <c r="A142" s="47"/>
      <c r="B142" s="48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</row>
    <row r="143" spans="1:30">
      <c r="A143" s="47"/>
      <c r="B143" s="48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</row>
    <row r="144" spans="1:30">
      <c r="A144" s="47"/>
      <c r="B144" s="48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</row>
    <row r="145" spans="2:20">
      <c r="B145" s="59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</row>
    <row r="146" spans="2:20" ht="15" customHeight="1">
      <c r="B146" s="59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</row>
    <row r="147" spans="2:20" ht="15" customHeight="1"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</row>
  </sheetData>
  <mergeCells count="25">
    <mergeCell ref="C10:E10"/>
    <mergeCell ref="G10:I10"/>
    <mergeCell ref="B5:K5"/>
    <mergeCell ref="B6:K6"/>
    <mergeCell ref="L6:T6"/>
    <mergeCell ref="A8:H8"/>
    <mergeCell ref="L8:R8"/>
    <mergeCell ref="R105:T105"/>
    <mergeCell ref="U105:W105"/>
    <mergeCell ref="C66:E66"/>
    <mergeCell ref="F66:H66"/>
    <mergeCell ref="I66:K66"/>
    <mergeCell ref="L66:N66"/>
    <mergeCell ref="O66:Q66"/>
    <mergeCell ref="R66:T66"/>
    <mergeCell ref="C105:E105"/>
    <mergeCell ref="F105:H105"/>
    <mergeCell ref="I105:K105"/>
    <mergeCell ref="L105:N105"/>
    <mergeCell ref="O105:Q105"/>
    <mergeCell ref="X105:Z105"/>
    <mergeCell ref="AA105:AC105"/>
    <mergeCell ref="U66:W66"/>
    <mergeCell ref="X66:Z66"/>
    <mergeCell ref="AA66:AC66"/>
  </mergeCells>
  <dataValidations count="1">
    <dataValidation type="list" allowBlank="1" showInputMessage="1" showErrorMessage="1" sqref="C10:E10" xr:uid="{2C157DFD-C1EC-4C5F-8EA7-E5BDB0D9B318}">
      <formula1>$B$49:$B$57</formula1>
    </dataValidation>
  </dataValidations>
  <hyperlinks>
    <hyperlink ref="A47" r:id="rId1" display="http://www.abs.gov.au/websitedbs/d3310114.nsf/Home/©+Copyright?OpenDocument" xr:uid="{045F2B89-8031-4AC0-A523-4129C287A66A}"/>
    <hyperlink ref="F109" location="A125173850V" display="A125173850V" xr:uid="{6B06DBA5-A68C-4F8A-A6A1-D511B632D999}"/>
    <hyperlink ref="F110" location="A125173814K" display="A125173814K" xr:uid="{50439886-0588-444B-B190-565FF34DBDF1}"/>
    <hyperlink ref="F111" location="A125173854C" display="A125173854C" xr:uid="{FEFEF240-9B61-4C9C-A625-561B84D86F2D}"/>
    <hyperlink ref="F112" location="A125173858L" display="A125173858L" xr:uid="{B640A102-6E3C-4D04-967F-82B881FB89BA}"/>
    <hyperlink ref="F113" location="A125173818V" display="A125173818V" xr:uid="{EFE8D5C1-C632-4C32-AD6E-EB93F53C8565}"/>
    <hyperlink ref="F114" location="A125173822K" display="A125173822K" xr:uid="{C9DFA8DF-46F7-42CD-9BE2-D73836D89C2F}"/>
    <hyperlink ref="F115" location="A125173842V" display="A125173842V" xr:uid="{906C711B-EC75-4761-9018-B31D6A1D3D4B}"/>
    <hyperlink ref="F116" location="A125173802A" display="A125173802A" xr:uid="{9EE9E1B0-75C3-4635-AD39-76583E1425C0}"/>
    <hyperlink ref="F117" location="A125173862C" display="A125173862C" xr:uid="{71DAC6B8-9B68-4779-A091-BBEF24BAA472}"/>
    <hyperlink ref="F118" location="A125173846C" display="A125173846C" xr:uid="{ACDC5C74-E3C9-4BEE-9760-062D421C4563}"/>
    <hyperlink ref="F119" location="A125173874L" display="A125173874L" xr:uid="{0D57C396-06C7-495B-A407-A3636D998D9D}"/>
    <hyperlink ref="F120" location="A125173806K" display="A125173806K" xr:uid="{7780EB8D-4140-4023-9CE9-6AA4E3F65F6C}"/>
    <hyperlink ref="F121" location="A125173782C" display="A125173782C" xr:uid="{3788D2EA-6A22-49CE-88FE-00D2E7D1CCC7}"/>
    <hyperlink ref="F122" location="A125173794L" display="A125173794L" xr:uid="{8C18F630-3A97-4D86-8240-95C72FB3FC7F}"/>
    <hyperlink ref="F123" location="A125173826V" display="A125173826V" xr:uid="{2B1037E7-FFE4-4B02-A3B7-263BF56285C0}"/>
    <hyperlink ref="F124" location="A125173798W" display="A125173798W" xr:uid="{C54CDE1A-3315-40B2-ADA7-7897B06F9048}"/>
    <hyperlink ref="F125" location="A125173830K" display="A125173830K" xr:uid="{78BE7F99-93AF-46D1-BEFF-6CEFFA6F8FD6}"/>
    <hyperlink ref="F126" location="A125173834V" display="A125173834V" xr:uid="{9C3F1DC5-332C-4EA7-8C3E-995348F00997}"/>
    <hyperlink ref="F127" location="A125173878W" display="A125173878W" xr:uid="{87D09C78-7DEE-4213-A896-BD4EA4C21AA9}"/>
    <hyperlink ref="F128" location="A125173786L" display="A125173786L" xr:uid="{03BADD74-2D74-4F6F-BFAD-7F8C512FBF18}"/>
    <hyperlink ref="F129" location="A125173866L" display="A125173866L" xr:uid="{C887B660-36F8-4514-A5B9-AA8AB44B54B1}"/>
    <hyperlink ref="F130" location="A125173870C" display="A125173870C" xr:uid="{3CB6D0CE-0484-4CD4-85C4-B3707BA35E95}"/>
    <hyperlink ref="F134" location="A125173790C" display="A125173790C" xr:uid="{7C195995-2A8D-4786-BF9F-D757F36621F8}"/>
    <hyperlink ref="F135" location="A125173810A" display="A125173810A" xr:uid="{54F5C17D-2C7D-44F6-98DD-A647551C7A91}"/>
    <hyperlink ref="F138" location="A125173838C" display="A125173838C" xr:uid="{B1427756-D99D-4B84-88C6-9D5B1CBF55F1}"/>
    <hyperlink ref="F139" location="A125173882L" display="A125173882L" xr:uid="{F8F97200-F49B-4072-B4EE-3CC693BC162C}"/>
    <hyperlink ref="I109" location="A125173434J" display="A125173434J" xr:uid="{ABE29849-94F3-4BC9-932E-1FEDBD8C989C}"/>
    <hyperlink ref="I110" location="A125173398K" display="A125173398K" xr:uid="{42B90FC2-8F1F-4154-8DDF-C59287DDC7FB}"/>
    <hyperlink ref="I111" location="A125173438T" display="A125173438T" xr:uid="{28B09E9B-C706-4A95-B965-7BAD78338D7C}"/>
    <hyperlink ref="I112" location="A125173442J" display="A125173442J" xr:uid="{70BD900F-851B-46CD-B648-1F2349E1153E}"/>
    <hyperlink ref="I113" location="A125173402R" display="A125173402R" xr:uid="{54ED4B29-2448-4657-9F4E-5AC6DBCE84A8}"/>
    <hyperlink ref="I114" location="A125173406X" display="A125173406X" xr:uid="{786AE122-C3D4-4E06-82C9-493291B68323}"/>
    <hyperlink ref="I115" location="A125173426J" display="A125173426J" xr:uid="{C947EB34-A1E6-40C9-A080-9831DCC46656}"/>
    <hyperlink ref="I116" location="A125173386A" display="A125173386A" xr:uid="{E77B4531-4A1A-432B-9611-2876E3B1BB33}"/>
    <hyperlink ref="I117" location="A125173446T" display="A125173446T" xr:uid="{F4CA1520-0679-48F3-9BD2-8B6CAC2612FA}"/>
    <hyperlink ref="I118" location="A125173430X" display="A125173430X" xr:uid="{10220E4C-CFF4-4E11-A8A8-E623EAF222A1}"/>
    <hyperlink ref="I119" location="A125173458A" display="A125173458A" xr:uid="{3CAD1EB0-62A8-4EA2-84F2-D53F110C473A}"/>
    <hyperlink ref="I120" location="A125173390T" display="A125173390T" xr:uid="{DCE8C6FB-355F-40A2-973E-06AFF5D8264E}"/>
    <hyperlink ref="I121" location="A125173366T" display="A125173366T" xr:uid="{AAB9983E-D897-4D75-B564-70093BC5FEE7}"/>
    <hyperlink ref="I122" location="A125173378A" display="A125173378A" xr:uid="{6819A8F1-5544-4379-BB6E-9A101E161F63}"/>
    <hyperlink ref="I123" location="A125173410R" display="A125173410R" xr:uid="{86C4CE9E-2ED2-4039-AF51-8C4329CB0EAD}"/>
    <hyperlink ref="I124" location="A125173382T" display="A125173382T" xr:uid="{6094EF7E-EB92-4603-B982-32943D13B27B}"/>
    <hyperlink ref="I125" location="A125173414X" display="A125173414X" xr:uid="{D4F92027-B7C5-4C01-82FA-083E206DACB3}"/>
    <hyperlink ref="I126" location="A125173418J" display="A125173418J" xr:uid="{75601DF9-A890-4392-ADAB-254551E61A9B}"/>
    <hyperlink ref="I127" location="A125173462T" display="A125173462T" xr:uid="{B56D2D1A-041C-4F86-94E4-F9AC67A18210}"/>
    <hyperlink ref="I128" location="A125173370J" display="A125173370J" xr:uid="{8522D3EB-5576-4B3D-A973-EE041748DD01}"/>
    <hyperlink ref="I129" location="A125173450J" display="A125173450J" xr:uid="{3B816EDE-6A90-4927-81B0-8D9D6E4D2A77}"/>
    <hyperlink ref="I130" location="A125173454T" display="A125173454T" xr:uid="{19B5E156-6A3D-4964-B221-CAD2B0AB1146}"/>
    <hyperlink ref="I134" location="A125173374T" display="A125173374T" xr:uid="{1808072E-0629-47E1-A2AD-093D42B9A8B0}"/>
    <hyperlink ref="I135" location="A125173394A" display="A125173394A" xr:uid="{FBF369FC-AD3F-495A-A88F-361BB187104B}"/>
    <hyperlink ref="I138" location="A125173422X" display="A125173422X" xr:uid="{272BEE13-A70F-4795-B8AE-D76F7EAC6BEB}"/>
    <hyperlink ref="I139" location="A125173466A" display="A125173466A" xr:uid="{5BF83D6A-3378-421F-B8D5-E6D83D0EB86D}"/>
    <hyperlink ref="L109" location="A125173954L" display="A125173954L" xr:uid="{CA4D7DE9-44E1-4FA2-9036-636E6D54E342}"/>
    <hyperlink ref="L110" location="A125173918C" display="A125173918C" xr:uid="{A4AC7A8C-45B7-4D5F-8663-BE8D047E88FD}"/>
    <hyperlink ref="L111" location="A125173958W" display="A125173958W" xr:uid="{2964DC6A-8FAD-4EC7-A639-DC4C35D46D2E}"/>
    <hyperlink ref="L112" location="A125173962L" display="A125173962L" xr:uid="{3AC4B251-7DE5-4508-9433-640FE339A2D3}"/>
    <hyperlink ref="L113" location="A125173922V" display="A125173922V" xr:uid="{762B8BF2-6BE0-426E-9739-7123671D9A27}"/>
    <hyperlink ref="L114" location="A125173926C" display="A125173926C" xr:uid="{BF15C838-78A3-49D1-B120-A649AAC634EE}"/>
    <hyperlink ref="L115" location="A125173946L" display="A125173946L" xr:uid="{D8D0553C-82F4-403A-B221-D3DF65347B42}"/>
    <hyperlink ref="L116" location="A125173906V" display="A125173906V" xr:uid="{1A8AA208-F7E3-4F0D-A53A-555E80E2647A}"/>
    <hyperlink ref="L117" location="A125173966W" display="A125173966W" xr:uid="{4BD09134-46E5-4E68-8F1C-F72781434110}"/>
    <hyperlink ref="L118" location="A125173950C" display="A125173950C" xr:uid="{E7FB8694-5590-45B3-8EA6-FC5ECAC196BE}"/>
    <hyperlink ref="L119" location="A125173978F" display="A125173978F" xr:uid="{5619857F-2C26-4438-8F75-B892A4F2896F}"/>
    <hyperlink ref="L120" location="A125173910K" display="A125173910K" xr:uid="{57F35D4D-A199-44C5-9C6D-E47A37A964D1}"/>
    <hyperlink ref="L121" location="A125173886W" display="A125173886W" xr:uid="{7438C9F5-5899-4D5E-AA4E-377D3A0A9484}"/>
    <hyperlink ref="L122" location="A125173898F" display="A125173898F" xr:uid="{0B947A8D-1006-4A1A-A876-03B0C07928C2}"/>
    <hyperlink ref="L123" location="A125173930V" display="A125173930V" xr:uid="{EEF092FA-6C25-4203-836D-FD12D6F72FE6}"/>
    <hyperlink ref="L124" location="A125173902K" display="A125173902K" xr:uid="{E7596F64-9F57-4610-826C-B8B390CE655E}"/>
    <hyperlink ref="L125" location="A125173934C" display="A125173934C" xr:uid="{C05EEE70-25F7-4FB8-8553-D7961C4F6BCA}"/>
    <hyperlink ref="L126" location="A125173938L" display="A125173938L" xr:uid="{39CBB816-8E32-40EC-8E20-E5907A040C3B}"/>
    <hyperlink ref="L127" location="A125173982W" display="A125173982W" xr:uid="{D66D9D76-A531-4482-9016-EAE560C4AD35}"/>
    <hyperlink ref="L128" location="A125173890L" display="A125173890L" xr:uid="{7CFE4D7F-A2FC-4C7A-A012-ED7C978470AD}"/>
    <hyperlink ref="L129" location="A125173970L" display="A125173970L" xr:uid="{E272CA64-07ED-4757-B9BF-1CD87A5F30A5}"/>
    <hyperlink ref="L130" location="A125173974W" display="A125173974W" xr:uid="{1753F714-975C-45D2-9A72-1959B3E75FB6}"/>
    <hyperlink ref="L134" location="A125173894W" display="A125173894W" xr:uid="{DB389431-5536-4A90-9AFB-963A706589DD}"/>
    <hyperlink ref="L135" location="A125173914V" display="A125173914V" xr:uid="{B9A6AB1A-50F0-481A-9D61-05398D977F9A}"/>
    <hyperlink ref="L138" location="A125173942C" display="A125173942C" xr:uid="{C5075AE4-CB04-403C-84F9-3BBB060218AA}"/>
    <hyperlink ref="L139" location="A125173986F" display="A125173986F" xr:uid="{756CF50A-E9FE-4B76-AA64-FFF80FBA721B}"/>
    <hyperlink ref="O109" location="A125174058J" display="A125174058J" xr:uid="{CDEB795E-E01D-4286-B267-1D27D582C734}"/>
    <hyperlink ref="O110" location="A125174022F" display="A125174022F" xr:uid="{A68F6AEF-312F-4C79-987C-F86974D5E17D}"/>
    <hyperlink ref="O111" location="A125174062X" display="A125174062X" xr:uid="{D14E23F7-30B3-45D3-8CED-9EA50E38B79A}"/>
    <hyperlink ref="O112" location="A125174066J" display="A125174066J" xr:uid="{87625026-6C52-44C9-ACD2-34000FF7B066}"/>
    <hyperlink ref="O113" location="A125174026R" display="A125174026R" xr:uid="{AE648D88-5087-40C9-BCA7-D8A3D7D2F735}"/>
    <hyperlink ref="O114" location="A125174030F" display="A125174030F" xr:uid="{E06FA9C0-F433-46D0-A422-0C3525F6A327}"/>
    <hyperlink ref="O115" location="A125174050R" display="A125174050R" xr:uid="{5407B9EE-65DB-4708-B68B-F5A41FBD8AED}"/>
    <hyperlink ref="O116" location="A125174010W" display="A125174010W" xr:uid="{B3E5450B-4770-4BD4-80C1-D6C24B2D7AE0}"/>
    <hyperlink ref="O117" location="A125174070X" display="A125174070X" xr:uid="{C995738C-7C18-40C5-97CA-F69CCB2DD162}"/>
    <hyperlink ref="O118" location="A125174054X" display="A125174054X" xr:uid="{E7D64050-511B-4344-9393-2943DC9A2230}"/>
    <hyperlink ref="O119" location="A125174082J" display="A125174082J" xr:uid="{B3D955E9-8896-4BFD-A6C9-7D38B1543401}"/>
    <hyperlink ref="O120" location="A125174014F" display="A125174014F" xr:uid="{40A2B3A7-B98D-4768-85A8-3F5CE79B73D9}"/>
    <hyperlink ref="O121" location="A125173990W" display="A125173990W" xr:uid="{B832D250-86EB-4B43-A014-DBD6AD293004}"/>
    <hyperlink ref="O122" location="A125174002W" display="A125174002W" xr:uid="{3AC9C73A-0CF3-4BD6-BD8F-D3694EDBB587}"/>
    <hyperlink ref="O123" location="A125174034R" display="A125174034R" xr:uid="{E7B6FA84-1E13-4622-844B-E0B36EB8C28D}"/>
    <hyperlink ref="O124" location="A125174006F" display="A125174006F" xr:uid="{342E48A4-6D33-4F3F-918D-492E67802FFE}"/>
    <hyperlink ref="O125" location="A125174038X" display="A125174038X" xr:uid="{DC6E4C4D-B4F9-46BB-B909-B19620AEFA36}"/>
    <hyperlink ref="O126" location="A125174042R" display="A125174042R" xr:uid="{86A489FA-0067-4039-B3CE-4B0CBE8E3CBA}"/>
    <hyperlink ref="O127" location="A125174086T" display="A125174086T" xr:uid="{298795BE-4AE4-4BEC-B29A-E18ABED39821}"/>
    <hyperlink ref="O128" location="A125173994F" display="A125173994F" xr:uid="{0BC9EB05-2864-4FF3-BDED-6CC8F368B16E}"/>
    <hyperlink ref="O129" location="A125174074J" display="A125174074J" xr:uid="{BA8083F4-BA75-4675-85EE-3E49A4543648}"/>
    <hyperlink ref="O130" location="A125174078T" display="A125174078T" xr:uid="{8BC0CCC9-EA5A-47BD-9EA3-D06695180BE7}"/>
    <hyperlink ref="O134" location="A125173998R" display="A125173998R" xr:uid="{72522B94-1D3B-43DB-BA4F-5C4EB45CB3CA}"/>
    <hyperlink ref="O135" location="A125174018R" display="A125174018R" xr:uid="{BF11F668-E463-4121-9337-4A885BB1A89E}"/>
    <hyperlink ref="O138" location="A125174046X" display="A125174046X" xr:uid="{53488725-C0A5-46F0-96E0-3FE6425A29CA}"/>
    <hyperlink ref="O139" location="A125174090J" display="A125174090J" xr:uid="{88D072C6-0219-48BC-AE06-86FF25261BCB}"/>
    <hyperlink ref="R109" location="A125173538A" display="A125173538A" xr:uid="{DDD5E8C8-FBDF-4B13-ADB6-1C81E243A4BD}"/>
    <hyperlink ref="R110" location="A125173502X" display="A125173502X" xr:uid="{986D31A6-5D1A-4794-9989-66DB52AFDB20}"/>
    <hyperlink ref="R111" location="A125173542T" display="A125173542T" xr:uid="{9CC5AA94-25ED-4F02-8E4C-4788DB155483}"/>
    <hyperlink ref="R112" location="A125173546A" display="A125173546A" xr:uid="{658F09D4-BD9A-43C0-A4EC-5E0F71EAA643}"/>
    <hyperlink ref="R113" location="A125173506J" display="A125173506J" xr:uid="{9DEC87B0-7088-4D5F-AEAC-74B1F43A4A97}"/>
    <hyperlink ref="R114" location="A125173510X" display="A125173510X" xr:uid="{8B9C58E8-3F43-4A60-9888-C96CABB53463}"/>
    <hyperlink ref="R115" location="A125173530J" display="A125173530J" xr:uid="{51801D7A-AD64-406F-87BC-66BCC475A4BC}"/>
    <hyperlink ref="R116" location="A125173490A" display="A125173490A" xr:uid="{A2AC4023-7073-4B40-891F-0B9DC07EC390}"/>
    <hyperlink ref="R117" location="A125173550T" display="A125173550T" xr:uid="{102C59D8-02F3-4360-B0AE-E22C91C75AC7}"/>
    <hyperlink ref="R118" location="A125173534T" display="A125173534T" xr:uid="{83120896-BFFD-4299-9A10-534394D0159B}"/>
    <hyperlink ref="R119" location="A125173562A" display="A125173562A" xr:uid="{F6E5F0F4-7D7C-476E-AD8B-0BA5F1486604}"/>
    <hyperlink ref="R120" location="A125173494K" display="A125173494K" xr:uid="{0ED0740E-B8CC-4A7A-8920-5CC5B33EC73D}"/>
    <hyperlink ref="R121" location="A125173470T" display="A125173470T" xr:uid="{079E6B5D-AC46-43C9-95F0-5E66B6C74DA2}"/>
    <hyperlink ref="R122" location="A125173482A" display="A125173482A" xr:uid="{7DB23C60-C36A-48DC-BB09-B75612AADD70}"/>
    <hyperlink ref="R123" location="A125173514J" display="A125173514J" xr:uid="{4CC7E8A0-FA3B-4205-9460-CCA2A0A8A881}"/>
    <hyperlink ref="R124" location="A125173486K" display="A125173486K" xr:uid="{9A99EEE2-1F94-4F68-AAA0-64C0E553643F}"/>
    <hyperlink ref="R125" location="A125173518T" display="A125173518T" xr:uid="{A4EEFBF7-0AA9-4FB1-AD3A-90600DDBFC38}"/>
    <hyperlink ref="R126" location="A125173522J" display="A125173522J" xr:uid="{3448F9E3-AD72-42DA-96C8-C94E50DFB851}"/>
    <hyperlink ref="R127" location="A125173566K" display="A125173566K" xr:uid="{BD69E258-808E-4A6C-B68A-C1B891B9BD9F}"/>
    <hyperlink ref="R128" location="A125173474A" display="A125173474A" xr:uid="{3678D82A-9DC3-487B-A77A-05F3C820B227}"/>
    <hyperlink ref="R129" location="A125173554A" display="A125173554A" xr:uid="{9DA33678-A8A9-4A5C-BD4E-91BECC363650}"/>
    <hyperlink ref="R130" location="A125173558K" display="A125173558K" xr:uid="{DEE0A94E-CDF8-4894-B522-E5DE9269F99E}"/>
    <hyperlink ref="R134" location="A125173478K" display="A125173478K" xr:uid="{28B6A37C-7A48-4FCD-88FC-03062DB219C5}"/>
    <hyperlink ref="R135" location="A125173498V" display="A125173498V" xr:uid="{733BDC7D-E725-47B2-95E3-49206CB9A2C3}"/>
    <hyperlink ref="R138" location="A125173526T" display="A125173526T" xr:uid="{F08FEB3C-AF3F-4AD2-A61B-5F2473A76975}"/>
    <hyperlink ref="R139" location="A125173570A" display="A125173570A" xr:uid="{424B3273-12EF-4133-8CA8-B3ECB415CFBF}"/>
    <hyperlink ref="U109" location="A125173642A" display="A125173642A" xr:uid="{AA08375F-10C8-4B02-8E86-0C45F3EFF630}"/>
    <hyperlink ref="U110" location="A125173606T" display="A125173606T" xr:uid="{712214C8-2EC4-45BF-981A-FDB203135B49}"/>
    <hyperlink ref="U111" location="A125173646K" display="A125173646K" xr:uid="{3B27C731-F680-4504-A492-ED8C990393A3}"/>
    <hyperlink ref="U112" location="A125173650A" display="A125173650A" xr:uid="{A9B3ADB2-6DF7-4335-9027-1EF0C060511A}"/>
    <hyperlink ref="U113" location="A125173610J" display="A125173610J" xr:uid="{3725D0EB-853D-488A-8BAC-67528D070FBC}"/>
    <hyperlink ref="U114" location="A125173614T" display="A125173614T" xr:uid="{C29774B7-83D0-42D4-B05D-C884EF783F39}"/>
    <hyperlink ref="U115" location="A125173634A" display="A125173634A" xr:uid="{ABB888BB-1AE0-49B0-A4BB-DCAC00FEC472}"/>
    <hyperlink ref="U116" location="A125173594V" display="A125173594V" xr:uid="{99541434-3531-413F-B705-0ADFB2E39279}"/>
    <hyperlink ref="U117" location="A125173654K" display="A125173654K" xr:uid="{5DEA3113-9540-4E74-BDCC-2FC0B9837905}"/>
    <hyperlink ref="U118" location="A125173638K" display="A125173638K" xr:uid="{55CA1B0F-118F-4538-B5D3-C036644D0CDC}"/>
    <hyperlink ref="U119" location="A125173666V" display="A125173666V" xr:uid="{BAB032D2-7EC1-4F63-A49E-7D2B8BEF9937}"/>
    <hyperlink ref="U120" location="A125173598C" display="A125173598C" xr:uid="{9B2510AD-EECB-444D-AEC2-E86EE5463CBA}"/>
    <hyperlink ref="U121" location="A125173574K" display="A125173574K" xr:uid="{1A727BD2-E959-4ECC-8A00-E581B09CBD81}"/>
    <hyperlink ref="U122" location="A125173586V" display="A125173586V" xr:uid="{917EEF37-3B2C-40EA-99E5-F11DF1671411}"/>
    <hyperlink ref="U123" location="A125173618A" display="A125173618A" xr:uid="{68961562-3B22-4EB8-A880-EB2262D619C8}"/>
    <hyperlink ref="U124" location="A125173590K" display="A125173590K" xr:uid="{8A35F94C-A950-49E9-BC80-30347168B9F6}"/>
    <hyperlink ref="U125" location="A125173622T" display="A125173622T" xr:uid="{4A1ECB59-28FA-4783-A596-B8BFC73464B2}"/>
    <hyperlink ref="U126" location="A125173626A" display="A125173626A" xr:uid="{6F3A96C9-08ED-4E4F-A769-108BB711A24C}"/>
    <hyperlink ref="U127" location="A125173670K" display="A125173670K" xr:uid="{55BF4EE6-F94D-429C-A74E-20B0587BA865}"/>
    <hyperlink ref="U128" location="A125173578V" display="A125173578V" xr:uid="{2E93B576-3197-49C0-92E0-AA78325AEBB8}"/>
    <hyperlink ref="U129" location="A125173658V" display="A125173658V" xr:uid="{D5F0D9C1-E2DB-4F71-BF91-D2730B974F37}"/>
    <hyperlink ref="U130" location="A125173662K" display="A125173662K" xr:uid="{6913463F-E5F7-4D6B-BDF7-EC219679FF6A}"/>
    <hyperlink ref="U134" location="A125173582K" display="A125173582K" xr:uid="{DCCED5B3-6F02-4AC9-B84A-1B9B5BA65E6D}"/>
    <hyperlink ref="U135" location="A125173602J" display="A125173602J" xr:uid="{C63552DA-303C-4443-9EE1-1583359547FA}"/>
    <hyperlink ref="U138" location="A125173630T" display="A125173630T" xr:uid="{C8143809-93F1-422F-8F4A-710044B685AB}"/>
    <hyperlink ref="U139" location="A125173674V" display="A125173674V" xr:uid="{7AE8A4B5-CAA6-4E38-B1C9-3C331BBC9EED}"/>
    <hyperlink ref="X109" location="A125173746V" display="A125173746V" xr:uid="{CF6F66CE-1C59-4B48-A1B2-F5F670004B6F}"/>
    <hyperlink ref="X110" location="A125173710T" display="A125173710T" xr:uid="{11C8FE59-CE0E-4E33-ABBC-EB14EC2271B0}"/>
    <hyperlink ref="X111" location="A125173750K" display="A125173750K" xr:uid="{2D563CBB-DC97-4B1F-B65E-94E8FE774D23}"/>
    <hyperlink ref="X112" location="A125173754V" display="A125173754V" xr:uid="{ABE99AB1-1565-446C-B4F1-5B15432341E0}"/>
    <hyperlink ref="X113" location="A125173714A" display="A125173714A" xr:uid="{822EC393-DE55-4728-8946-2E41660E86C4}"/>
    <hyperlink ref="X114" location="A125173718K" display="A125173718K" xr:uid="{509908AE-ABB5-4938-BF1F-CBE97E58AD8E}"/>
    <hyperlink ref="X115" location="A125173738V" display="A125173738V" xr:uid="{493368DD-F073-492D-BA73-1D72D212CDDC}"/>
    <hyperlink ref="X116" location="A125173698L" display="A125173698L" xr:uid="{7705FD7F-2384-434B-8BF8-3C99479D8A70}"/>
    <hyperlink ref="X117" location="A125173758C" display="A125173758C" xr:uid="{783960F7-586E-44B6-96C4-F0A0D169F1F1}"/>
    <hyperlink ref="X118" location="A125173742K" display="A125173742K" xr:uid="{2350820F-06DF-4B9A-AB44-3E06A2262141}"/>
    <hyperlink ref="X119" location="A125173770V" display="A125173770V" xr:uid="{99E1C3D2-E52A-49C9-B657-C526F305C72C}"/>
    <hyperlink ref="X120" location="A125173702T" display="A125173702T" xr:uid="{34686CD5-B4E5-4C0B-B480-3B9BB7C1FB97}"/>
    <hyperlink ref="X121" location="A125173678C" display="A125173678C" xr:uid="{EBB49A50-DEAA-4F41-9F21-90EA4706C3B6}"/>
    <hyperlink ref="X122" location="A125173690V" display="A125173690V" xr:uid="{D13F80F4-3DDB-4986-8A9E-F07606828E43}"/>
    <hyperlink ref="X123" location="A125173722A" display="A125173722A" xr:uid="{92279875-9404-499C-B114-6CDB9658E0D3}"/>
    <hyperlink ref="X124" location="A125173694C" display="A125173694C" xr:uid="{801C5CCE-ECB1-48E3-83F1-B9C3CA31EEBE}"/>
    <hyperlink ref="X125" location="A125173726K" display="A125173726K" xr:uid="{B996B601-1D20-4D07-8775-4ACB1D3AED66}"/>
    <hyperlink ref="X126" location="A125173730A" display="A125173730A" xr:uid="{77C8B332-367C-4BDA-8333-EC7A0E497FBF}"/>
    <hyperlink ref="X127" location="A125173774C" display="A125173774C" xr:uid="{C1DDC461-5088-4C3A-A8FA-973016053A29}"/>
    <hyperlink ref="X128" location="A125173682V" display="A125173682V" xr:uid="{7CFB657D-AD58-4E8A-9398-AA01EEAC6A5C}"/>
    <hyperlink ref="X129" location="A125173762V" display="A125173762V" xr:uid="{4D75ADD9-CD50-416B-9DC7-0296C28562BB}"/>
    <hyperlink ref="X130" location="A125173766C" display="A125173766C" xr:uid="{98080AB5-DB0C-43F4-A9B2-AA3C3503C7D4}"/>
    <hyperlink ref="X134" location="A125173686C" display="A125173686C" xr:uid="{11B3D8F9-2115-46BE-849B-9B5B9A54F779}"/>
    <hyperlink ref="X135" location="A125173706A" display="A125173706A" xr:uid="{32F1DE8C-8539-4602-8DB3-C964766B4CE0}"/>
    <hyperlink ref="X138" location="A125173734K" display="A125173734K" xr:uid="{6156DD83-1C6A-4BA0-A68C-6C63AC7DD38B}"/>
    <hyperlink ref="X139" location="A125173778L" display="A125173778L" xr:uid="{EE2BF158-7989-4FB4-9987-46C4834431D3}"/>
    <hyperlink ref="AA109" location="A125173330R" display="A125173330R" xr:uid="{19F6FF41-8F89-4321-8A5F-4D3D4D8A0E8A}"/>
    <hyperlink ref="AA110" location="A125173294T" display="A125173294T" xr:uid="{7630632C-A284-4AB9-9B35-C654E3BA7E72}"/>
    <hyperlink ref="AA111" location="A125173334X" display="A125173334X" xr:uid="{889BD7E7-22F2-4AE9-90BC-B23228912087}"/>
    <hyperlink ref="AA112" location="A125173338J" display="A125173338J" xr:uid="{1D324113-CE48-4F4E-824D-D882636929E4}"/>
    <hyperlink ref="AA113" location="A125173298A" display="A125173298A" xr:uid="{3F2C9D37-3CE2-4E5B-97CC-A0E23BAEC8D5}"/>
    <hyperlink ref="AA114" location="A125173302F" display="A125173302F" xr:uid="{0A2E26D9-9E88-42F2-B650-273DCBBBF140}"/>
    <hyperlink ref="AA115" location="A125173322R" display="A125173322R" xr:uid="{D6619016-278C-4C6A-8B9C-4BA36DC7C1FE}"/>
    <hyperlink ref="AA116" location="A125173282J" display="A125173282J" xr:uid="{9ECB4D73-C554-4838-AD6A-1A8A1135B6BD}"/>
    <hyperlink ref="AA117" location="A125173342X" display="A125173342X" xr:uid="{12797EA6-A83C-4850-9D8F-B1E9D105B890}"/>
    <hyperlink ref="AA118" location="A125173326X" display="A125173326X" xr:uid="{D114AF6C-F650-4BAF-879D-6DD7B95E151D}"/>
    <hyperlink ref="AA119" location="A125173354J" display="A125173354J" xr:uid="{03DA27F0-0A3B-453C-84AA-D52B5D254D89}"/>
    <hyperlink ref="AA120" location="A125173286T" display="A125173286T" xr:uid="{3752FCE0-75F6-4233-9428-149387530563}"/>
    <hyperlink ref="AA121" location="A125173262X" display="A125173262X" xr:uid="{89E69333-08A2-42F0-8DD7-75FC0D7AD2B8}"/>
    <hyperlink ref="AA122" location="A125173274J" display="A125173274J" xr:uid="{065314BB-5548-40C6-9100-1FAE3F5CF76D}"/>
    <hyperlink ref="AA123" location="A125173306R" display="A125173306R" xr:uid="{22902617-F7E7-4576-A7EE-C9BF87D6463D}"/>
    <hyperlink ref="AA124" location="A125173278T" display="A125173278T" xr:uid="{D283B6E0-56F3-4229-BF91-71DD89A222FC}"/>
    <hyperlink ref="AA125" location="A125173310F" display="A125173310F" xr:uid="{0EDC2AA8-4E5D-4F6C-9B2A-BD8CE2858BEA}"/>
    <hyperlink ref="AA126" location="A125173314R" display="A125173314R" xr:uid="{F5E06BB1-925B-43A7-BEB3-3086CB01B248}"/>
    <hyperlink ref="AA127" location="A125173358T" display="A125173358T" xr:uid="{B5C11248-0374-44B4-8265-DE5057C1E760}"/>
    <hyperlink ref="AA128" location="A125173266J" display="A125173266J" xr:uid="{33119988-31E2-4683-B735-EFD84FA195E8}"/>
    <hyperlink ref="AA129" location="A125173346J" display="A125173346J" xr:uid="{08DA4AB1-5A21-487D-AF97-AACE37F3C38E}"/>
    <hyperlink ref="AA130" location="A125173350X" display="A125173350X" xr:uid="{C137C4EC-3FD5-42F0-9D21-CF5B69310A33}"/>
    <hyperlink ref="AA134" location="A125173270X" display="A125173270X" xr:uid="{BAC85535-2B70-4157-A249-49D457E654DB}"/>
    <hyperlink ref="AA135" location="A125173290J" display="A125173290J" xr:uid="{C3B294EF-ACDE-4141-94CD-D3D9A7DFC8F4}"/>
    <hyperlink ref="AA138" location="A125173318X" display="A125173318X" xr:uid="{8DCF49D6-9F46-4BD8-B67E-B7173C938C60}"/>
    <hyperlink ref="AA139" location="A125173362J" display="A125173362J" xr:uid="{E8CB5464-B4A0-467B-8907-40A8C58F7084}"/>
    <hyperlink ref="G109" location="A125185082L" display="A125185082L" xr:uid="{18B7AF7B-43CB-48AD-8886-700A859CD5BE}"/>
    <hyperlink ref="G110" location="A125185046C" display="A125185046C" xr:uid="{9B9D4810-AAC6-4EC2-A75E-5620F110E8C1}"/>
    <hyperlink ref="G111" location="A125185086W" display="A125185086W" xr:uid="{29249471-E7C9-48FE-B3D8-AA1D142C7F3E}"/>
    <hyperlink ref="G112" location="A125185090L" display="A125185090L" xr:uid="{CB70BFA1-818C-4365-BFBE-9C3CC7A20BB4}"/>
    <hyperlink ref="G113" location="A125185050V" display="A125185050V" xr:uid="{AEA4E66E-EEE2-4A50-99EB-5298A75403B4}"/>
    <hyperlink ref="G114" location="A125185054C" display="A125185054C" xr:uid="{5CA4356B-4407-4568-A997-3D633BE467E2}"/>
    <hyperlink ref="G115" location="A125185074L" display="A125185074L" xr:uid="{0C7B210B-4EFE-48C8-9705-C9818FB7B05E}"/>
    <hyperlink ref="G116" location="A125185034V" display="A125185034V" xr:uid="{DB63CE66-11FB-46E5-BA8D-6303D52BF080}"/>
    <hyperlink ref="G117" location="A125185094W" display="A125185094W" xr:uid="{A3F13007-0DD8-455B-B410-337EF87737A6}"/>
    <hyperlink ref="G118" location="A125185078W" display="A125185078W" xr:uid="{F39BD8BC-AE45-4CD9-B8DE-B0C9551D9253}"/>
    <hyperlink ref="G119" location="A125185106V" display="A125185106V" xr:uid="{5B7E7F1B-4226-41CB-AD3C-7FD73B4E276C}"/>
    <hyperlink ref="G120" location="A125185038C" display="A125185038C" xr:uid="{FCC0653D-BD6C-45A8-91B8-CA1CB2395679}"/>
    <hyperlink ref="G121" location="A125185014K" display="A125185014K" xr:uid="{3F6C0881-A50A-4D51-86A5-35F9078CA42A}"/>
    <hyperlink ref="G122" location="A125185026V" display="A125185026V" xr:uid="{41DF9D69-A1DF-419C-9785-2E07474A6336}"/>
    <hyperlink ref="G123" location="A125185058L" display="A125185058L" xr:uid="{88CB83C6-1638-4FE8-B795-272259454EC6}"/>
    <hyperlink ref="G124" location="A125185030K" display="A125185030K" xr:uid="{6EE20C3A-F14A-4310-AEE9-FBCB6B56A2C2}"/>
    <hyperlink ref="G125" location="A125185062C" display="A125185062C" xr:uid="{661D1716-D4DC-419A-B4AF-3E632F36A617}"/>
    <hyperlink ref="G126" location="A125185066L" display="A125185066L" xr:uid="{21F8E9EB-AD7E-48D0-9CE5-1EF961AE982F}"/>
    <hyperlink ref="G127" location="A125185110K" display="A125185110K" xr:uid="{1CAF3314-1ADB-4780-ACE8-EE16CDCE6869}"/>
    <hyperlink ref="G128" location="A125185018V" display="A125185018V" xr:uid="{25D62CA4-E24B-4109-8DEF-4CBF4764985F}"/>
    <hyperlink ref="G129" location="A125185098F" display="A125185098F" xr:uid="{8CCCE421-8204-452F-988D-75B93A862812}"/>
    <hyperlink ref="G130" location="A125185102K" display="A125185102K" xr:uid="{28A638C3-D14F-4D31-9E61-2AF5727910B2}"/>
    <hyperlink ref="G134" location="A125185022K" display="A125185022K" xr:uid="{D9BE5555-4A84-4914-BA14-FACD3E399B38}"/>
    <hyperlink ref="G135" location="A125185042V" display="A125185042V" xr:uid="{D042FA60-7F81-404D-84B2-4C99D58EA52B}"/>
    <hyperlink ref="G138" location="A125185070C" display="A125185070C" xr:uid="{7D45AE15-5593-4053-B2D4-AD30CB1AA68D}"/>
    <hyperlink ref="G139" location="A125185114V" display="A125185114V" xr:uid="{6A6AA812-83AA-481F-9ADD-130CBFCFE794}"/>
    <hyperlink ref="J109" location="A125184666X" display="A125184666X" xr:uid="{F241536D-83B1-4CC0-ADD3-7F47721DF446}"/>
    <hyperlink ref="J110" location="A125184630W" display="A125184630W" xr:uid="{26651BCA-87C6-43D9-A8F8-3164E2BC4D84}"/>
    <hyperlink ref="J111" location="A125184670R" display="A125184670R" xr:uid="{A39AED00-8C44-4930-96DB-E7A489187BEF}"/>
    <hyperlink ref="J112" location="A125184674X" display="A125184674X" xr:uid="{C894874F-C84C-4C01-832C-F34A2DA52106}"/>
    <hyperlink ref="J113" location="A125184634F" display="A125184634F" xr:uid="{1275538E-60E9-4E2B-A005-65A3E707F508}"/>
    <hyperlink ref="J114" location="A125184638R" display="A125184638R" xr:uid="{69923EAF-4B36-4637-A5AA-284925248AEB}"/>
    <hyperlink ref="J115" location="A125184658X" display="A125184658X" xr:uid="{E958D5CF-F5DB-4C4B-8953-75DBF7DF5C84}"/>
    <hyperlink ref="J116" location="A125184618F" display="A125184618F" xr:uid="{C81BD4E0-650C-4782-8522-14A7B7341870}"/>
    <hyperlink ref="J117" location="A125184678J" display="A125184678J" xr:uid="{D4F20A72-4011-4CF8-81AB-AEBE35D37256}"/>
    <hyperlink ref="J118" location="A125184662R" display="A125184662R" xr:uid="{E65CF2D0-8971-42F7-95D1-1AE0498F7254}"/>
    <hyperlink ref="J119" location="A125184690X" display="A125184690X" xr:uid="{01DEE89A-A8B0-4D9D-ABB8-AB88E2DBFE04}"/>
    <hyperlink ref="J120" location="A125184622W" display="A125184622W" xr:uid="{18060216-E132-4C63-9D74-B4E0EE984504}"/>
    <hyperlink ref="J121" location="A125184598J" display="A125184598J" xr:uid="{E2CE97E7-D4A2-43E6-9201-AE7982FE9CAF}"/>
    <hyperlink ref="J122" location="A125184610L" display="A125184610L" xr:uid="{095A7EFC-6380-40A4-8042-CDE613623111}"/>
    <hyperlink ref="J123" location="A125184642F" display="A125184642F" xr:uid="{0BBD015D-9FCA-4379-8FF9-57B1D4B23B01}"/>
    <hyperlink ref="J124" location="A125184614W" display="A125184614W" xr:uid="{B4E8CD58-8651-4B72-A93B-7301ECA7B3B3}"/>
    <hyperlink ref="J125" location="A125184646R" display="A125184646R" xr:uid="{F5778F13-CE65-40FC-9591-0C639B4E72E8}"/>
    <hyperlink ref="J126" location="A125184650F" display="A125184650F" xr:uid="{7CFB6DF1-7F33-413D-8C06-663E0F1A9049}"/>
    <hyperlink ref="J127" location="A125184694J" display="A125184694J" xr:uid="{B2068F16-835E-4EB2-AF2B-40F86E71AC4F}"/>
    <hyperlink ref="J128" location="A125184602L" display="A125184602L" xr:uid="{4DF87AAE-021B-47E8-A9BD-5279DAA24603}"/>
    <hyperlink ref="J129" location="A125184682X" display="A125184682X" xr:uid="{966D6E9A-D44A-498D-9B96-26FD67D04EF4}"/>
    <hyperlink ref="J130" location="A125184686J" display="A125184686J" xr:uid="{80ABBE2A-151B-4C91-9586-E41573931C1F}"/>
    <hyperlink ref="J134" location="A125184606W" display="A125184606W" xr:uid="{8B2F5251-86C9-47B4-B8AC-B88BB4362AE6}"/>
    <hyperlink ref="J135" location="A125184626F" display="A125184626F" xr:uid="{AE9EA114-56B5-42F5-896B-A50FCAF543F5}"/>
    <hyperlink ref="J138" location="A125184654R" display="A125184654R" xr:uid="{8758C34B-1C73-4F01-8764-CC59D43F527F}"/>
    <hyperlink ref="J139" location="A125184698T" display="A125184698T" xr:uid="{0217D5A1-7719-4FD3-948A-846C0B148B93}"/>
    <hyperlink ref="M109" location="A125185186F" display="A125185186F" xr:uid="{3C1FFA38-CFCB-40BC-9446-207904082F3A}"/>
    <hyperlink ref="M110" location="A125185150C" display="A125185150C" xr:uid="{19A446FA-CEF9-41A6-A51C-F55417F31D19}"/>
    <hyperlink ref="M111" location="A125185190W" display="A125185190W" xr:uid="{454ED410-25E2-4E6F-8B4E-7C5B0E5AA154}"/>
    <hyperlink ref="M112" location="A125185194F" display="A125185194F" xr:uid="{749A5D5B-A807-4949-884C-262B08838D22}"/>
    <hyperlink ref="M113" location="A125185154L" display="A125185154L" xr:uid="{0D6CE9BD-CC7D-40A1-A5E9-88F64227A7A5}"/>
    <hyperlink ref="M114" location="A125185158W" display="A125185158W" xr:uid="{180CBF8E-E6BB-4B72-8AA4-4B9F6DD5418C}"/>
    <hyperlink ref="M115" location="A125185178F" display="A125185178F" xr:uid="{CF5DE1E8-4AD3-4BBC-B903-0FD6DD7836A7}"/>
    <hyperlink ref="M116" location="A125185138L" display="A125185138L" xr:uid="{C2C5EEFD-E196-4451-82AA-9364A4CDC4D8}"/>
    <hyperlink ref="M117" location="A125185198R" display="A125185198R" xr:uid="{821A4B88-90B2-45EB-B52A-36D0496AB24D}"/>
    <hyperlink ref="M118" location="A125185182W" display="A125185182W" xr:uid="{D6AC3978-B317-4B73-8BD1-4146900018AE}"/>
    <hyperlink ref="M119" location="A125185210V" display="A125185210V" xr:uid="{5D3B23BA-F97B-48C5-B021-362AD8918141}"/>
    <hyperlink ref="M120" location="A125185142C" display="A125185142C" xr:uid="{C5F76F6E-2C71-43CD-A898-4940A45A7836}"/>
    <hyperlink ref="M121" location="A125185118C" display="A125185118C" xr:uid="{A83D14D7-7246-4128-861F-06E9A8CA6635}"/>
    <hyperlink ref="M122" location="A125185130V" display="A125185130V" xr:uid="{3597DF5E-D65A-42E8-8F1F-E9BCED872F65}"/>
    <hyperlink ref="M123" location="A125185162L" display="A125185162L" xr:uid="{7C004C07-11C8-4CA9-A47A-34EC390DD417}"/>
    <hyperlink ref="M124" location="A125185134C" display="A125185134C" xr:uid="{FE5A0D00-B002-49FA-BC30-5BBBCBC14149}"/>
    <hyperlink ref="M125" location="A125185166W" display="A125185166W" xr:uid="{36B2EF93-2477-410F-86F8-42FB5AA3B479}"/>
    <hyperlink ref="M126" location="A125185170L" display="A125185170L" xr:uid="{CFB7DDAA-AEB4-4384-838F-DEEB9FC37F09}"/>
    <hyperlink ref="M127" location="A125185214C" display="A125185214C" xr:uid="{FCC77CD1-46A9-4AD1-97E5-89F3E08CE70D}"/>
    <hyperlink ref="M128" location="A125185122V" display="A125185122V" xr:uid="{D6003C96-8333-4E49-840D-59C8B7F0E2FE}"/>
    <hyperlink ref="M129" location="A125185202V" display="A125185202V" xr:uid="{BF64CF8E-65A4-4F96-ABA3-213DBF9CA4C3}"/>
    <hyperlink ref="M130" location="A125185206C" display="A125185206C" xr:uid="{8925B088-B6FE-4BB3-98FB-CF1E24B0C357}"/>
    <hyperlink ref="M134" location="A125185126C" display="A125185126C" xr:uid="{EDB1BC8C-45B1-447B-B951-9761FCE56A45}"/>
    <hyperlink ref="M135" location="A125185146L" display="A125185146L" xr:uid="{2D2C3F40-FBFC-476A-8C90-2091ACA0CC5C}"/>
    <hyperlink ref="M138" location="A125185174W" display="A125185174W" xr:uid="{3C8506A6-EF37-415F-87D7-3C4971667AA4}"/>
    <hyperlink ref="M139" location="A125185218L" display="A125185218L" xr:uid="{433D3B90-1717-4E1C-8000-649F31CD71F3}"/>
    <hyperlink ref="P109" location="A125185290F" display="A125185290F" xr:uid="{8B7F1FA8-1827-4D38-BBCA-0C9017344FC8}"/>
    <hyperlink ref="P110" location="A125185254W" display="A125185254W" xr:uid="{60FEDDFA-E339-4CF0-A212-97C0A7A43FC4}"/>
    <hyperlink ref="P111" location="A125185294R" display="A125185294R" xr:uid="{24DC8B63-637A-4A2F-A16B-7EA04D4A8D78}"/>
    <hyperlink ref="P112" location="A125185298X" display="A125185298X" xr:uid="{999A80FC-97DD-4BEE-8912-4399355A1BF5}"/>
    <hyperlink ref="P113" location="A125185258F" display="A125185258F" xr:uid="{0DAD89DC-8868-436D-ACC1-3D445877334C}"/>
    <hyperlink ref="P114" location="A125185262W" display="A125185262W" xr:uid="{512AF555-EACA-43F8-B781-0A8AE3BCB3A2}"/>
    <hyperlink ref="P115" location="A125185282F" display="A125185282F" xr:uid="{41B54468-3982-4F8A-9516-A9BAEB74264A}"/>
    <hyperlink ref="P116" location="A125185242L" display="A125185242L" xr:uid="{8C880D25-4427-475A-844F-4A10B3BB31E0}"/>
    <hyperlink ref="P117" location="A125185302C" display="A125185302C" xr:uid="{C9190B5E-4EA7-4C55-A6B2-1619DE2C6699}"/>
    <hyperlink ref="P118" location="A125185286R" display="A125185286R" xr:uid="{0CCF8A4C-0FD2-4303-A8C7-5DBB7C81CB6B}"/>
    <hyperlink ref="P119" location="A125185314L" display="A125185314L" xr:uid="{F46B8280-97E3-4337-AD6E-4F09B555E139}"/>
    <hyperlink ref="P120" location="A125185246W" display="A125185246W" xr:uid="{9E6B818E-01D4-496D-AD6C-7C5B24D57D38}"/>
    <hyperlink ref="P121" location="A125185222C" display="A125185222C" xr:uid="{80D8DE7B-1712-46F1-8617-448E32875674}"/>
    <hyperlink ref="P122" location="A125185234L" display="A125185234L" xr:uid="{0601D15B-FBF4-4C68-92E4-28734F24FB84}"/>
    <hyperlink ref="P123" location="A125185266F" display="A125185266F" xr:uid="{F843EF2E-117B-498F-8357-6E40605918B8}"/>
    <hyperlink ref="P124" location="A125185238W" display="A125185238W" xr:uid="{C7E52856-5DBF-459F-BB1F-C064093354DE}"/>
    <hyperlink ref="P125" location="A125185270W" display="A125185270W" xr:uid="{E6E5366F-54F7-4C7B-9C5F-9E81B459AAD8}"/>
    <hyperlink ref="P126" location="A125185274F" display="A125185274F" xr:uid="{B1D3DE8F-24E9-4015-AC1A-11D94C40C763}"/>
    <hyperlink ref="P127" location="A125185318W" display="A125185318W" xr:uid="{1530E59D-5503-495D-BCE6-AED1DF4ACFCE}"/>
    <hyperlink ref="P128" location="A125185226L" display="A125185226L" xr:uid="{910231E6-7B0C-4E36-8425-5305F758A0FA}"/>
    <hyperlink ref="P129" location="A125185306L" display="A125185306L" xr:uid="{934D33E2-3621-4477-9AC6-6E76A60F07DE}"/>
    <hyperlink ref="P130" location="A125185310C" display="A125185310C" xr:uid="{1C2E0375-6E9C-4BD8-A6F6-B0FB45259A53}"/>
    <hyperlink ref="P134" location="A125185230C" display="A125185230C" xr:uid="{7B438160-5FED-44FA-8213-676EE547F0E6}"/>
    <hyperlink ref="P135" location="A125185250L" display="A125185250L" xr:uid="{637AD670-C274-4F9C-A3DA-0999751074F9}"/>
    <hyperlink ref="P138" location="A125185278R" display="A125185278R" xr:uid="{FA24C6EB-9081-4D80-AC8D-36E5E73B33E4}"/>
    <hyperlink ref="P139" location="A125185322L" display="A125185322L" xr:uid="{3B045C9B-323A-4F61-A69F-97018BEAE904}"/>
    <hyperlink ref="S109" location="A125184770X" display="A125184770X" xr:uid="{04115CFB-E4FC-419A-BEEB-333D7280DD4F}"/>
    <hyperlink ref="S110" location="A125184734R" display="A125184734R" xr:uid="{76B5C52F-E6F6-40FC-B284-AA89E24AC846}"/>
    <hyperlink ref="S111" location="A125184774J" display="A125184774J" xr:uid="{3D698EE5-A89F-4642-BD2C-F4EA2F08A470}"/>
    <hyperlink ref="S112" location="A125184778T" display="A125184778T" xr:uid="{567F8D29-C361-4995-9367-26BA5F0982B2}"/>
    <hyperlink ref="S113" location="A125184738X" display="A125184738X" xr:uid="{22B01D38-D518-4B00-B8E7-3B1AC6545544}"/>
    <hyperlink ref="S114" location="A125184742R" display="A125184742R" xr:uid="{A37DB1F5-F812-4A8A-9179-ADD0BFD54CF0}"/>
    <hyperlink ref="S115" location="A125184762X" display="A125184762X" xr:uid="{87A66118-3EDD-4421-86D5-6113EA30687A}"/>
    <hyperlink ref="S116" location="A125184722F" display="A125184722F" xr:uid="{5B8255FB-A3E6-4287-9BC8-4CCC8589C7CD}"/>
    <hyperlink ref="S117" location="A125184782J" display="A125184782J" xr:uid="{1CEC2AFE-7611-42D8-AA85-F72C03FB9686}"/>
    <hyperlink ref="S118" location="A125184766J" display="A125184766J" xr:uid="{C0461981-861C-44A1-A7F1-BD6637F851AD}"/>
    <hyperlink ref="S119" location="A125184794T" display="A125184794T" xr:uid="{37223382-FFDA-4B27-A463-B69E4EEBECC1}"/>
    <hyperlink ref="S120" location="A125184726R" display="A125184726R" xr:uid="{615F035A-46FF-47D8-B49A-79F4B4D1E64D}"/>
    <hyperlink ref="S121" location="A125184702W" display="A125184702W" xr:uid="{5C1C956F-5071-4D1A-84D2-0130E93692A0}"/>
    <hyperlink ref="S122" location="A125184714F" display="A125184714F" xr:uid="{512E17DD-43E2-4E2D-AE80-74C369D7FBF2}"/>
    <hyperlink ref="S123" location="A125184746X" display="A125184746X" xr:uid="{2066AF15-0C85-4B86-82F6-66CEFF1A1CEC}"/>
    <hyperlink ref="S124" location="A125184718R" display="A125184718R" xr:uid="{69B0B7D7-F0A2-4597-8CA2-9C16C36E27BD}"/>
    <hyperlink ref="S125" location="A125184750R" display="A125184750R" xr:uid="{3966F641-0462-4C40-92DB-24C9F110644B}"/>
    <hyperlink ref="S126" location="A125184754X" display="A125184754X" xr:uid="{FF2FACB4-5AB2-438A-97B0-CE057EE5B397}"/>
    <hyperlink ref="S127" location="A125184798A" display="A125184798A" xr:uid="{6462A71E-2A40-4777-9A7A-111E76B24116}"/>
    <hyperlink ref="S128" location="A125184706F" display="A125184706F" xr:uid="{3BF47B24-E0CB-4CB4-8270-09FCD2126910}"/>
    <hyperlink ref="S129" location="A125184786T" display="A125184786T" xr:uid="{4BCCBD3E-DFBF-4AB8-B1B1-9FC03D534FF5}"/>
    <hyperlink ref="S130" location="A125184790J" display="A125184790J" xr:uid="{A83DC645-A413-40A1-ADB9-DA24AB50D157}"/>
    <hyperlink ref="S134" location="A125184710W" display="A125184710W" xr:uid="{08FF600D-ED46-450B-B41C-379336555427}"/>
    <hyperlink ref="S135" location="A125184730F" display="A125184730F" xr:uid="{0F61654C-C082-42CD-AA2D-81C73087B896}"/>
    <hyperlink ref="S138" location="A125184758J" display="A125184758J" xr:uid="{648048E5-C0AF-4160-AE97-737825FA796D}"/>
    <hyperlink ref="S139" location="A125184802F" display="A125184802F" xr:uid="{5160A391-3388-451E-BFCF-94742807A2A4}"/>
    <hyperlink ref="V109" location="A125184874T" display="A125184874T" xr:uid="{C74F2D71-BF29-4980-B3EA-FA52D10C4401}"/>
    <hyperlink ref="V110" location="A125184838J" display="A125184838J" xr:uid="{5E858905-1527-4F33-9812-A2D19B7703EC}"/>
    <hyperlink ref="V111" location="A125184878A" display="A125184878A" xr:uid="{AD7EA994-DDD2-42E1-BE6D-74A9F65CEBDF}"/>
    <hyperlink ref="V112" location="A125184882T" display="A125184882T" xr:uid="{36555E2E-79C5-46CF-9890-4AB9D659DFF6}"/>
    <hyperlink ref="V113" location="A125184842X" display="A125184842X" xr:uid="{36EEE3D3-55BE-4233-B161-F1DFC538C2F5}"/>
    <hyperlink ref="V114" location="A125184846J" display="A125184846J" xr:uid="{BBE856FB-AEFB-49A1-97C9-1011D61DE717}"/>
    <hyperlink ref="V115" location="A125184866T" display="A125184866T" xr:uid="{AF5F684D-F48D-4B0C-B539-454883EF46D4}"/>
    <hyperlink ref="V116" location="A125184826X" display="A125184826X" xr:uid="{6B43F96D-9D1E-477D-AC35-229E0B0F4A98}"/>
    <hyperlink ref="V117" location="A125184886A" display="A125184886A" xr:uid="{C56F982A-7DFE-4490-ACE7-042EB22BD7CB}"/>
    <hyperlink ref="V118" location="A125184870J" display="A125184870J" xr:uid="{962F0AD6-A256-4F51-9CC4-FC4306DA2BD5}"/>
    <hyperlink ref="V119" location="A125184898K" display="A125184898K" xr:uid="{998E19F9-DE3B-4D68-A04B-A8F38C82CD2B}"/>
    <hyperlink ref="V120" location="A125184830R" display="A125184830R" xr:uid="{610866D7-A3B7-41BF-95BE-379BE453EB1C}"/>
    <hyperlink ref="V121" location="A125184806R" display="A125184806R" xr:uid="{037C8DAD-F868-4857-B12E-BBA68943B214}"/>
    <hyperlink ref="V122" location="A125184818X" display="A125184818X" xr:uid="{340529AE-316A-4BAE-8BBF-7152AF95A489}"/>
    <hyperlink ref="V123" location="A125184850X" display="A125184850X" xr:uid="{91B33389-F4B4-4FAE-96A3-41A90F4B8E7B}"/>
    <hyperlink ref="V124" location="A125184822R" display="A125184822R" xr:uid="{0C43CC68-653B-462A-85B7-49E684D172F8}"/>
    <hyperlink ref="V125" location="A125184854J" display="A125184854J" xr:uid="{3727230B-F523-40B6-8E16-9E341E701784}"/>
    <hyperlink ref="V126" location="A125184858T" display="A125184858T" xr:uid="{B4E466D0-28DE-4E6A-A36E-50B06AAAE050}"/>
    <hyperlink ref="V127" location="A125184902R" display="A125184902R" xr:uid="{D3871B62-8E46-4E22-BDF6-B9EBA7C83074}"/>
    <hyperlink ref="V128" location="A125184810F" display="A125184810F" xr:uid="{49A449B0-F88F-4714-9E0D-2A1D7587F8B1}"/>
    <hyperlink ref="V129" location="A125184890T" display="A125184890T" xr:uid="{E3CCF143-E4F6-471D-A7B0-1D38CB444CEA}"/>
    <hyperlink ref="V130" location="A125184894A" display="A125184894A" xr:uid="{0CEFD2BF-AE98-4AAF-B4E2-DCEF6971BAB3}"/>
    <hyperlink ref="V134" location="A125184814R" display="A125184814R" xr:uid="{49E6C137-A6A4-408C-86C7-AA4F697F064E}"/>
    <hyperlink ref="V135" location="A125184834X" display="A125184834X" xr:uid="{87636CF1-CCAF-42D9-8F75-9729FC12F83B}"/>
    <hyperlink ref="V138" location="A125184862J" display="A125184862J" xr:uid="{32C069B4-D68D-4F60-9286-364D7A07D81E}"/>
    <hyperlink ref="V139" location="A125184906X" display="A125184906X" xr:uid="{43DE19F3-F752-4F25-937F-FD39A86B99D1}"/>
    <hyperlink ref="Y109" location="A125184978K" display="A125184978K" xr:uid="{8C6EB170-7B27-4A3D-8F59-1C3603A63CB5}"/>
    <hyperlink ref="Y110" location="A125184942J" display="A125184942J" xr:uid="{B6379C8B-691D-4129-9F20-B516327668E9}"/>
    <hyperlink ref="Y111" location="A125184982A" display="A125184982A" xr:uid="{901F9F6E-BC67-4DB5-A8C9-4D7CB8C90585}"/>
    <hyperlink ref="Y112" location="A125184986K" display="A125184986K" xr:uid="{5762D0EF-CBFE-4094-86A9-8D284741E4E2}"/>
    <hyperlink ref="Y113" location="A125184946T" display="A125184946T" xr:uid="{77233D27-DD5C-4BF6-A1FF-8B0F70975A08}"/>
    <hyperlink ref="Y114" location="A125184950J" display="A125184950J" xr:uid="{55EB548D-00A2-4C7B-90C8-54ED5F0FC0DD}"/>
    <hyperlink ref="Y115" location="A125184970T" display="A125184970T" xr:uid="{3EF6D24A-A816-4E9A-9B33-8D1563B77D67}"/>
    <hyperlink ref="Y116" location="A125184930X" display="A125184930X" xr:uid="{4EC4171E-063D-4926-ACAB-B11341338E3C}"/>
    <hyperlink ref="Y117" location="A125184990A" display="A125184990A" xr:uid="{D84C6838-740D-456F-9A2C-DEA1F7811355}"/>
    <hyperlink ref="Y118" location="A125184974A" display="A125184974A" xr:uid="{555FEB52-4A9E-42D0-B89F-4412ED23D45C}"/>
    <hyperlink ref="Y119" location="A125185002A" display="A125185002A" xr:uid="{BDA5328A-3068-4C18-A5D4-CABD33AAAD82}"/>
    <hyperlink ref="Y120" location="A125184934J" display="A125184934J" xr:uid="{2C974E7C-4CAF-4C8C-BC8F-EDD1C04E9F02}"/>
    <hyperlink ref="Y121" location="A125184910R" display="A125184910R" xr:uid="{9715F2B4-C34E-4490-A14C-6CBE8584F6E1}"/>
    <hyperlink ref="Y122" location="A125184922X" display="A125184922X" xr:uid="{91A1C7D5-14BC-400A-B7E5-3CF3AF8EDF5F}"/>
    <hyperlink ref="Y123" location="A125184954T" display="A125184954T" xr:uid="{E7465628-1870-45CB-ADB3-81D236F9A598}"/>
    <hyperlink ref="Y124" location="A125184926J" display="A125184926J" xr:uid="{83F33E3A-31AA-4A50-8D16-F24948832EED}"/>
    <hyperlink ref="Y125" location="A125184958A" display="A125184958A" xr:uid="{5349C828-C764-4BD2-BA89-C883E3AC1571}"/>
    <hyperlink ref="Y126" location="A125184962T" display="A125184962T" xr:uid="{8B5F035C-7754-4505-B4E5-6BAA9C03DCD9}"/>
    <hyperlink ref="Y127" location="A125185006K" display="A125185006K" xr:uid="{03BB80E5-9BE4-497B-A5CA-C381266C8CD2}"/>
    <hyperlink ref="Y128" location="A125184914X" display="A125184914X" xr:uid="{AE3C91F6-2F0B-4440-BDF9-2B9F6E9C6FCB}"/>
    <hyperlink ref="Y129" location="A125184994K" display="A125184994K" xr:uid="{F2B83107-D161-449F-8A9D-12ADD2411B5F}"/>
    <hyperlink ref="Y130" location="A125184998V" display="A125184998V" xr:uid="{B0CDAB3D-13B1-4C36-A3F2-F76303782978}"/>
    <hyperlink ref="Y134" location="A125184918J" display="A125184918J" xr:uid="{2093FE72-A331-416E-B32B-2D555B1EFF11}"/>
    <hyperlink ref="Y135" location="A125184938T" display="A125184938T" xr:uid="{52504791-2F2B-43CA-9ECF-2F11F6E39D7C}"/>
    <hyperlink ref="Y138" location="A125184966A" display="A125184966A" xr:uid="{C8EF930F-5BC2-4ED6-AE6C-EC15CD23C20C}"/>
    <hyperlink ref="Y139" location="A125185010A" display="A125185010A" xr:uid="{CBF6202D-6517-4ABF-829B-B3147A9A0F25}"/>
    <hyperlink ref="AB109" location="A125184562F" display="A125184562F" xr:uid="{5991FEFB-BF57-4B6B-BBA6-260B956351D5}"/>
    <hyperlink ref="AB110" location="A125184526W" display="A125184526W" xr:uid="{40A8F222-5B3C-4980-A85B-1C26B4958ABF}"/>
    <hyperlink ref="AB111" location="A125184566R" display="A125184566R" xr:uid="{EAF2F3FD-6EB6-4F36-93D2-C7FDCDEAC52F}"/>
    <hyperlink ref="AB112" location="A125184570F" display="A125184570F" xr:uid="{C8FFFE59-DC65-4986-AAC7-92E93D8CFAEC}"/>
    <hyperlink ref="AB113" location="A125184530L" display="A125184530L" xr:uid="{FB910E31-CF16-4133-9973-82A8F4687A65}"/>
    <hyperlink ref="AB114" location="A125184534W" display="A125184534W" xr:uid="{C07060AB-706E-44F0-BC54-04E79BE2ABFD}"/>
    <hyperlink ref="AB115" location="A125184554F" display="A125184554F" xr:uid="{7073FDF7-39DC-4DC7-B19B-89092FEDD3EF}"/>
    <hyperlink ref="AB116" location="A125184514L" display="A125184514L" xr:uid="{138890E7-AF41-4C1B-9624-BC415EBD5745}"/>
    <hyperlink ref="AB117" location="A125184574R" display="A125184574R" xr:uid="{1B78AE21-6F07-42A1-B12A-66E1C0CB7BBB}"/>
    <hyperlink ref="AB118" location="A125184558R" display="A125184558R" xr:uid="{8A783056-E5C6-4461-9806-154CFC80E425}"/>
    <hyperlink ref="AB119" location="A125184586X" display="A125184586X" xr:uid="{0137B380-F643-4991-8D13-C5A199BCA619}"/>
    <hyperlink ref="AB120" location="A125184518W" display="A125184518W" xr:uid="{9B366B6B-1A45-4E62-8884-C4981E8A85FE}"/>
    <hyperlink ref="AB121" location="A125184494R" display="A125184494R" xr:uid="{B35F6AFF-9A4F-4947-8439-8B9D3243DA38}"/>
    <hyperlink ref="AB122" location="A125184506L" display="A125184506L" xr:uid="{4C263DC4-CD3F-4294-86D9-C590A25B9CE5}"/>
    <hyperlink ref="AB123" location="A125184538F" display="A125184538F" xr:uid="{AE386051-3900-47E5-8871-5971FF8FD580}"/>
    <hyperlink ref="AB124" location="A125184510C" display="A125184510C" xr:uid="{B8165157-CFAD-48B8-9DF7-359DD7E32383}"/>
    <hyperlink ref="AB125" location="A125184542W" display="A125184542W" xr:uid="{6C497B93-984C-4827-9DA6-424ED1D9BD85}"/>
    <hyperlink ref="AB126" location="A125184546F" display="A125184546F" xr:uid="{235CD4B2-1C55-4CBB-88E7-C5C3FD8BCF7D}"/>
    <hyperlink ref="AB127" location="A125184590R" display="A125184590R" xr:uid="{A3CBEA2F-E479-4DE3-BDB9-986069E84DCA}"/>
    <hyperlink ref="AB128" location="A125184498X" display="A125184498X" xr:uid="{65FD5D52-9497-4EE2-9436-CBCC8CA021F6}"/>
    <hyperlink ref="AB129" location="A125184578X" display="A125184578X" xr:uid="{5A04D0A5-07FE-4939-BEA6-1AA39807678D}"/>
    <hyperlink ref="AB130" location="A125184582R" display="A125184582R" xr:uid="{78328F98-5FBB-4BD8-BAB9-D769C928804B}"/>
    <hyperlink ref="AB134" location="A125184502C" display="A125184502C" xr:uid="{B95D7E05-E30D-43C4-AFAA-3DE37A140757}"/>
    <hyperlink ref="AB135" location="A125184522L" display="A125184522L" xr:uid="{F4FB56CC-8CB0-4AC9-8B4C-3E5E7C948670}"/>
    <hyperlink ref="AB138" location="A125184550W" display="A125184550W" xr:uid="{46775839-6902-4B6F-B825-5FEA077ADB40}"/>
    <hyperlink ref="AB139" location="A125184594X" display="A125184594X" xr:uid="{97521828-5F70-4AE3-B7F4-ADE2C9DE21C8}"/>
    <hyperlink ref="H109" location="A125179466K" display="A125179466K" xr:uid="{A87D7026-4A26-4930-BD14-02F03DE097A5}"/>
    <hyperlink ref="H110" location="A125179430J" display="A125179430J" xr:uid="{53FD6B7E-CAAD-4563-A11A-E855B50976B4}"/>
    <hyperlink ref="H111" location="A125179470A" display="A125179470A" xr:uid="{3CD2DF96-CB11-41AE-AA3D-9A218948425D}"/>
    <hyperlink ref="H112" location="A125179474K" display="A125179474K" xr:uid="{1803F03F-9793-47A0-BE57-6F1C0C518C94}"/>
    <hyperlink ref="H113" location="A125179434T" display="A125179434T" xr:uid="{5491B502-A782-4F84-A862-837CEBA01C2F}"/>
    <hyperlink ref="H114" location="A125179438A" display="A125179438A" xr:uid="{DA596D10-15A3-46BD-A61D-66F0E44A5EE5}"/>
    <hyperlink ref="H115" location="A125179458K" display="A125179458K" xr:uid="{95AFECE3-A890-4F68-B525-481E92D63429}"/>
    <hyperlink ref="H116" location="A125179418T" display="A125179418T" xr:uid="{6FDD88F3-04DD-4AF7-B15C-E0FFA64B544C}"/>
    <hyperlink ref="H117" location="A125179478V" display="A125179478V" xr:uid="{D33E0155-D510-4622-B3A9-A9F73B192997}"/>
    <hyperlink ref="H118" location="A125179462A" display="A125179462A" xr:uid="{26FD0CB8-5677-4733-81AE-5B6DCECE7108}"/>
    <hyperlink ref="H119" location="A125179490K" display="A125179490K" xr:uid="{AC372D4B-575A-4825-B98A-419AF74FFD9E}"/>
    <hyperlink ref="H120" location="A125179422J" display="A125179422J" xr:uid="{6D15C59C-13F0-4A82-B100-481DD7E3C206}"/>
    <hyperlink ref="H121" location="A125179398V" display="A125179398V" xr:uid="{23303FB6-13DC-4491-ACC4-C3F8BC6D85E0}"/>
    <hyperlink ref="H122" location="A125179410X" display="A125179410X" xr:uid="{C674074F-E4D8-4966-8395-C41B363F46AC}"/>
    <hyperlink ref="H123" location="A125179442T" display="A125179442T" xr:uid="{BBDC0C75-0A10-489F-A6F4-6C45B5215F42}"/>
    <hyperlink ref="H124" location="A125179414J" display="A125179414J" xr:uid="{F6BB9188-F3DE-436E-9008-562DE45EE021}"/>
    <hyperlink ref="H125" location="A125179446A" display="A125179446A" xr:uid="{FAE270F3-670A-46A8-A9EB-CF45AB04F069}"/>
    <hyperlink ref="H126" location="A125179450T" display="A125179450T" xr:uid="{9259D5DB-B808-4AA3-B704-1E4AC5D38572}"/>
    <hyperlink ref="H127" location="A125179494V" display="A125179494V" xr:uid="{18A5FD21-5DCA-41BE-ACC1-518BDBE09FB0}"/>
    <hyperlink ref="H128" location="A125179402X" display="A125179402X" xr:uid="{65B52812-1E9F-4017-8F73-6784D60F8050}"/>
    <hyperlink ref="H129" location="A125179482K" display="A125179482K" xr:uid="{256B94F1-D7A2-4C50-8C9B-C01A5BE8BC2E}"/>
    <hyperlink ref="H130" location="A125179486V" display="A125179486V" xr:uid="{1983DA70-843E-4E25-8154-73900BACFBAD}"/>
    <hyperlink ref="H134" location="A125179406J" display="A125179406J" xr:uid="{3343F2A6-50B4-4017-87BD-175C799BF5F5}"/>
    <hyperlink ref="H135" location="A125179426T" display="A125179426T" xr:uid="{AC2B361F-8B72-4D84-8E6E-F52840AE80FB}"/>
    <hyperlink ref="H138" location="A125179454A" display="A125179454A" xr:uid="{6D4C3368-E03D-4B85-AEA0-704E0355EDDC}"/>
    <hyperlink ref="H139" location="A125179498C" display="A125179498C" xr:uid="{8A222257-A051-46AC-86AF-B45AC57B5586}"/>
    <hyperlink ref="K109" location="A125179050F" display="A125179050F" xr:uid="{A8E16C94-2337-42BB-BABF-EF0849981A3C}"/>
    <hyperlink ref="K110" location="A125179014W" display="A125179014W" xr:uid="{78BCBC77-6BCA-4593-98C9-7141039FA0CC}"/>
    <hyperlink ref="K111" location="A125179054R" display="A125179054R" xr:uid="{24652141-1E3B-4D43-BAEE-20C389970C73}"/>
    <hyperlink ref="K112" location="A125179058X" display="A125179058X" xr:uid="{B88D7F57-72B8-4DB7-A9F8-85336E7C48FC}"/>
    <hyperlink ref="K113" location="A125179018F" display="A125179018F" xr:uid="{1485B6CB-6C9E-4344-BC10-559E731F1AEE}"/>
    <hyperlink ref="K114" location="A125179022W" display="A125179022W" xr:uid="{7ED033D8-9F8E-4D6A-A759-D499ED07B154}"/>
    <hyperlink ref="K115" location="A125179042F" display="A125179042F" xr:uid="{71C7E669-AB45-4E76-BA52-9194AB903040}"/>
    <hyperlink ref="K116" location="A125179002L" display="A125179002L" xr:uid="{C7E28D41-F420-41B5-9BB8-E56915F3B12A}"/>
    <hyperlink ref="K117" location="A125179062R" display="A125179062R" xr:uid="{63444B10-F146-49DA-85C8-0A6B9F973765}"/>
    <hyperlink ref="K118" location="A125179046R" display="A125179046R" xr:uid="{C16F31CF-3F3B-473B-B8D5-92EA11DEFD43}"/>
    <hyperlink ref="K119" location="A125179074X" display="A125179074X" xr:uid="{44A68670-D06F-459E-8C08-A48857158A51}"/>
    <hyperlink ref="K120" location="A125179006W" display="A125179006W" xr:uid="{3B037549-ABA8-41FD-B2E6-B3B49E9C03CB}"/>
    <hyperlink ref="K121" location="A125178982L" display="A125178982L" xr:uid="{76CC092F-1FC6-472E-9C6E-42DF9E58021C}"/>
    <hyperlink ref="K122" location="A125178994W" display="A125178994W" xr:uid="{9AED6A85-F635-40AF-9F0F-48439D64CBC0}"/>
    <hyperlink ref="K123" location="A125179026F" display="A125179026F" xr:uid="{2B973D2E-0869-494B-8EC5-88B48567C0AF}"/>
    <hyperlink ref="K124" location="A125178998F" display="A125178998F" xr:uid="{F4679F14-5B32-4A70-A961-9F256A018464}"/>
    <hyperlink ref="K125" location="A125179030W" display="A125179030W" xr:uid="{03BA2D48-D2E4-40AC-9C1E-82A0BCEFD424}"/>
    <hyperlink ref="K126" location="A125179034F" display="A125179034F" xr:uid="{76303001-0CC6-4B46-B54C-FBF91A238D25}"/>
    <hyperlink ref="K127" location="A125179078J" display="A125179078J" xr:uid="{98B4501C-0CB4-4C35-9BE8-7D22338864E4}"/>
    <hyperlink ref="K128" location="A125178986W" display="A125178986W" xr:uid="{70D2C02C-A968-4FF5-9766-136E19CEE8D0}"/>
    <hyperlink ref="K129" location="A125179066X" display="A125179066X" xr:uid="{3394788D-07A1-429B-BFB1-A28DB35ECD61}"/>
    <hyperlink ref="K130" location="A125179070R" display="A125179070R" xr:uid="{A2AFD757-FC02-4357-B21E-32BC5BCE6541}"/>
    <hyperlink ref="K134" location="A125178990L" display="A125178990L" xr:uid="{A99B24D3-65A8-46AA-9018-4F24563AA812}"/>
    <hyperlink ref="K135" location="A125179010L" display="A125179010L" xr:uid="{26C12412-9058-42B3-AAA3-0894685A5C83}"/>
    <hyperlink ref="K138" location="A125179038R" display="A125179038R" xr:uid="{A8CFEB03-68EE-42D1-80DA-3A48DE70C98C}"/>
    <hyperlink ref="K139" location="A125179082X" display="A125179082X" xr:uid="{114C2002-390F-4E13-A8EE-5CF0FC8EED41}"/>
    <hyperlink ref="N109" location="A125179570K" display="A125179570K" xr:uid="{87FA3965-74D0-4299-BB78-44652F237E67}"/>
    <hyperlink ref="N110" location="A125179534A" display="A125179534A" xr:uid="{D76EA484-A2BF-43FA-B0B5-DF04409F021E}"/>
    <hyperlink ref="N111" location="A125179574V" display="A125179574V" xr:uid="{C452A9C1-33CB-48CE-9BCA-A0BC22C0ABDB}"/>
    <hyperlink ref="N112" location="A125179578C" display="A125179578C" xr:uid="{812BE966-4B90-426C-8823-72B358E301F5}"/>
    <hyperlink ref="N113" location="A125179538K" display="A125179538K" xr:uid="{2218D28B-5A03-4579-AF25-CFC0DFFEE469}"/>
    <hyperlink ref="N114" location="A125179542A" display="A125179542A" xr:uid="{8D1F7C8F-CC4C-40F3-89BE-DE98AC3A62DC}"/>
    <hyperlink ref="N115" location="A125179562K" display="A125179562K" xr:uid="{01DFAA83-EBD9-4C23-8AA5-9D6D2A325E8C}"/>
    <hyperlink ref="N116" location="A125179522T" display="A125179522T" xr:uid="{3F931774-F7CC-4B51-8DE5-2DC43E1290CE}"/>
    <hyperlink ref="N117" location="A125179582V" display="A125179582V" xr:uid="{072FDD6C-FC7D-4099-AAB2-79B3616DC33D}"/>
    <hyperlink ref="N118" location="A125179566V" display="A125179566V" xr:uid="{A98AF9E3-BB52-40D1-AAEE-03D7DF49F606}"/>
    <hyperlink ref="N119" location="A125179594C" display="A125179594C" xr:uid="{6B254137-404B-4D64-A067-5A5FFCA80F0F}"/>
    <hyperlink ref="N120" location="A125179526A" display="A125179526A" xr:uid="{FE77D00F-F0D3-4404-B717-70C62CEB85EC}"/>
    <hyperlink ref="N121" location="A125179502J" display="A125179502J" xr:uid="{15425931-D2A5-464F-95BC-C8FC82D0045B}"/>
    <hyperlink ref="N122" location="A125179514T" display="A125179514T" xr:uid="{BB70C36A-A547-44DC-A00F-1BF7721DA0E7}"/>
    <hyperlink ref="N123" location="A125179546K" display="A125179546K" xr:uid="{5793F0B7-72D4-4FCE-B41D-15115037BAA5}"/>
    <hyperlink ref="N124" location="A125179518A" display="A125179518A" xr:uid="{A1970232-E82A-456A-8433-1E859159C5C2}"/>
    <hyperlink ref="N125" location="A125179550A" display="A125179550A" xr:uid="{FF68F62F-C26F-4D82-8AED-8B5A175EB288}"/>
    <hyperlink ref="N126" location="A125179554K" display="A125179554K" xr:uid="{539E7CB0-682C-4BA9-804A-DDE3A83ABBBE}"/>
    <hyperlink ref="N127" location="A125179598L" display="A125179598L" xr:uid="{DCA860E6-672D-458E-B951-3E3283560B59}"/>
    <hyperlink ref="N128" location="A125179506T" display="A125179506T" xr:uid="{037DFF3F-B6AD-454C-8FE2-BA2F051A220F}"/>
    <hyperlink ref="N129" location="A125179586C" display="A125179586C" xr:uid="{84998580-809C-45A6-9032-A8B723F02BEF}"/>
    <hyperlink ref="N130" location="A125179590V" display="A125179590V" xr:uid="{5F26116E-153A-4836-A226-030DDCB12831}"/>
    <hyperlink ref="N134" location="A125179510J" display="A125179510J" xr:uid="{3077F7E3-5657-4B17-9743-7E1BADD439F0}"/>
    <hyperlink ref="N135" location="A125179530T" display="A125179530T" xr:uid="{9AB948BA-8A2F-4719-8D22-BAF1496D99DD}"/>
    <hyperlink ref="N138" location="A125179558V" display="A125179558V" xr:uid="{6107D68C-6F1B-44E3-8401-BB803176F70E}"/>
    <hyperlink ref="N139" location="A125179602T" display="A125179602T" xr:uid="{7583B48E-2970-4CAD-966A-21B23952A756}"/>
    <hyperlink ref="Q109" location="A125179674C" display="A125179674C" xr:uid="{4D27BF41-AA22-4B4E-BCC9-B38D15061956}"/>
    <hyperlink ref="Q110" location="A125179638V" display="A125179638V" xr:uid="{B8398E9C-3E1F-472C-8914-B6AD39A40A07}"/>
    <hyperlink ref="Q111" location="A125179678L" display="A125179678L" xr:uid="{028CB695-0A56-4ADC-A524-78BEC2FD28AE}"/>
    <hyperlink ref="Q112" location="A125179682C" display="A125179682C" xr:uid="{790B4B2B-AE23-4C9C-95E2-2A813321E9ED}"/>
    <hyperlink ref="Q113" location="A125179642K" display="A125179642K" xr:uid="{1C938A96-0B27-429C-B807-2B529D675D55}"/>
    <hyperlink ref="Q114" location="A125179646V" display="A125179646V" xr:uid="{5211293C-BD1E-4F9B-802D-7D3541293264}"/>
    <hyperlink ref="Q115" location="A125179666C" display="A125179666C" xr:uid="{D5E67DE8-C429-4A09-A3EB-8DCBFECFD60E}"/>
    <hyperlink ref="Q116" location="A125179626K" display="A125179626K" xr:uid="{38AB7FA4-CCE5-464F-AD0F-991274135632}"/>
    <hyperlink ref="Q117" location="A125179686L" display="A125179686L" xr:uid="{9990D677-C953-4D0E-A57F-51A0556ADE4B}"/>
    <hyperlink ref="Q118" location="A125179670V" display="A125179670V" xr:uid="{C9CE1382-A22F-46A1-9BED-8DFADD3B8E05}"/>
    <hyperlink ref="Q119" location="A125179698W" display="A125179698W" xr:uid="{C9DE96CC-586A-4D3A-BBCF-C184141D62ED}"/>
    <hyperlink ref="Q120" location="A125179630A" display="A125179630A" xr:uid="{28DBB5A5-EAF4-4E50-ADF6-D9169D9F9D08}"/>
    <hyperlink ref="Q121" location="A125179606A" display="A125179606A" xr:uid="{18550682-A8BB-4584-B83F-286D7DF1EA88}"/>
    <hyperlink ref="Q122" location="A125179618K" display="A125179618K" xr:uid="{95A9A887-3370-4E86-9336-7BC52B9EE98C}"/>
    <hyperlink ref="Q123" location="A125179650K" display="A125179650K" xr:uid="{0370DE5B-8CA6-477D-8D64-CE0ACCB22901}"/>
    <hyperlink ref="Q124" location="A125179622A" display="A125179622A" xr:uid="{B8DC6C8A-D167-4E33-8C49-80FCDCFD06B0}"/>
    <hyperlink ref="Q125" location="A125179654V" display="A125179654V" xr:uid="{7F99BAE2-D6C2-4F12-A358-B9812290DB23}"/>
    <hyperlink ref="Q126" location="A125179658C" display="A125179658C" xr:uid="{0F552DE3-98EA-44BB-B40F-219AF4574CE7}"/>
    <hyperlink ref="Q127" location="A125179702A" display="A125179702A" xr:uid="{7B7A49A4-D2A0-4A2D-B1B3-EF3115C46767}"/>
    <hyperlink ref="Q128" location="A125179610T" display="A125179610T" xr:uid="{7B723089-1FBF-43EB-85BE-5022D6873C18}"/>
    <hyperlink ref="Q129" location="A125179690C" display="A125179690C" xr:uid="{52F1AAC1-A732-4B31-8241-C8957A171035}"/>
    <hyperlink ref="Q130" location="A125179694L" display="A125179694L" xr:uid="{6DA10898-F921-4919-BDEF-D059E7E49A83}"/>
    <hyperlink ref="Q134" location="A125179614A" display="A125179614A" xr:uid="{E8093F4C-D3B2-4230-BD52-66735C02FBB4}"/>
    <hyperlink ref="Q135" location="A125179634K" display="A125179634K" xr:uid="{2DA020A7-F0F5-4DF5-B025-A209682B8A48}"/>
    <hyperlink ref="Q138" location="A125179662V" display="A125179662V" xr:uid="{CF347E29-8421-40AD-8171-1CBD6E5E8E31}"/>
    <hyperlink ref="Q139" location="A125179706K" display="A125179706K" xr:uid="{8E459D8D-893D-485A-AA36-849FD9A830CB}"/>
    <hyperlink ref="T109" location="A125179154X" display="A125179154X" xr:uid="{59AE5FE7-3025-4450-802C-6EC2E99E04D2}"/>
    <hyperlink ref="T110" location="A125179118R" display="A125179118R" xr:uid="{3E4AE528-7C58-4CB1-98B8-703137C951DE}"/>
    <hyperlink ref="T111" location="A125179158J" display="A125179158J" xr:uid="{9035DA7A-C410-4D68-AA01-72A3B02BC63D}"/>
    <hyperlink ref="T112" location="A125179162X" display="A125179162X" xr:uid="{8781016F-AF6C-40E4-BB94-3340A4F2DA90}"/>
    <hyperlink ref="T113" location="A125179122F" display="A125179122F" xr:uid="{62759875-F0E6-456E-8CBE-212A257B9E45}"/>
    <hyperlink ref="T114" location="A125179126R" display="A125179126R" xr:uid="{806D935A-D63D-4EB7-AC1F-C9FB954A9B45}"/>
    <hyperlink ref="T115" location="A125179146X" display="A125179146X" xr:uid="{E1BB35E2-F272-4C9A-9BA9-536DAB431477}"/>
    <hyperlink ref="T116" location="A125179106F" display="A125179106F" xr:uid="{5CB538D9-5B4C-4C4B-988A-32DF79E6658D}"/>
    <hyperlink ref="T117" location="A125179166J" display="A125179166J" xr:uid="{747C2E10-743A-45D2-9EBA-3464D361901F}"/>
    <hyperlink ref="T118" location="A125179150R" display="A125179150R" xr:uid="{54079ED9-9A92-46A1-8E2B-9E3EDE519204}"/>
    <hyperlink ref="T119" location="A125179178T" display="A125179178T" xr:uid="{AC7550B1-BD80-4F3B-9656-7534D1847327}"/>
    <hyperlink ref="T120" location="A125179110W" display="A125179110W" xr:uid="{5B9459FC-22F2-4DF2-8BD0-C3712069F433}"/>
    <hyperlink ref="T121" location="A125179086J" display="A125179086J" xr:uid="{2F5AF14C-2B33-426F-ABFC-481FFF441F56}"/>
    <hyperlink ref="T122" location="A125179098T" display="A125179098T" xr:uid="{A2FE1E85-D204-4E70-A010-9956797C79A5}"/>
    <hyperlink ref="T123" location="A125179130F" display="A125179130F" xr:uid="{156A0C1F-AA82-453C-A0E3-2E17163B317B}"/>
    <hyperlink ref="T124" location="A125179102W" display="A125179102W" xr:uid="{5A791C45-9FA4-47E9-BD3D-3638229C2D7A}"/>
    <hyperlink ref="T125" location="A125179134R" display="A125179134R" xr:uid="{4D3B6F77-A542-44F6-8978-8D4DEF748660}"/>
    <hyperlink ref="T126" location="A125179138X" display="A125179138X" xr:uid="{F250E129-4A6B-4FB0-99DF-1BE83F8AF251}"/>
    <hyperlink ref="T127" location="A125179182J" display="A125179182J" xr:uid="{8A9D765E-ED2D-4E06-9C2F-1FEAC94C8144}"/>
    <hyperlink ref="T128" location="A125179090X" display="A125179090X" xr:uid="{66CCAD5F-7554-429B-91F8-BAF757F27032}"/>
    <hyperlink ref="T129" location="A125179170X" display="A125179170X" xr:uid="{CBEC2366-0046-412E-AB69-FF44AB8AE62E}"/>
    <hyperlink ref="T130" location="A125179174J" display="A125179174J" xr:uid="{3B078FF1-A5B3-47B9-8221-8D4594F9FA89}"/>
    <hyperlink ref="T134" location="A125179094J" display="A125179094J" xr:uid="{C4F4079B-87BB-4BE1-9660-596CBC797E92}"/>
    <hyperlink ref="T135" location="A125179114F" display="A125179114F" xr:uid="{3C601787-D3E0-4526-AB0D-5EC6E40FCABC}"/>
    <hyperlink ref="T138" location="A125179142R" display="A125179142R" xr:uid="{86A8D618-06DA-44BA-98C1-1489E12FFE11}"/>
    <hyperlink ref="T139" location="A125179186T" display="A125179186T" xr:uid="{AB2179EA-F675-42DA-8ECB-D46C04538121}"/>
    <hyperlink ref="W109" location="A125179258T" display="A125179258T" xr:uid="{AA40FBA4-24B7-4D7B-A6E9-F2382A0F505C}"/>
    <hyperlink ref="W110" location="A125179222R" display="A125179222R" xr:uid="{FFD005CD-5916-41CB-A7DB-CFFBF8CA4FDE}"/>
    <hyperlink ref="W111" location="A125179262J" display="A125179262J" xr:uid="{B7F89EFF-56C9-45C4-99F5-B14E4FBDA0AF}"/>
    <hyperlink ref="W112" location="A125179266T" display="A125179266T" xr:uid="{0F938321-521F-4C13-A29D-2D589E13CDC1}"/>
    <hyperlink ref="W113" location="A125179226X" display="A125179226X" xr:uid="{ECC8E61E-1613-45EE-8497-197F401CC722}"/>
    <hyperlink ref="W114" location="A125179230R" display="A125179230R" xr:uid="{8D065784-E33A-4BFB-B4C5-90D41CE8DEB7}"/>
    <hyperlink ref="W115" location="A125179250X" display="A125179250X" xr:uid="{3D5AFCF8-7228-40F4-A2D8-EF7C75BC4F97}"/>
    <hyperlink ref="W116" location="A125179210F" display="A125179210F" xr:uid="{9F599D7A-082A-4E57-A4A7-D188EB03D6EA}"/>
    <hyperlink ref="W117" location="A125179270J" display="A125179270J" xr:uid="{86D7A86B-F5C4-4C7C-B977-0966DC061F77}"/>
    <hyperlink ref="W118" location="A125179254J" display="A125179254J" xr:uid="{07B18D22-40C0-43A1-AE58-A1CCDE0A18D3}"/>
    <hyperlink ref="W119" location="A125179282T" display="A125179282T" xr:uid="{5927DB98-B188-438D-8802-5C289D740156}"/>
    <hyperlink ref="W120" location="A125179214R" display="A125179214R" xr:uid="{0CCBC62B-2EB2-4321-8CF3-091781E5FF05}"/>
    <hyperlink ref="W121" location="A125179190J" display="A125179190J" xr:uid="{839157E8-031A-4FA5-9DAF-DCFDADD29A34}"/>
    <hyperlink ref="W122" location="A125179202F" display="A125179202F" xr:uid="{791A17D5-B56F-4881-8FB6-18E57D0A983E}"/>
    <hyperlink ref="W123" location="A125179234X" display="A125179234X" xr:uid="{E2136D11-3F23-41F1-91BC-6A092E531F62}"/>
    <hyperlink ref="W124" location="A125179206R" display="A125179206R" xr:uid="{20DA1B72-4347-4427-B98E-4616DCF56034}"/>
    <hyperlink ref="W125" location="A125179238J" display="A125179238J" xr:uid="{B0FB0B05-B580-4F25-B47B-3DCD75761C39}"/>
    <hyperlink ref="W126" location="A125179242X" display="A125179242X" xr:uid="{9B22FDF9-8FD7-4BD6-B5C3-7B78377BB311}"/>
    <hyperlink ref="W127" location="A125179286A" display="A125179286A" xr:uid="{05DF8521-9722-4160-8890-5A2E4BF59206}"/>
    <hyperlink ref="W128" location="A125179194T" display="A125179194T" xr:uid="{970BBCFC-2785-4264-9E13-1611C03294E9}"/>
    <hyperlink ref="W129" location="A125179274T" display="A125179274T" xr:uid="{59261F70-117A-4899-AB67-18C1E251809E}"/>
    <hyperlink ref="W130" location="A125179278A" display="A125179278A" xr:uid="{66D53A70-F5F2-4E95-B16A-3A7F5DD867E9}"/>
    <hyperlink ref="W134" location="A125179198A" display="A125179198A" xr:uid="{7A5CA9DA-4579-4111-95F7-D68A2AB5867F}"/>
    <hyperlink ref="W135" location="A125179218X" display="A125179218X" xr:uid="{30C16707-4856-4AC7-A3F3-F9925D2D4631}"/>
    <hyperlink ref="W138" location="A125179246J" display="A125179246J" xr:uid="{03E8FBA5-7BE5-4558-9E0F-21EA21D1DB5E}"/>
    <hyperlink ref="W139" location="A125179290T" display="A125179290T" xr:uid="{4CCA9833-94C8-4DC0-AADD-ADCB27E3DF47}"/>
    <hyperlink ref="Z109" location="A125179362T" display="A125179362T" xr:uid="{70639AB3-DBBB-41ED-A995-4FA938815948}"/>
    <hyperlink ref="Z110" location="A125179326J" display="A125179326J" xr:uid="{A9C40269-FBBB-4C8B-83D5-79B24C5FE668}"/>
    <hyperlink ref="Z111" location="A125179366A" display="A125179366A" xr:uid="{8F5C23C8-DF15-442E-900D-7650ECBCCFF5}"/>
    <hyperlink ref="Z112" location="A125179370T" display="A125179370T" xr:uid="{71736F2A-9447-4549-BBD9-173A7A54A688}"/>
    <hyperlink ref="Z113" location="A125179330X" display="A125179330X" xr:uid="{5E452F1C-A7EF-4473-BB02-A64C77BF8D8D}"/>
    <hyperlink ref="Z114" location="A125179334J" display="A125179334J" xr:uid="{70655BCE-B24D-4FA3-8A06-9EAF78FD8919}"/>
    <hyperlink ref="Z115" location="A125179354T" display="A125179354T" xr:uid="{9A1F0A91-2826-4384-98F0-ADAAC6F0E6DB}"/>
    <hyperlink ref="Z116" location="A125179314X" display="A125179314X" xr:uid="{F405A96A-6C2B-42CB-B4D7-2E787A865E0B}"/>
    <hyperlink ref="Z117" location="A125179374A" display="A125179374A" xr:uid="{60A8AB89-7A45-4052-9197-544C9DE6A29A}"/>
    <hyperlink ref="Z118" location="A125179358A" display="A125179358A" xr:uid="{8C4C1C89-8D12-482C-B7DC-79B61CE7C11A}"/>
    <hyperlink ref="Z119" location="A125179386K" display="A125179386K" xr:uid="{D3872C15-A694-4B2E-8083-12889DC5A841}"/>
    <hyperlink ref="Z120" location="A125179318J" display="A125179318J" xr:uid="{54EEE824-9E7A-4A3F-891B-1BF192E7C2EE}"/>
    <hyperlink ref="Z121" location="A125179294A" display="A125179294A" xr:uid="{657BCBA5-815C-4FFE-B31D-527B49C75788}"/>
    <hyperlink ref="Z122" location="A125179306X" display="A125179306X" xr:uid="{EFD28A20-F19F-4BAA-AE68-C3F9E3E4A9ED}"/>
    <hyperlink ref="Z123" location="A125179338T" display="A125179338T" xr:uid="{B43610D1-0A3A-42B6-8D1E-B52ED536FEF5}"/>
    <hyperlink ref="Z124" location="A125179310R" display="A125179310R" xr:uid="{6DFF39CB-DE3F-485D-A6F9-5945F9134195}"/>
    <hyperlink ref="Z125" location="A125179342J" display="A125179342J" xr:uid="{C7323DEF-2566-416B-B163-93C6D444EF9F}"/>
    <hyperlink ref="Z126" location="A125179346T" display="A125179346T" xr:uid="{79329186-8C44-4B40-94DC-CF04F4277562}"/>
    <hyperlink ref="Z127" location="A125179390A" display="A125179390A" xr:uid="{49C6ABC6-AEC8-4AF8-975E-61777AFA29F2}"/>
    <hyperlink ref="Z128" location="A125179298K" display="A125179298K" xr:uid="{78D481CF-0E56-4C2E-86C9-015B528821A9}"/>
    <hyperlink ref="Z129" location="A125179378K" display="A125179378K" xr:uid="{B9508DA1-FBF5-4C77-9DDF-C5064E35C753}"/>
    <hyperlink ref="Z130" location="A125179382A" display="A125179382A" xr:uid="{5CAAD025-933F-4297-90A6-3C1A5F16C976}"/>
    <hyperlink ref="Z134" location="A125179302R" display="A125179302R" xr:uid="{E07946CB-06A8-4941-9307-CDE427DBAF37}"/>
    <hyperlink ref="Z135" location="A125179322X" display="A125179322X" xr:uid="{36C39C87-D219-44F2-89A4-5C19808A7FB5}"/>
    <hyperlink ref="Z138" location="A125179350J" display="A125179350J" xr:uid="{51A40EC1-7C95-4969-BFCD-992E6612C75E}"/>
    <hyperlink ref="Z139" location="A125179394K" display="A125179394K" xr:uid="{629B34D3-2438-45C4-A1CA-7513AA853687}"/>
    <hyperlink ref="AC109" location="A125178946C" display="A125178946C" xr:uid="{CF7218DF-3AB6-4046-9C7A-5DD395C9EF2E}"/>
    <hyperlink ref="AC110" location="A125178910A" display="A125178910A" xr:uid="{FC8E098F-E9B5-448E-A9E9-938C82AEC3EB}"/>
    <hyperlink ref="AC111" location="A125178950V" display="A125178950V" xr:uid="{922CD4AA-DB34-4338-BCBE-7946A56B70D9}"/>
    <hyperlink ref="AC112" location="A125178954C" display="A125178954C" xr:uid="{7ADFC9CC-277A-47A0-B7F3-216E98E61264}"/>
    <hyperlink ref="AC113" location="A125178914K" display="A125178914K" xr:uid="{2BD1DF52-FBEC-4D65-B464-EEC97840B79B}"/>
    <hyperlink ref="AC114" location="A125178918V" display="A125178918V" xr:uid="{1F8F03C8-1F76-4C0C-8064-B862222D7AC3}"/>
    <hyperlink ref="AC115" location="A125178938C" display="A125178938C" xr:uid="{1466DEE3-ADBF-4AD9-97E0-37B3908A02E0}"/>
    <hyperlink ref="AC116" location="A125178898W" display="A125178898W" xr:uid="{DE5F425D-DE11-4D56-94FC-52617FABF9B5}"/>
    <hyperlink ref="AC117" location="A125178958L" display="A125178958L" xr:uid="{869EA348-9E89-41D2-B619-C0B7A29BBB7E}"/>
    <hyperlink ref="AC118" location="A125178942V" display="A125178942V" xr:uid="{E42A099B-F6A3-4E7F-91AD-607C1C7D1472}"/>
    <hyperlink ref="AC119" location="A125178970C" display="A125178970C" xr:uid="{AD40665A-87FA-45C4-9F1D-DAFDB82DFD21}"/>
    <hyperlink ref="AC120" location="A125178902A" display="A125178902A" xr:uid="{DF98FEC4-6F57-4FA7-8694-EE78171AF8E4}"/>
    <hyperlink ref="AC121" location="A125178878L" display="A125178878L" xr:uid="{5195FA77-09D5-4B8C-9F10-D7D022951F0F}"/>
    <hyperlink ref="AC122" location="A125178890C" display="A125178890C" xr:uid="{C680271E-5CEC-42F6-A5D2-3D7373BF95CD}"/>
    <hyperlink ref="AC123" location="A125178922K" display="A125178922K" xr:uid="{6906A8D1-437B-4330-A0D0-FD8DD49D1511}"/>
    <hyperlink ref="AC124" location="A125178894L" display="A125178894L" xr:uid="{B2A27179-784B-4CDF-9F39-84066CD865EA}"/>
    <hyperlink ref="AC125" location="A125178926V" display="A125178926V" xr:uid="{94CD53DA-6442-448F-A2EB-326C43F826BC}"/>
    <hyperlink ref="AC126" location="A125178930K" display="A125178930K" xr:uid="{6823CBCE-2DC1-4489-A313-6A3919E87795}"/>
    <hyperlink ref="AC127" location="A125178974L" display="A125178974L" xr:uid="{C32041F2-5C9B-44EC-859C-3CF2C3E8B11A}"/>
    <hyperlink ref="AC128" location="A125178882C" display="A125178882C" xr:uid="{155811EC-F6B2-453F-BBFD-24F0768B2083}"/>
    <hyperlink ref="AC129" location="A125178962C" display="A125178962C" xr:uid="{0F277D39-35A7-4780-922C-32F2AFC4FEB0}"/>
    <hyperlink ref="AC130" location="A125178966L" display="A125178966L" xr:uid="{956A046A-458D-4907-A47E-7271DB7B9DA4}"/>
    <hyperlink ref="AC134" location="A125178886L" display="A125178886L" xr:uid="{68D6499D-264C-435A-A184-4C11F19E497A}"/>
    <hyperlink ref="AC135" location="A125178906K" display="A125178906K" xr:uid="{5E5656DA-4400-44A2-B2BB-B49F32CA38BA}"/>
    <hyperlink ref="AC138" location="A125178934V" display="A125178934V" xr:uid="{5F4E3C58-2847-432E-991E-DF15201E9244}"/>
    <hyperlink ref="AC139" location="A125178978W" display="A125178978W" xr:uid="{56856AE1-C58A-4E75-BA30-1E1F444F7D1A}"/>
    <hyperlink ref="C109" location="A125173226R" display="A125173226R" xr:uid="{9604B744-793D-425A-8567-64D32BD3CF33}"/>
    <hyperlink ref="C110" location="A125173190X" display="A125173190X" xr:uid="{1C960BD4-6188-42B7-BC40-0531CE40059A}"/>
    <hyperlink ref="C111" location="A125173230F" display="A125173230F" xr:uid="{E06D242F-EE3B-4FE8-B869-2D4DFA8498A9}"/>
    <hyperlink ref="C112" location="A125173234R" display="A125173234R" xr:uid="{0B284059-36E9-4B3A-A38C-D648D3144EB8}"/>
    <hyperlink ref="C113" location="A125173194J" display="A125173194J" xr:uid="{055D574A-26B3-4C7D-967B-6F9625C77467}"/>
    <hyperlink ref="C114" location="A125173198T" display="A125173198T" xr:uid="{C2000B6C-FFBD-40F3-85C2-8560F5ADA9CD}"/>
    <hyperlink ref="C115" location="A125173218R" display="A125173218R" xr:uid="{7F53A042-E9A4-447B-82B2-C6FFA92FBA26}"/>
    <hyperlink ref="C116" location="A125173178J" display="A125173178J" xr:uid="{BE186752-911F-4093-89BD-7824B7FF6764}"/>
    <hyperlink ref="C117" location="A125173238X" display="A125173238X" xr:uid="{6ED3471B-578A-4EF1-B75F-7354079FD2B2}"/>
    <hyperlink ref="C118" location="A125173222F" display="A125173222F" xr:uid="{C3E69AB3-BEC9-422B-9167-ADC92B5D8BE2}"/>
    <hyperlink ref="C119" location="A125173250R" display="A125173250R" xr:uid="{94843E28-4B8D-48C5-96F6-485DC2311389}"/>
    <hyperlink ref="C120" location="A125173182X" display="A125173182X" xr:uid="{8C299CA9-B807-4B4D-97A2-83776F8D5E61}"/>
    <hyperlink ref="C121" location="A125173158X" display="A125173158X" xr:uid="{0A6F2BAF-49A8-4048-81E0-FA7D29F5369E}"/>
    <hyperlink ref="C122" location="A125173170R" display="A125173170R" xr:uid="{F1C3FB32-9332-46FB-81FA-2662205885EC}"/>
    <hyperlink ref="C123" location="A125173202W" display="A125173202W" xr:uid="{ACA4B189-DA84-4BB3-9DBB-7CC2A6913204}"/>
    <hyperlink ref="C124" location="A125173174X" display="A125173174X" xr:uid="{16621335-759B-459A-9643-C6CE10B04CBA}"/>
    <hyperlink ref="C125" location="A125173206F" display="A125173206F" xr:uid="{06B6EB3F-2381-4BE0-BD26-C8EA6FD92367}"/>
    <hyperlink ref="C126" location="A125173210W" display="A125173210W" xr:uid="{64C92831-AB5A-47E0-A553-85417B7EB083}"/>
    <hyperlink ref="C127" location="A125173254X" display="A125173254X" xr:uid="{B8B9B702-1714-4CF8-80C0-CE84574051AA}"/>
    <hyperlink ref="C128" location="A125173162R" display="A125173162R" xr:uid="{CD1BDC7F-1151-4B4C-A20C-E5050049989F}"/>
    <hyperlink ref="C129" location="A125173242R" display="A125173242R" xr:uid="{506D8D58-424F-48C2-BF1D-9E09F719B771}"/>
    <hyperlink ref="C130" location="A125173246X" display="A125173246X" xr:uid="{DF4E9192-2CE2-4FA4-87F8-9F9F6E562A1B}"/>
    <hyperlink ref="C134" location="A125173166X" display="A125173166X" xr:uid="{AE4DE959-3DB4-42DD-B74A-D45DE7693D9F}"/>
    <hyperlink ref="C135" location="A125173186J" display="A125173186J" xr:uid="{3221D8CC-25B7-4969-A62F-58BC4AACE777}"/>
    <hyperlink ref="C138" location="A125173214F" display="A125173214F" xr:uid="{C2B33E28-4909-4FF4-8DE0-256C39C17FEF}"/>
    <hyperlink ref="C139" location="A125173258J" display="A125173258J" xr:uid="{1525038A-5CE0-49B9-95CE-F017EC2F4E5F}"/>
    <hyperlink ref="D109" location="A125184458F" display="A125184458F" xr:uid="{FAB39379-6D66-4B1E-BBB5-056B4DDFBF1B}"/>
    <hyperlink ref="D110" location="A125184422C" display="A125184422C" xr:uid="{E142A2A7-0713-4121-B322-68A8B07C45DF}"/>
    <hyperlink ref="D111" location="A125184462W" display="A125184462W" xr:uid="{5A6D8285-3FA9-4006-8C14-3A336B2791BF}"/>
    <hyperlink ref="D112" location="A125184466F" display="A125184466F" xr:uid="{71E90EED-2F56-486E-A109-F194CC389E32}"/>
    <hyperlink ref="D113" location="A125184426L" display="A125184426L" xr:uid="{491F0E7E-9572-4AA9-89D2-25B328FC19DB}"/>
    <hyperlink ref="D114" location="A125184430C" display="A125184430C" xr:uid="{EB3D1E06-E1D1-4CD4-AC62-46186F6BC089}"/>
    <hyperlink ref="D115" location="A125184450L" display="A125184450L" xr:uid="{066C6FBC-ACB9-47D9-844A-C17B24AF2423}"/>
    <hyperlink ref="D116" location="A125184410V" display="A125184410V" xr:uid="{AB640EFB-AA14-42EF-B82B-8EE9974A14BF}"/>
    <hyperlink ref="D117" location="A125184470W" display="A125184470W" xr:uid="{31072405-556B-43C2-A389-9CD5A893DE2C}"/>
    <hyperlink ref="D118" location="A125184454W" display="A125184454W" xr:uid="{5EC5E43A-EDB0-4F8A-95D0-DADFFD27A068}"/>
    <hyperlink ref="D119" location="A125184482F" display="A125184482F" xr:uid="{DACC86ED-A68A-4294-BD41-5B015A9132F8}"/>
    <hyperlink ref="D120" location="A125184414C" display="A125184414C" xr:uid="{B03E7B25-CFF7-415D-BBD1-8E1050A2D614}"/>
    <hyperlink ref="D121" location="A125184390W" display="A125184390W" xr:uid="{2AE950CF-B401-4CD1-ABFB-924B0154C866}"/>
    <hyperlink ref="D122" location="A125184402V" display="A125184402V" xr:uid="{2BF3383D-18DB-4E4B-9E4D-820D9133CB46}"/>
    <hyperlink ref="D123" location="A125184434L" display="A125184434L" xr:uid="{1CC4077A-7761-43BE-8999-5483B6585147}"/>
    <hyperlink ref="D124" location="A125184406C" display="A125184406C" xr:uid="{D7F62FE0-2464-407D-A820-A54BD0150B44}"/>
    <hyperlink ref="D125" location="A125184438W" display="A125184438W" xr:uid="{FFAC0C30-99FE-4A86-A0F4-319876E4993B}"/>
    <hyperlink ref="D126" location="A125184442L" display="A125184442L" xr:uid="{6348318C-7880-4056-85FD-04A0E13C0B27}"/>
    <hyperlink ref="D127" location="A125184486R" display="A125184486R" xr:uid="{20C4654F-A8EB-4BDE-BC13-B22CB4B66FD6}"/>
    <hyperlink ref="D128" location="A125184394F" display="A125184394F" xr:uid="{C62C305B-BFF8-409A-8763-CC1C8771AC85}"/>
    <hyperlink ref="D129" location="A125184474F" display="A125184474F" xr:uid="{08DC08F6-935C-4643-BF5F-0678D0AE6196}"/>
    <hyperlink ref="D130" location="A125184478R" display="A125184478R" xr:uid="{6CDC2A64-A028-4146-B674-47413F2D41D3}"/>
    <hyperlink ref="D134" location="A125184398R" display="A125184398R" xr:uid="{93DCA921-AF46-48D4-99F3-025768BEA857}"/>
    <hyperlink ref="D135" location="A125184418L" display="A125184418L" xr:uid="{4E384844-0122-4E84-B732-EB30D43B0567}"/>
    <hyperlink ref="D138" location="A125184446W" display="A125184446W" xr:uid="{8DD247CF-E738-47D5-81F4-EAD6F4FE56DA}"/>
    <hyperlink ref="D139" location="A125184490F" display="A125184490F" xr:uid="{1E8B4385-0D51-44C3-BD84-C458E9FA8F0B}"/>
    <hyperlink ref="E109" location="A125178842K" display="A125178842K" xr:uid="{6C0AA1AA-6205-42EB-A9A4-803A0593A4FA}"/>
    <hyperlink ref="E110" location="A125178806A" display="A125178806A" xr:uid="{EDA892B5-3A01-4756-86B6-B44B1E006C2B}"/>
    <hyperlink ref="E111" location="A125178846V" display="A125178846V" xr:uid="{CADC4B41-C89F-47F1-8826-356EF22B5D16}"/>
    <hyperlink ref="E112" location="A125178850K" display="A125178850K" xr:uid="{4B6626F9-9EC7-4053-8225-448A13632A91}"/>
    <hyperlink ref="E113" location="A125178810T" display="A125178810T" xr:uid="{56AF7A2D-D4F2-4BFB-957B-CFEE5441B83B}"/>
    <hyperlink ref="E114" location="A125178814A" display="A125178814A" xr:uid="{52C164AD-5BFB-4D74-9F91-5D07BF8E68C3}"/>
    <hyperlink ref="E115" location="A125178834K" display="A125178834K" xr:uid="{4D9FCBF2-A61F-40E2-8D5D-A1F202E49CF1}"/>
    <hyperlink ref="E116" location="A125178794C" display="A125178794C" xr:uid="{1DA87B05-7C37-455A-BE30-62546792BD7A}"/>
    <hyperlink ref="E117" location="A125178854V" display="A125178854V" xr:uid="{5EF1A03B-5A53-4674-90E6-95D8F984B918}"/>
    <hyperlink ref="E118" location="A125178838V" display="A125178838V" xr:uid="{10BE3A13-DEF0-4D35-BF51-454E8BDDF2A6}"/>
    <hyperlink ref="E119" location="A125178866C" display="A125178866C" xr:uid="{48ACA0A5-01AB-4314-8916-538FBD9EC9CF}"/>
    <hyperlink ref="E120" location="A125178798L" display="A125178798L" xr:uid="{D81EF33A-17CC-46B2-BC5B-C7B11D0C0133}"/>
    <hyperlink ref="E121" location="A125178774V" display="A125178774V" xr:uid="{55D02BCA-9990-47F8-8051-C00F6AD6513D}"/>
    <hyperlink ref="E122" location="A125178786C" display="A125178786C" xr:uid="{E2ED3EC2-F73E-4FF7-B16D-CAD1A92DDC3B}"/>
    <hyperlink ref="E123" location="A125178818K" display="A125178818K" xr:uid="{5701DD4C-4D84-4541-96D1-07A9A13C6DF1}"/>
    <hyperlink ref="E124" location="A125178790V" display="A125178790V" xr:uid="{23E67A70-37A0-4D89-9F92-5BCFE65A1432}"/>
    <hyperlink ref="E125" location="A125178822A" display="A125178822A" xr:uid="{86C6AB2C-8D3A-4393-BD2D-ED0E14CD2393}"/>
    <hyperlink ref="E126" location="A125178826K" display="A125178826K" xr:uid="{2AEAB25D-CFFF-4DF8-A716-FDA2794EAF56}"/>
    <hyperlink ref="E127" location="A125178870V" display="A125178870V" xr:uid="{634A06D0-C0FD-4F94-84C2-04B06F2125F4}"/>
    <hyperlink ref="E128" location="A125178778C" display="A125178778C" xr:uid="{A3F7B035-0625-4272-86A1-20BE18D891A0}"/>
    <hyperlink ref="E129" location="A125178858C" display="A125178858C" xr:uid="{4A0C049D-6A61-4522-A064-B9026E1B3F5A}"/>
    <hyperlink ref="E130" location="A125178862V" display="A125178862V" xr:uid="{EE747A41-9655-4220-8C6E-77B47F55F5E2}"/>
    <hyperlink ref="E134" location="A125178782V" display="A125178782V" xr:uid="{1FD8B067-BF85-4477-A266-3024878D7C4B}"/>
    <hyperlink ref="E135" location="A125178802T" display="A125178802T" xr:uid="{7840CA62-BC34-44C1-A812-EFF3AA54D183}"/>
    <hyperlink ref="E138" location="A125178830A" display="A125178830A" xr:uid="{10BF1877-6B8B-4960-A69C-CB928096AF3B}"/>
    <hyperlink ref="E139" location="A125178874C" display="A125178874C" xr:uid="{0AA8C84C-C5DA-490F-93D0-46F17C7BF138}"/>
    <hyperlink ref="F133" location="A125173814K" display="A125173814K" xr:uid="{0FED51E5-61F5-4640-AF04-AAF4C6D3A536}"/>
    <hyperlink ref="I133" location="A125173398K" display="A125173398K" xr:uid="{51DFEFB3-67A2-41D1-AB1F-F84C418F7F26}"/>
    <hyperlink ref="L133" location="A125173918C" display="A125173918C" xr:uid="{DEC3CB94-DA30-4137-AC3C-6EBBCEDA04A5}"/>
    <hyperlink ref="O133" location="A125174022F" display="A125174022F" xr:uid="{D13159CF-0F21-4567-BE80-298C29EE7C80}"/>
    <hyperlink ref="R133" location="A125173502X" display="A125173502X" xr:uid="{3ACF0590-5E1D-48FC-A244-763B148BB595}"/>
    <hyperlink ref="U133" location="A125173606T" display="A125173606T" xr:uid="{37334137-ABFD-492F-9CF1-D86192E90431}"/>
    <hyperlink ref="X133" location="A125173710T" display="A125173710T" xr:uid="{CE1023B0-F55D-44EC-8265-2213C8F61BC6}"/>
    <hyperlink ref="AA133" location="A125173294T" display="A125173294T" xr:uid="{BF832A98-F595-4C22-B60D-7461A69A4AEB}"/>
    <hyperlink ref="G133" location="A125185046C" display="A125185046C" xr:uid="{B98F9093-8AC8-45AD-A4BD-33CFF9B87F1C}"/>
    <hyperlink ref="J133" location="A125184630W" display="A125184630W" xr:uid="{0A77299F-83AE-4703-8C67-BD499CB86FCF}"/>
    <hyperlink ref="M133" location="A125185150C" display="A125185150C" xr:uid="{ED87302F-9B23-48D8-9AB1-F3C0AA510181}"/>
    <hyperlink ref="P133" location="A125185254W" display="A125185254W" xr:uid="{0C353146-2AEC-4102-B316-5DBE5E5FE034}"/>
    <hyperlink ref="S133" location="A125184734R" display="A125184734R" xr:uid="{E4BA73C2-1291-4CAB-A3BD-50FE088F7D4F}"/>
    <hyperlink ref="V133" location="A125184838J" display="A125184838J" xr:uid="{44265087-B311-48CB-9AEB-2D4ACAAF0FBF}"/>
    <hyperlink ref="Y133" location="A125184942J" display="A125184942J" xr:uid="{B901D6AF-5B37-465B-AF7F-74603A23D4D0}"/>
    <hyperlink ref="AB133" location="A125184526W" display="A125184526W" xr:uid="{7B08719D-9BF7-4593-A998-CE4A8FD75C07}"/>
    <hyperlink ref="H133" location="A125179430J" display="A125179430J" xr:uid="{8FE89EC9-E2C3-4200-8899-168BDD878F4E}"/>
    <hyperlink ref="K133" location="A125179014W" display="A125179014W" xr:uid="{C08E9BA6-8846-45CE-916D-94F1A3E2FD10}"/>
    <hyperlink ref="N133" location="A125179534A" display="A125179534A" xr:uid="{AD341337-AF44-4811-9C5F-D5B7B4465782}"/>
    <hyperlink ref="Q133" location="A125179638V" display="A125179638V" xr:uid="{7DEED556-61C8-4151-A7B1-324DF4D3B1D1}"/>
    <hyperlink ref="T133" location="A125179118R" display="A125179118R" xr:uid="{662E1437-D9A9-447F-A7BF-44203233807F}"/>
    <hyperlink ref="W133" location="A125179222R" display="A125179222R" xr:uid="{0A482AFE-ADDF-4917-9EA1-E9F27D270CE2}"/>
    <hyperlink ref="Z133" location="A125179326J" display="A125179326J" xr:uid="{BDC88029-F443-4843-8D29-6675AB194724}"/>
    <hyperlink ref="AC133" location="A125178910A" display="A125178910A" xr:uid="{2C862652-9E64-4E21-9C14-B6F076EFF9B6}"/>
    <hyperlink ref="C133" location="A125173190X" display="A125173190X" xr:uid="{BC01ACD5-1267-4836-883C-A1BCD07A11A5}"/>
    <hyperlink ref="D133" location="A125184422C" display="A125184422C" xr:uid="{82DA748F-93FE-42FD-9622-9F08F9C687E1}"/>
    <hyperlink ref="E133" location="A125178806A" display="A125178806A" xr:uid="{FF234DBD-9559-4C05-B272-C3DF2776A02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110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2196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2197</v>
      </c>
    </row>
    <row r="6" spans="1:13" ht="15.75" customHeight="1">
      <c r="B6" s="67" t="s">
        <v>2198</v>
      </c>
      <c r="C6" s="67"/>
      <c r="D6" s="67"/>
      <c r="E6" s="67"/>
      <c r="F6" s="67"/>
      <c r="G6" s="67"/>
      <c r="H6" s="67"/>
      <c r="I6" s="67"/>
      <c r="J6" s="67"/>
      <c r="K6" s="67"/>
      <c r="L6" s="67"/>
    </row>
    <row r="8" spans="1:13" ht="15">
      <c r="D8" s="16" t="s">
        <v>2200</v>
      </c>
    </row>
    <row r="9" spans="1:13" s="17" customFormat="1"/>
    <row r="10" spans="1:13" ht="22.5" customHeight="1">
      <c r="A10" s="18" t="s">
        <v>2201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2202</v>
      </c>
      <c r="I10" s="18" t="s">
        <v>250</v>
      </c>
      <c r="J10" s="18" t="s">
        <v>252</v>
      </c>
      <c r="K10" s="18" t="s">
        <v>2203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2205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11">
        <v>8</v>
      </c>
      <c r="I13" s="20" t="s">
        <v>259</v>
      </c>
      <c r="J13" s="11" t="s">
        <v>261</v>
      </c>
      <c r="K13" s="11" t="s">
        <v>2205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11">
        <v>8</v>
      </c>
      <c r="I14" s="20" t="s">
        <v>259</v>
      </c>
      <c r="J14" s="11" t="s">
        <v>261</v>
      </c>
      <c r="K14" s="11" t="s">
        <v>2205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11">
        <v>8</v>
      </c>
      <c r="I15" s="20" t="s">
        <v>259</v>
      </c>
      <c r="J15" s="11" t="s">
        <v>261</v>
      </c>
      <c r="K15" s="11" t="s">
        <v>2205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11">
        <v>8</v>
      </c>
      <c r="I16" s="20" t="s">
        <v>259</v>
      </c>
      <c r="J16" s="11" t="s">
        <v>261</v>
      </c>
      <c r="K16" s="11" t="s">
        <v>2205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11">
        <v>8</v>
      </c>
      <c r="I17" s="20" t="s">
        <v>259</v>
      </c>
      <c r="J17" s="11" t="s">
        <v>261</v>
      </c>
      <c r="K17" s="11" t="s">
        <v>2205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11">
        <v>8</v>
      </c>
      <c r="I18" s="20" t="s">
        <v>259</v>
      </c>
      <c r="J18" s="11" t="s">
        <v>261</v>
      </c>
      <c r="K18" s="11" t="s">
        <v>2205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11">
        <v>8</v>
      </c>
      <c r="I19" s="20" t="s">
        <v>259</v>
      </c>
      <c r="J19" s="11" t="s">
        <v>261</v>
      </c>
      <c r="K19" s="11" t="s">
        <v>2205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11">
        <v>8</v>
      </c>
      <c r="I20" s="20" t="s">
        <v>259</v>
      </c>
      <c r="J20" s="11" t="s">
        <v>261</v>
      </c>
      <c r="K20" s="11" t="s">
        <v>2205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11">
        <v>8</v>
      </c>
      <c r="I21" s="20" t="s">
        <v>259</v>
      </c>
      <c r="J21" s="11" t="s">
        <v>261</v>
      </c>
      <c r="K21" s="11" t="s">
        <v>2205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11">
        <v>8</v>
      </c>
      <c r="I22" s="20" t="s">
        <v>259</v>
      </c>
      <c r="J22" s="11" t="s">
        <v>261</v>
      </c>
      <c r="K22" s="11" t="s">
        <v>2205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11">
        <v>8</v>
      </c>
      <c r="I23" s="20" t="s">
        <v>259</v>
      </c>
      <c r="J23" s="11" t="s">
        <v>261</v>
      </c>
      <c r="K23" s="11" t="s">
        <v>2205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44593</v>
      </c>
      <c r="H24" s="11">
        <v>8</v>
      </c>
      <c r="I24" s="20" t="s">
        <v>259</v>
      </c>
      <c r="J24" s="11" t="s">
        <v>261</v>
      </c>
      <c r="K24" s="11" t="s">
        <v>2205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44593</v>
      </c>
      <c r="H25" s="11">
        <v>8</v>
      </c>
      <c r="I25" s="20" t="s">
        <v>259</v>
      </c>
      <c r="J25" s="11" t="s">
        <v>261</v>
      </c>
      <c r="K25" s="11" t="s">
        <v>2205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44593</v>
      </c>
      <c r="H26" s="11">
        <v>8</v>
      </c>
      <c r="I26" s="20" t="s">
        <v>259</v>
      </c>
      <c r="J26" s="11" t="s">
        <v>261</v>
      </c>
      <c r="K26" s="11" t="s">
        <v>2205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44593</v>
      </c>
      <c r="H27" s="11">
        <v>8</v>
      </c>
      <c r="I27" s="20" t="s">
        <v>259</v>
      </c>
      <c r="J27" s="11" t="s">
        <v>261</v>
      </c>
      <c r="K27" s="11" t="s">
        <v>2205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44593</v>
      </c>
      <c r="H28" s="11">
        <v>8</v>
      </c>
      <c r="I28" s="20" t="s">
        <v>259</v>
      </c>
      <c r="J28" s="11" t="s">
        <v>261</v>
      </c>
      <c r="K28" s="11" t="s">
        <v>2205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44593</v>
      </c>
      <c r="H29" s="11">
        <v>8</v>
      </c>
      <c r="I29" s="20" t="s">
        <v>259</v>
      </c>
      <c r="J29" s="11" t="s">
        <v>261</v>
      </c>
      <c r="K29" s="11" t="s">
        <v>2205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44593</v>
      </c>
      <c r="H30" s="11">
        <v>8</v>
      </c>
      <c r="I30" s="20" t="s">
        <v>259</v>
      </c>
      <c r="J30" s="11" t="s">
        <v>261</v>
      </c>
      <c r="K30" s="11" t="s">
        <v>2205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44593</v>
      </c>
      <c r="H31" s="11">
        <v>8</v>
      </c>
      <c r="I31" s="20" t="s">
        <v>259</v>
      </c>
      <c r="J31" s="11" t="s">
        <v>261</v>
      </c>
      <c r="K31" s="11" t="s">
        <v>2205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44593</v>
      </c>
      <c r="H32" s="11">
        <v>8</v>
      </c>
      <c r="I32" s="20" t="s">
        <v>259</v>
      </c>
      <c r="J32" s="11" t="s">
        <v>261</v>
      </c>
      <c r="K32" s="11" t="s">
        <v>2205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44593</v>
      </c>
      <c r="H33" s="11">
        <v>8</v>
      </c>
      <c r="I33" s="20" t="s">
        <v>259</v>
      </c>
      <c r="J33" s="11" t="s">
        <v>261</v>
      </c>
      <c r="K33" s="11" t="s">
        <v>2205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44593</v>
      </c>
      <c r="H34" s="11">
        <v>8</v>
      </c>
      <c r="I34" s="20" t="s">
        <v>259</v>
      </c>
      <c r="J34" s="11" t="s">
        <v>261</v>
      </c>
      <c r="K34" s="11" t="s">
        <v>2205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44593</v>
      </c>
      <c r="H35" s="11">
        <v>8</v>
      </c>
      <c r="I35" s="20" t="s">
        <v>259</v>
      </c>
      <c r="J35" s="11" t="s">
        <v>261</v>
      </c>
      <c r="K35" s="11" t="s">
        <v>2205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44593</v>
      </c>
      <c r="H36" s="11">
        <v>8</v>
      </c>
      <c r="I36" s="20" t="s">
        <v>259</v>
      </c>
      <c r="J36" s="11" t="s">
        <v>261</v>
      </c>
      <c r="K36" s="11" t="s">
        <v>2205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44593</v>
      </c>
      <c r="H37" s="11">
        <v>8</v>
      </c>
      <c r="I37" s="20" t="s">
        <v>259</v>
      </c>
      <c r="J37" s="11" t="s">
        <v>261</v>
      </c>
      <c r="K37" s="11" t="s">
        <v>2205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44593</v>
      </c>
      <c r="H38" s="11">
        <v>8</v>
      </c>
      <c r="I38" s="20" t="s">
        <v>259</v>
      </c>
      <c r="J38" s="11" t="s">
        <v>261</v>
      </c>
      <c r="K38" s="11" t="s">
        <v>2205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44593</v>
      </c>
      <c r="H39" s="11">
        <v>8</v>
      </c>
      <c r="I39" s="20" t="s">
        <v>259</v>
      </c>
      <c r="J39" s="11" t="s">
        <v>261</v>
      </c>
      <c r="K39" s="11" t="s">
        <v>2205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44593</v>
      </c>
      <c r="H40" s="11">
        <v>8</v>
      </c>
      <c r="I40" s="20" t="s">
        <v>259</v>
      </c>
      <c r="J40" s="11" t="s">
        <v>261</v>
      </c>
      <c r="K40" s="11" t="s">
        <v>2205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44593</v>
      </c>
      <c r="H41" s="11">
        <v>8</v>
      </c>
      <c r="I41" s="20" t="s">
        <v>259</v>
      </c>
      <c r="J41" s="11" t="s">
        <v>261</v>
      </c>
      <c r="K41" s="11" t="s">
        <v>2205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44593</v>
      </c>
      <c r="H42" s="11">
        <v>8</v>
      </c>
      <c r="I42" s="20" t="s">
        <v>259</v>
      </c>
      <c r="J42" s="11" t="s">
        <v>261</v>
      </c>
      <c r="K42" s="11" t="s">
        <v>2205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44593</v>
      </c>
      <c r="H43" s="11">
        <v>8</v>
      </c>
      <c r="I43" s="20" t="s">
        <v>259</v>
      </c>
      <c r="J43" s="11" t="s">
        <v>261</v>
      </c>
      <c r="K43" s="11" t="s">
        <v>2205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44593</v>
      </c>
      <c r="H44" s="11">
        <v>8</v>
      </c>
      <c r="I44" s="20" t="s">
        <v>259</v>
      </c>
      <c r="J44" s="11" t="s">
        <v>261</v>
      </c>
      <c r="K44" s="11" t="s">
        <v>2205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44593</v>
      </c>
      <c r="H45" s="11">
        <v>8</v>
      </c>
      <c r="I45" s="20" t="s">
        <v>259</v>
      </c>
      <c r="J45" s="11" t="s">
        <v>261</v>
      </c>
      <c r="K45" s="11" t="s">
        <v>2205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44593</v>
      </c>
      <c r="H46" s="11">
        <v>8</v>
      </c>
      <c r="I46" s="20" t="s">
        <v>259</v>
      </c>
      <c r="J46" s="11" t="s">
        <v>261</v>
      </c>
      <c r="K46" s="11" t="s">
        <v>2205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44593</v>
      </c>
      <c r="H47" s="11">
        <v>8</v>
      </c>
      <c r="I47" s="20" t="s">
        <v>259</v>
      </c>
      <c r="J47" s="11" t="s">
        <v>261</v>
      </c>
      <c r="K47" s="11" t="s">
        <v>2205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44593</v>
      </c>
      <c r="H48" s="11">
        <v>8</v>
      </c>
      <c r="I48" s="20" t="s">
        <v>259</v>
      </c>
      <c r="J48" s="11" t="s">
        <v>261</v>
      </c>
      <c r="K48" s="11" t="s">
        <v>2205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44593</v>
      </c>
      <c r="H49" s="11">
        <v>8</v>
      </c>
      <c r="I49" s="20" t="s">
        <v>259</v>
      </c>
      <c r="J49" s="11" t="s">
        <v>261</v>
      </c>
      <c r="K49" s="11" t="s">
        <v>2205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44593</v>
      </c>
      <c r="H50" s="11">
        <v>8</v>
      </c>
      <c r="I50" s="20" t="s">
        <v>259</v>
      </c>
      <c r="J50" s="11" t="s">
        <v>261</v>
      </c>
      <c r="K50" s="11" t="s">
        <v>2205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44593</v>
      </c>
      <c r="H51" s="11">
        <v>8</v>
      </c>
      <c r="I51" s="20" t="s">
        <v>259</v>
      </c>
      <c r="J51" s="11" t="s">
        <v>261</v>
      </c>
      <c r="K51" s="11" t="s">
        <v>2205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44593</v>
      </c>
      <c r="H52" s="11">
        <v>8</v>
      </c>
      <c r="I52" s="20" t="s">
        <v>259</v>
      </c>
      <c r="J52" s="11" t="s">
        <v>261</v>
      </c>
      <c r="K52" s="11" t="s">
        <v>2205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44593</v>
      </c>
      <c r="H53" s="11">
        <v>8</v>
      </c>
      <c r="I53" s="20" t="s">
        <v>259</v>
      </c>
      <c r="J53" s="11" t="s">
        <v>261</v>
      </c>
      <c r="K53" s="11" t="s">
        <v>2205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44593</v>
      </c>
      <c r="H54" s="11">
        <v>8</v>
      </c>
      <c r="I54" s="20" t="s">
        <v>259</v>
      </c>
      <c r="J54" s="11" t="s">
        <v>261</v>
      </c>
      <c r="K54" s="11" t="s">
        <v>2205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44593</v>
      </c>
      <c r="H55" s="11">
        <v>8</v>
      </c>
      <c r="I55" s="20" t="s">
        <v>259</v>
      </c>
      <c r="J55" s="11" t="s">
        <v>261</v>
      </c>
      <c r="K55" s="11" t="s">
        <v>2205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44593</v>
      </c>
      <c r="H56" s="11">
        <v>8</v>
      </c>
      <c r="I56" s="20" t="s">
        <v>259</v>
      </c>
      <c r="J56" s="11" t="s">
        <v>261</v>
      </c>
      <c r="K56" s="11" t="s">
        <v>2205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44593</v>
      </c>
      <c r="H57" s="11">
        <v>8</v>
      </c>
      <c r="I57" s="20" t="s">
        <v>259</v>
      </c>
      <c r="J57" s="11" t="s">
        <v>261</v>
      </c>
      <c r="K57" s="11" t="s">
        <v>2205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44593</v>
      </c>
      <c r="H58" s="11">
        <v>8</v>
      </c>
      <c r="I58" s="20" t="s">
        <v>259</v>
      </c>
      <c r="J58" s="11" t="s">
        <v>261</v>
      </c>
      <c r="K58" s="11" t="s">
        <v>2205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44593</v>
      </c>
      <c r="H59" s="11">
        <v>8</v>
      </c>
      <c r="I59" s="20" t="s">
        <v>259</v>
      </c>
      <c r="J59" s="11" t="s">
        <v>261</v>
      </c>
      <c r="K59" s="11" t="s">
        <v>2205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44593</v>
      </c>
      <c r="H60" s="11">
        <v>8</v>
      </c>
      <c r="I60" s="20" t="s">
        <v>259</v>
      </c>
      <c r="J60" s="11" t="s">
        <v>261</v>
      </c>
      <c r="K60" s="11" t="s">
        <v>2205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44593</v>
      </c>
      <c r="H61" s="11">
        <v>8</v>
      </c>
      <c r="I61" s="20" t="s">
        <v>259</v>
      </c>
      <c r="J61" s="11" t="s">
        <v>261</v>
      </c>
      <c r="K61" s="11" t="s">
        <v>2205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44593</v>
      </c>
      <c r="H62" s="11">
        <v>8</v>
      </c>
      <c r="I62" s="20" t="s">
        <v>259</v>
      </c>
      <c r="J62" s="11" t="s">
        <v>261</v>
      </c>
      <c r="K62" s="11" t="s">
        <v>2205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44593</v>
      </c>
      <c r="H63" s="11">
        <v>8</v>
      </c>
      <c r="I63" s="20" t="s">
        <v>259</v>
      </c>
      <c r="J63" s="11" t="s">
        <v>261</v>
      </c>
      <c r="K63" s="11" t="s">
        <v>2205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44593</v>
      </c>
      <c r="H64" s="11">
        <v>8</v>
      </c>
      <c r="I64" s="20" t="s">
        <v>259</v>
      </c>
      <c r="J64" s="11" t="s">
        <v>261</v>
      </c>
      <c r="K64" s="11" t="s">
        <v>2205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44593</v>
      </c>
      <c r="H65" s="11">
        <v>8</v>
      </c>
      <c r="I65" s="20" t="s">
        <v>259</v>
      </c>
      <c r="J65" s="11" t="s">
        <v>261</v>
      </c>
      <c r="K65" s="11" t="s">
        <v>2205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44593</v>
      </c>
      <c r="H66" s="11">
        <v>8</v>
      </c>
      <c r="I66" s="20" t="s">
        <v>259</v>
      </c>
      <c r="J66" s="11" t="s">
        <v>261</v>
      </c>
      <c r="K66" s="11" t="s">
        <v>2205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44593</v>
      </c>
      <c r="H67" s="11">
        <v>8</v>
      </c>
      <c r="I67" s="20" t="s">
        <v>259</v>
      </c>
      <c r="J67" s="11" t="s">
        <v>261</v>
      </c>
      <c r="K67" s="11" t="s">
        <v>2205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44593</v>
      </c>
      <c r="H68" s="11">
        <v>8</v>
      </c>
      <c r="I68" s="20" t="s">
        <v>259</v>
      </c>
      <c r="J68" s="11" t="s">
        <v>261</v>
      </c>
      <c r="K68" s="11" t="s">
        <v>2205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44593</v>
      </c>
      <c r="H69" s="11">
        <v>8</v>
      </c>
      <c r="I69" s="20" t="s">
        <v>259</v>
      </c>
      <c r="J69" s="11" t="s">
        <v>261</v>
      </c>
      <c r="K69" s="11" t="s">
        <v>2205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44593</v>
      </c>
      <c r="H70" s="11">
        <v>8</v>
      </c>
      <c r="I70" s="20" t="s">
        <v>259</v>
      </c>
      <c r="J70" s="11" t="s">
        <v>261</v>
      </c>
      <c r="K70" s="11" t="s">
        <v>2205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44593</v>
      </c>
      <c r="H71" s="11">
        <v>8</v>
      </c>
      <c r="I71" s="20" t="s">
        <v>259</v>
      </c>
      <c r="J71" s="11" t="s">
        <v>261</v>
      </c>
      <c r="K71" s="11" t="s">
        <v>2205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44593</v>
      </c>
      <c r="H72" s="11">
        <v>8</v>
      </c>
      <c r="I72" s="20" t="s">
        <v>259</v>
      </c>
      <c r="J72" s="11" t="s">
        <v>261</v>
      </c>
      <c r="K72" s="11" t="s">
        <v>2205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44593</v>
      </c>
      <c r="H73" s="11">
        <v>8</v>
      </c>
      <c r="I73" s="20" t="s">
        <v>259</v>
      </c>
      <c r="J73" s="11" t="s">
        <v>261</v>
      </c>
      <c r="K73" s="11" t="s">
        <v>2205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44593</v>
      </c>
      <c r="H74" s="11">
        <v>8</v>
      </c>
      <c r="I74" s="20" t="s">
        <v>259</v>
      </c>
      <c r="J74" s="11" t="s">
        <v>261</v>
      </c>
      <c r="K74" s="11" t="s">
        <v>2205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44593</v>
      </c>
      <c r="H75" s="11">
        <v>8</v>
      </c>
      <c r="I75" s="20" t="s">
        <v>259</v>
      </c>
      <c r="J75" s="11" t="s">
        <v>261</v>
      </c>
      <c r="K75" s="11" t="s">
        <v>2205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44593</v>
      </c>
      <c r="H76" s="11">
        <v>8</v>
      </c>
      <c r="I76" s="20" t="s">
        <v>259</v>
      </c>
      <c r="J76" s="11" t="s">
        <v>261</v>
      </c>
      <c r="K76" s="11" t="s">
        <v>2205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44593</v>
      </c>
      <c r="H77" s="11">
        <v>8</v>
      </c>
      <c r="I77" s="20" t="s">
        <v>259</v>
      </c>
      <c r="J77" s="11" t="s">
        <v>261</v>
      </c>
      <c r="K77" s="11" t="s">
        <v>2205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44593</v>
      </c>
      <c r="H78" s="11">
        <v>8</v>
      </c>
      <c r="I78" s="20" t="s">
        <v>259</v>
      </c>
      <c r="J78" s="11" t="s">
        <v>261</v>
      </c>
      <c r="K78" s="11" t="s">
        <v>2205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44593</v>
      </c>
      <c r="H79" s="11">
        <v>8</v>
      </c>
      <c r="I79" s="20" t="s">
        <v>259</v>
      </c>
      <c r="J79" s="11" t="s">
        <v>261</v>
      </c>
      <c r="K79" s="11" t="s">
        <v>2205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44593</v>
      </c>
      <c r="H80" s="11">
        <v>8</v>
      </c>
      <c r="I80" s="20" t="s">
        <v>259</v>
      </c>
      <c r="J80" s="11" t="s">
        <v>261</v>
      </c>
      <c r="K80" s="11" t="s">
        <v>2205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44593</v>
      </c>
      <c r="H81" s="11">
        <v>8</v>
      </c>
      <c r="I81" s="20" t="s">
        <v>259</v>
      </c>
      <c r="J81" s="11" t="s">
        <v>261</v>
      </c>
      <c r="K81" s="11" t="s">
        <v>2205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44593</v>
      </c>
      <c r="H82" s="11">
        <v>8</v>
      </c>
      <c r="I82" s="20" t="s">
        <v>259</v>
      </c>
      <c r="J82" s="11" t="s">
        <v>261</v>
      </c>
      <c r="K82" s="11" t="s">
        <v>2205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44593</v>
      </c>
      <c r="H83" s="11">
        <v>8</v>
      </c>
      <c r="I83" s="20" t="s">
        <v>259</v>
      </c>
      <c r="J83" s="11" t="s">
        <v>261</v>
      </c>
      <c r="K83" s="11" t="s">
        <v>2205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44593</v>
      </c>
      <c r="H84" s="11">
        <v>8</v>
      </c>
      <c r="I84" s="20" t="s">
        <v>259</v>
      </c>
      <c r="J84" s="11" t="s">
        <v>261</v>
      </c>
      <c r="K84" s="11" t="s">
        <v>2205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44593</v>
      </c>
      <c r="H85" s="11">
        <v>8</v>
      </c>
      <c r="I85" s="20" t="s">
        <v>259</v>
      </c>
      <c r="J85" s="11" t="s">
        <v>261</v>
      </c>
      <c r="K85" s="11" t="s">
        <v>2205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44593</v>
      </c>
      <c r="H86" s="11">
        <v>8</v>
      </c>
      <c r="I86" s="20" t="s">
        <v>259</v>
      </c>
      <c r="J86" s="11" t="s">
        <v>261</v>
      </c>
      <c r="K86" s="11" t="s">
        <v>2205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44593</v>
      </c>
      <c r="H87" s="11">
        <v>8</v>
      </c>
      <c r="I87" s="20" t="s">
        <v>259</v>
      </c>
      <c r="J87" s="11" t="s">
        <v>261</v>
      </c>
      <c r="K87" s="11" t="s">
        <v>2205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44593</v>
      </c>
      <c r="H88" s="11">
        <v>8</v>
      </c>
      <c r="I88" s="20" t="s">
        <v>259</v>
      </c>
      <c r="J88" s="11" t="s">
        <v>261</v>
      </c>
      <c r="K88" s="11" t="s">
        <v>2205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44593</v>
      </c>
      <c r="H89" s="11">
        <v>8</v>
      </c>
      <c r="I89" s="20" t="s">
        <v>259</v>
      </c>
      <c r="J89" s="11" t="s">
        <v>261</v>
      </c>
      <c r="K89" s="11" t="s">
        <v>2205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44593</v>
      </c>
      <c r="H90" s="11">
        <v>8</v>
      </c>
      <c r="I90" s="20" t="s">
        <v>259</v>
      </c>
      <c r="J90" s="11" t="s">
        <v>261</v>
      </c>
      <c r="K90" s="11" t="s">
        <v>2205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44593</v>
      </c>
      <c r="H91" s="11">
        <v>8</v>
      </c>
      <c r="I91" s="20" t="s">
        <v>259</v>
      </c>
      <c r="J91" s="11" t="s">
        <v>261</v>
      </c>
      <c r="K91" s="11" t="s">
        <v>2205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44593</v>
      </c>
      <c r="H92" s="11">
        <v>8</v>
      </c>
      <c r="I92" s="20" t="s">
        <v>259</v>
      </c>
      <c r="J92" s="11" t="s">
        <v>261</v>
      </c>
      <c r="K92" s="11" t="s">
        <v>2205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44593</v>
      </c>
      <c r="H93" s="11">
        <v>8</v>
      </c>
      <c r="I93" s="20" t="s">
        <v>259</v>
      </c>
      <c r="J93" s="11" t="s">
        <v>261</v>
      </c>
      <c r="K93" s="11" t="s">
        <v>2205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44593</v>
      </c>
      <c r="H94" s="11">
        <v>8</v>
      </c>
      <c r="I94" s="20" t="s">
        <v>259</v>
      </c>
      <c r="J94" s="11" t="s">
        <v>261</v>
      </c>
      <c r="K94" s="11" t="s">
        <v>2205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44593</v>
      </c>
      <c r="H95" s="11">
        <v>8</v>
      </c>
      <c r="I95" s="20" t="s">
        <v>259</v>
      </c>
      <c r="J95" s="11" t="s">
        <v>261</v>
      </c>
      <c r="K95" s="11" t="s">
        <v>2205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44593</v>
      </c>
      <c r="H96" s="11">
        <v>8</v>
      </c>
      <c r="I96" s="20" t="s">
        <v>259</v>
      </c>
      <c r="J96" s="11" t="s">
        <v>261</v>
      </c>
      <c r="K96" s="11" t="s">
        <v>2205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44593</v>
      </c>
      <c r="H97" s="11">
        <v>8</v>
      </c>
      <c r="I97" s="20" t="s">
        <v>259</v>
      </c>
      <c r="J97" s="11" t="s">
        <v>261</v>
      </c>
      <c r="K97" s="11" t="s">
        <v>2205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44593</v>
      </c>
      <c r="H98" s="11">
        <v>8</v>
      </c>
      <c r="I98" s="20" t="s">
        <v>259</v>
      </c>
      <c r="J98" s="11" t="s">
        <v>261</v>
      </c>
      <c r="K98" s="11" t="s">
        <v>2205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44593</v>
      </c>
      <c r="H99" s="11">
        <v>8</v>
      </c>
      <c r="I99" s="20" t="s">
        <v>259</v>
      </c>
      <c r="J99" s="11" t="s">
        <v>261</v>
      </c>
      <c r="K99" s="11" t="s">
        <v>2205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44593</v>
      </c>
      <c r="H100" s="11">
        <v>8</v>
      </c>
      <c r="I100" s="20" t="s">
        <v>259</v>
      </c>
      <c r="J100" s="11" t="s">
        <v>261</v>
      </c>
      <c r="K100" s="11" t="s">
        <v>2205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44593</v>
      </c>
      <c r="H101" s="11">
        <v>8</v>
      </c>
      <c r="I101" s="20" t="s">
        <v>259</v>
      </c>
      <c r="J101" s="11" t="s">
        <v>261</v>
      </c>
      <c r="K101" s="11" t="s">
        <v>2205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44593</v>
      </c>
      <c r="H102" s="11">
        <v>8</v>
      </c>
      <c r="I102" s="20" t="s">
        <v>259</v>
      </c>
      <c r="J102" s="11" t="s">
        <v>261</v>
      </c>
      <c r="K102" s="11" t="s">
        <v>2205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44593</v>
      </c>
      <c r="H103" s="11">
        <v>8</v>
      </c>
      <c r="I103" s="20" t="s">
        <v>259</v>
      </c>
      <c r="J103" s="11" t="s">
        <v>261</v>
      </c>
      <c r="K103" s="11" t="s">
        <v>2205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44593</v>
      </c>
      <c r="H104" s="11">
        <v>8</v>
      </c>
      <c r="I104" s="20" t="s">
        <v>259</v>
      </c>
      <c r="J104" s="11" t="s">
        <v>261</v>
      </c>
      <c r="K104" s="11" t="s">
        <v>2205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44593</v>
      </c>
      <c r="H105" s="11">
        <v>8</v>
      </c>
      <c r="I105" s="20" t="s">
        <v>259</v>
      </c>
      <c r="J105" s="11" t="s">
        <v>261</v>
      </c>
      <c r="K105" s="11" t="s">
        <v>2205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44593</v>
      </c>
      <c r="H106" s="11">
        <v>8</v>
      </c>
      <c r="I106" s="20" t="s">
        <v>259</v>
      </c>
      <c r="J106" s="11" t="s">
        <v>261</v>
      </c>
      <c r="K106" s="11" t="s">
        <v>2205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44593</v>
      </c>
      <c r="H107" s="11">
        <v>8</v>
      </c>
      <c r="I107" s="20" t="s">
        <v>259</v>
      </c>
      <c r="J107" s="11" t="s">
        <v>261</v>
      </c>
      <c r="K107" s="11" t="s">
        <v>2205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44593</v>
      </c>
      <c r="H108" s="11">
        <v>8</v>
      </c>
      <c r="I108" s="20" t="s">
        <v>259</v>
      </c>
      <c r="J108" s="11" t="s">
        <v>261</v>
      </c>
      <c r="K108" s="11" t="s">
        <v>2205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44593</v>
      </c>
      <c r="H109" s="11">
        <v>8</v>
      </c>
      <c r="I109" s="20" t="s">
        <v>259</v>
      </c>
      <c r="J109" s="11" t="s">
        <v>261</v>
      </c>
      <c r="K109" s="11" t="s">
        <v>2205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44593</v>
      </c>
      <c r="H110" s="11">
        <v>8</v>
      </c>
      <c r="I110" s="20" t="s">
        <v>259</v>
      </c>
      <c r="J110" s="11" t="s">
        <v>261</v>
      </c>
      <c r="K110" s="11" t="s">
        <v>2205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44593</v>
      </c>
      <c r="H111" s="11">
        <v>8</v>
      </c>
      <c r="I111" s="20" t="s">
        <v>259</v>
      </c>
      <c r="J111" s="11" t="s">
        <v>261</v>
      </c>
      <c r="K111" s="11" t="s">
        <v>2205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44593</v>
      </c>
      <c r="H112" s="11">
        <v>8</v>
      </c>
      <c r="I112" s="20" t="s">
        <v>259</v>
      </c>
      <c r="J112" s="11" t="s">
        <v>261</v>
      </c>
      <c r="K112" s="11" t="s">
        <v>2205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44593</v>
      </c>
      <c r="H113" s="11">
        <v>8</v>
      </c>
      <c r="I113" s="20" t="s">
        <v>259</v>
      </c>
      <c r="J113" s="11" t="s">
        <v>261</v>
      </c>
      <c r="K113" s="11" t="s">
        <v>2205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44593</v>
      </c>
      <c r="H114" s="11">
        <v>8</v>
      </c>
      <c r="I114" s="20" t="s">
        <v>259</v>
      </c>
      <c r="J114" s="11" t="s">
        <v>261</v>
      </c>
      <c r="K114" s="11" t="s">
        <v>2205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44593</v>
      </c>
      <c r="H115" s="11">
        <v>8</v>
      </c>
      <c r="I115" s="20" t="s">
        <v>259</v>
      </c>
      <c r="J115" s="11" t="s">
        <v>261</v>
      </c>
      <c r="K115" s="11" t="s">
        <v>2205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44593</v>
      </c>
      <c r="H116" s="11">
        <v>8</v>
      </c>
      <c r="I116" s="20" t="s">
        <v>259</v>
      </c>
      <c r="J116" s="11" t="s">
        <v>261</v>
      </c>
      <c r="K116" s="11" t="s">
        <v>2205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44593</v>
      </c>
      <c r="H117" s="11">
        <v>8</v>
      </c>
      <c r="I117" s="20" t="s">
        <v>259</v>
      </c>
      <c r="J117" s="11" t="s">
        <v>261</v>
      </c>
      <c r="K117" s="11" t="s">
        <v>2205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44593</v>
      </c>
      <c r="H118" s="11">
        <v>8</v>
      </c>
      <c r="I118" s="20" t="s">
        <v>259</v>
      </c>
      <c r="J118" s="11" t="s">
        <v>261</v>
      </c>
      <c r="K118" s="11" t="s">
        <v>2205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44593</v>
      </c>
      <c r="H119" s="11">
        <v>8</v>
      </c>
      <c r="I119" s="20" t="s">
        <v>259</v>
      </c>
      <c r="J119" s="11" t="s">
        <v>261</v>
      </c>
      <c r="K119" s="11" t="s">
        <v>2205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44593</v>
      </c>
      <c r="H120" s="11">
        <v>8</v>
      </c>
      <c r="I120" s="20" t="s">
        <v>259</v>
      </c>
      <c r="J120" s="11" t="s">
        <v>261</v>
      </c>
      <c r="K120" s="11" t="s">
        <v>2205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44593</v>
      </c>
      <c r="H121" s="11">
        <v>8</v>
      </c>
      <c r="I121" s="20" t="s">
        <v>259</v>
      </c>
      <c r="J121" s="11" t="s">
        <v>261</v>
      </c>
      <c r="K121" s="11" t="s">
        <v>2205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44593</v>
      </c>
      <c r="H122" s="11">
        <v>8</v>
      </c>
      <c r="I122" s="20" t="s">
        <v>259</v>
      </c>
      <c r="J122" s="11" t="s">
        <v>261</v>
      </c>
      <c r="K122" s="11" t="s">
        <v>2205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44593</v>
      </c>
      <c r="H123" s="11">
        <v>8</v>
      </c>
      <c r="I123" s="20" t="s">
        <v>259</v>
      </c>
      <c r="J123" s="11" t="s">
        <v>261</v>
      </c>
      <c r="K123" s="11" t="s">
        <v>2205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44593</v>
      </c>
      <c r="H124" s="11">
        <v>8</v>
      </c>
      <c r="I124" s="20" t="s">
        <v>259</v>
      </c>
      <c r="J124" s="11" t="s">
        <v>261</v>
      </c>
      <c r="K124" s="11" t="s">
        <v>2205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44593</v>
      </c>
      <c r="H125" s="11">
        <v>8</v>
      </c>
      <c r="I125" s="20" t="s">
        <v>259</v>
      </c>
      <c r="J125" s="11" t="s">
        <v>261</v>
      </c>
      <c r="K125" s="11" t="s">
        <v>2205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44593</v>
      </c>
      <c r="H126" s="11">
        <v>8</v>
      </c>
      <c r="I126" s="20" t="s">
        <v>259</v>
      </c>
      <c r="J126" s="11" t="s">
        <v>261</v>
      </c>
      <c r="K126" s="11" t="s">
        <v>2205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44593</v>
      </c>
      <c r="H127" s="11">
        <v>8</v>
      </c>
      <c r="I127" s="20" t="s">
        <v>259</v>
      </c>
      <c r="J127" s="11" t="s">
        <v>261</v>
      </c>
      <c r="K127" s="11" t="s">
        <v>2205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44593</v>
      </c>
      <c r="H128" s="11">
        <v>8</v>
      </c>
      <c r="I128" s="20" t="s">
        <v>259</v>
      </c>
      <c r="J128" s="11" t="s">
        <v>261</v>
      </c>
      <c r="K128" s="11" t="s">
        <v>2205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44593</v>
      </c>
      <c r="H129" s="11">
        <v>8</v>
      </c>
      <c r="I129" s="20" t="s">
        <v>259</v>
      </c>
      <c r="J129" s="11" t="s">
        <v>261</v>
      </c>
      <c r="K129" s="11" t="s">
        <v>2205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44593</v>
      </c>
      <c r="H130" s="11">
        <v>8</v>
      </c>
      <c r="I130" s="20" t="s">
        <v>259</v>
      </c>
      <c r="J130" s="11" t="s">
        <v>261</v>
      </c>
      <c r="K130" s="11" t="s">
        <v>2205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44593</v>
      </c>
      <c r="H131" s="11">
        <v>8</v>
      </c>
      <c r="I131" s="20" t="s">
        <v>259</v>
      </c>
      <c r="J131" s="11" t="s">
        <v>261</v>
      </c>
      <c r="K131" s="11" t="s">
        <v>2205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44593</v>
      </c>
      <c r="H132" s="11">
        <v>8</v>
      </c>
      <c r="I132" s="20" t="s">
        <v>259</v>
      </c>
      <c r="J132" s="11" t="s">
        <v>261</v>
      </c>
      <c r="K132" s="11" t="s">
        <v>2205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44593</v>
      </c>
      <c r="H133" s="11">
        <v>8</v>
      </c>
      <c r="I133" s="20" t="s">
        <v>259</v>
      </c>
      <c r="J133" s="11" t="s">
        <v>261</v>
      </c>
      <c r="K133" s="11" t="s">
        <v>2205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44593</v>
      </c>
      <c r="H134" s="11">
        <v>8</v>
      </c>
      <c r="I134" s="20" t="s">
        <v>259</v>
      </c>
      <c r="J134" s="11" t="s">
        <v>261</v>
      </c>
      <c r="K134" s="11" t="s">
        <v>2205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44593</v>
      </c>
      <c r="H135" s="11">
        <v>8</v>
      </c>
      <c r="I135" s="20" t="s">
        <v>259</v>
      </c>
      <c r="J135" s="11" t="s">
        <v>261</v>
      </c>
      <c r="K135" s="11" t="s">
        <v>2205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44593</v>
      </c>
      <c r="H136" s="11">
        <v>8</v>
      </c>
      <c r="I136" s="20" t="s">
        <v>259</v>
      </c>
      <c r="J136" s="11" t="s">
        <v>261</v>
      </c>
      <c r="K136" s="11" t="s">
        <v>2205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44593</v>
      </c>
      <c r="H137" s="11">
        <v>8</v>
      </c>
      <c r="I137" s="20" t="s">
        <v>259</v>
      </c>
      <c r="J137" s="11" t="s">
        <v>261</v>
      </c>
      <c r="K137" s="11" t="s">
        <v>2205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44593</v>
      </c>
      <c r="H138" s="11">
        <v>8</v>
      </c>
      <c r="I138" s="20" t="s">
        <v>259</v>
      </c>
      <c r="J138" s="11" t="s">
        <v>261</v>
      </c>
      <c r="K138" s="11" t="s">
        <v>2205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44593</v>
      </c>
      <c r="H139" s="11">
        <v>8</v>
      </c>
      <c r="I139" s="20" t="s">
        <v>259</v>
      </c>
      <c r="J139" s="11" t="s">
        <v>261</v>
      </c>
      <c r="K139" s="11" t="s">
        <v>2205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44593</v>
      </c>
      <c r="H140" s="11">
        <v>8</v>
      </c>
      <c r="I140" s="20" t="s">
        <v>259</v>
      </c>
      <c r="J140" s="11" t="s">
        <v>261</v>
      </c>
      <c r="K140" s="11" t="s">
        <v>2205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44593</v>
      </c>
      <c r="H141" s="11">
        <v>8</v>
      </c>
      <c r="I141" s="20" t="s">
        <v>259</v>
      </c>
      <c r="J141" s="11" t="s">
        <v>261</v>
      </c>
      <c r="K141" s="11" t="s">
        <v>2205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44593</v>
      </c>
      <c r="H142" s="11">
        <v>8</v>
      </c>
      <c r="I142" s="20" t="s">
        <v>259</v>
      </c>
      <c r="J142" s="11" t="s">
        <v>261</v>
      </c>
      <c r="K142" s="11" t="s">
        <v>2205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44593</v>
      </c>
      <c r="H143" s="11">
        <v>8</v>
      </c>
      <c r="I143" s="20" t="s">
        <v>259</v>
      </c>
      <c r="J143" s="11" t="s">
        <v>261</v>
      </c>
      <c r="K143" s="11" t="s">
        <v>2205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44593</v>
      </c>
      <c r="H144" s="11">
        <v>8</v>
      </c>
      <c r="I144" s="20" t="s">
        <v>259</v>
      </c>
      <c r="J144" s="11" t="s">
        <v>261</v>
      </c>
      <c r="K144" s="11" t="s">
        <v>2205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44593</v>
      </c>
      <c r="H145" s="11">
        <v>8</v>
      </c>
      <c r="I145" s="20" t="s">
        <v>259</v>
      </c>
      <c r="J145" s="11" t="s">
        <v>261</v>
      </c>
      <c r="K145" s="11" t="s">
        <v>2205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44593</v>
      </c>
      <c r="H146" s="11">
        <v>8</v>
      </c>
      <c r="I146" s="20" t="s">
        <v>259</v>
      </c>
      <c r="J146" s="11" t="s">
        <v>261</v>
      </c>
      <c r="K146" s="11" t="s">
        <v>2205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44593</v>
      </c>
      <c r="H147" s="11">
        <v>8</v>
      </c>
      <c r="I147" s="20" t="s">
        <v>259</v>
      </c>
      <c r="J147" s="11" t="s">
        <v>261</v>
      </c>
      <c r="K147" s="11" t="s">
        <v>2205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44593</v>
      </c>
      <c r="H148" s="11">
        <v>8</v>
      </c>
      <c r="I148" s="20" t="s">
        <v>259</v>
      </c>
      <c r="J148" s="11" t="s">
        <v>261</v>
      </c>
      <c r="K148" s="11" t="s">
        <v>2205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44593</v>
      </c>
      <c r="H149" s="11">
        <v>8</v>
      </c>
      <c r="I149" s="20" t="s">
        <v>259</v>
      </c>
      <c r="J149" s="11" t="s">
        <v>261</v>
      </c>
      <c r="K149" s="11" t="s">
        <v>2205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44593</v>
      </c>
      <c r="H150" s="11">
        <v>8</v>
      </c>
      <c r="I150" s="20" t="s">
        <v>259</v>
      </c>
      <c r="J150" s="11" t="s">
        <v>261</v>
      </c>
      <c r="K150" s="11" t="s">
        <v>2205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44593</v>
      </c>
      <c r="H151" s="11">
        <v>8</v>
      </c>
      <c r="I151" s="20" t="s">
        <v>259</v>
      </c>
      <c r="J151" s="11" t="s">
        <v>261</v>
      </c>
      <c r="K151" s="11" t="s">
        <v>2205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44593</v>
      </c>
      <c r="H152" s="11">
        <v>8</v>
      </c>
      <c r="I152" s="20" t="s">
        <v>259</v>
      </c>
      <c r="J152" s="11" t="s">
        <v>261</v>
      </c>
      <c r="K152" s="11" t="s">
        <v>2205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44593</v>
      </c>
      <c r="H153" s="11">
        <v>8</v>
      </c>
      <c r="I153" s="20" t="s">
        <v>259</v>
      </c>
      <c r="J153" s="11" t="s">
        <v>261</v>
      </c>
      <c r="K153" s="11" t="s">
        <v>2205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44593</v>
      </c>
      <c r="H154" s="11">
        <v>8</v>
      </c>
      <c r="I154" s="20" t="s">
        <v>259</v>
      </c>
      <c r="J154" s="11" t="s">
        <v>261</v>
      </c>
      <c r="K154" s="11" t="s">
        <v>2205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44593</v>
      </c>
      <c r="H155" s="11">
        <v>8</v>
      </c>
      <c r="I155" s="20" t="s">
        <v>259</v>
      </c>
      <c r="J155" s="11" t="s">
        <v>261</v>
      </c>
      <c r="K155" s="11" t="s">
        <v>2205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44593</v>
      </c>
      <c r="H156" s="11">
        <v>8</v>
      </c>
      <c r="I156" s="20" t="s">
        <v>259</v>
      </c>
      <c r="J156" s="11" t="s">
        <v>261</v>
      </c>
      <c r="K156" s="11" t="s">
        <v>2205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44593</v>
      </c>
      <c r="H157" s="11">
        <v>8</v>
      </c>
      <c r="I157" s="20" t="s">
        <v>259</v>
      </c>
      <c r="J157" s="11" t="s">
        <v>261</v>
      </c>
      <c r="K157" s="11" t="s">
        <v>2205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44593</v>
      </c>
      <c r="H158" s="11">
        <v>8</v>
      </c>
      <c r="I158" s="20" t="s">
        <v>259</v>
      </c>
      <c r="J158" s="11" t="s">
        <v>261</v>
      </c>
      <c r="K158" s="11" t="s">
        <v>2205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44593</v>
      </c>
      <c r="H159" s="11">
        <v>8</v>
      </c>
      <c r="I159" s="20" t="s">
        <v>259</v>
      </c>
      <c r="J159" s="11" t="s">
        <v>261</v>
      </c>
      <c r="K159" s="11" t="s">
        <v>2205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44593</v>
      </c>
      <c r="H160" s="11">
        <v>8</v>
      </c>
      <c r="I160" s="20" t="s">
        <v>259</v>
      </c>
      <c r="J160" s="11" t="s">
        <v>261</v>
      </c>
      <c r="K160" s="11" t="s">
        <v>2205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44593</v>
      </c>
      <c r="H161" s="11">
        <v>8</v>
      </c>
      <c r="I161" s="20" t="s">
        <v>259</v>
      </c>
      <c r="J161" s="11" t="s">
        <v>261</v>
      </c>
      <c r="K161" s="11" t="s">
        <v>2205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44593</v>
      </c>
      <c r="H162" s="11">
        <v>8</v>
      </c>
      <c r="I162" s="20" t="s">
        <v>259</v>
      </c>
      <c r="J162" s="11" t="s">
        <v>261</v>
      </c>
      <c r="K162" s="11" t="s">
        <v>2205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44593</v>
      </c>
      <c r="H163" s="11">
        <v>8</v>
      </c>
      <c r="I163" s="20" t="s">
        <v>259</v>
      </c>
      <c r="J163" s="11" t="s">
        <v>261</v>
      </c>
      <c r="K163" s="11" t="s">
        <v>2205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44593</v>
      </c>
      <c r="H164" s="11">
        <v>8</v>
      </c>
      <c r="I164" s="20" t="s">
        <v>259</v>
      </c>
      <c r="J164" s="11" t="s">
        <v>261</v>
      </c>
      <c r="K164" s="11" t="s">
        <v>2205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44593</v>
      </c>
      <c r="H165" s="11">
        <v>8</v>
      </c>
      <c r="I165" s="20" t="s">
        <v>259</v>
      </c>
      <c r="J165" s="11" t="s">
        <v>261</v>
      </c>
      <c r="K165" s="11" t="s">
        <v>2205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44593</v>
      </c>
      <c r="H166" s="11">
        <v>8</v>
      </c>
      <c r="I166" s="20" t="s">
        <v>259</v>
      </c>
      <c r="J166" s="11" t="s">
        <v>261</v>
      </c>
      <c r="K166" s="11" t="s">
        <v>2205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44593</v>
      </c>
      <c r="H167" s="11">
        <v>8</v>
      </c>
      <c r="I167" s="20" t="s">
        <v>259</v>
      </c>
      <c r="J167" s="11" t="s">
        <v>261</v>
      </c>
      <c r="K167" s="11" t="s">
        <v>2205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44593</v>
      </c>
      <c r="H168" s="11">
        <v>8</v>
      </c>
      <c r="I168" s="20" t="s">
        <v>259</v>
      </c>
      <c r="J168" s="11" t="s">
        <v>261</v>
      </c>
      <c r="K168" s="11" t="s">
        <v>2205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44593</v>
      </c>
      <c r="H169" s="11">
        <v>8</v>
      </c>
      <c r="I169" s="20" t="s">
        <v>259</v>
      </c>
      <c r="J169" s="11" t="s">
        <v>261</v>
      </c>
      <c r="K169" s="11" t="s">
        <v>2205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44593</v>
      </c>
      <c r="H170" s="11">
        <v>8</v>
      </c>
      <c r="I170" s="20" t="s">
        <v>259</v>
      </c>
      <c r="J170" s="11" t="s">
        <v>261</v>
      </c>
      <c r="K170" s="11" t="s">
        <v>2205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44593</v>
      </c>
      <c r="H171" s="11">
        <v>8</v>
      </c>
      <c r="I171" s="20" t="s">
        <v>259</v>
      </c>
      <c r="J171" s="11" t="s">
        <v>261</v>
      </c>
      <c r="K171" s="11" t="s">
        <v>2205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44593</v>
      </c>
      <c r="H172" s="11">
        <v>8</v>
      </c>
      <c r="I172" s="20" t="s">
        <v>259</v>
      </c>
      <c r="J172" s="11" t="s">
        <v>261</v>
      </c>
      <c r="K172" s="11" t="s">
        <v>2205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44593</v>
      </c>
      <c r="H173" s="11">
        <v>8</v>
      </c>
      <c r="I173" s="20" t="s">
        <v>259</v>
      </c>
      <c r="J173" s="11" t="s">
        <v>261</v>
      </c>
      <c r="K173" s="11" t="s">
        <v>2205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44593</v>
      </c>
      <c r="H174" s="11">
        <v>8</v>
      </c>
      <c r="I174" s="20" t="s">
        <v>259</v>
      </c>
      <c r="J174" s="11" t="s">
        <v>261</v>
      </c>
      <c r="K174" s="11" t="s">
        <v>2205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44593</v>
      </c>
      <c r="H175" s="11">
        <v>8</v>
      </c>
      <c r="I175" s="20" t="s">
        <v>259</v>
      </c>
      <c r="J175" s="11" t="s">
        <v>261</v>
      </c>
      <c r="K175" s="11" t="s">
        <v>2205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44593</v>
      </c>
      <c r="H176" s="11">
        <v>8</v>
      </c>
      <c r="I176" s="20" t="s">
        <v>259</v>
      </c>
      <c r="J176" s="11" t="s">
        <v>261</v>
      </c>
      <c r="K176" s="11" t="s">
        <v>2205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44593</v>
      </c>
      <c r="H177" s="11">
        <v>8</v>
      </c>
      <c r="I177" s="20" t="s">
        <v>259</v>
      </c>
      <c r="J177" s="11" t="s">
        <v>261</v>
      </c>
      <c r="K177" s="11" t="s">
        <v>2205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44593</v>
      </c>
      <c r="H178" s="11">
        <v>8</v>
      </c>
      <c r="I178" s="20" t="s">
        <v>259</v>
      </c>
      <c r="J178" s="11" t="s">
        <v>261</v>
      </c>
      <c r="K178" s="11" t="s">
        <v>2205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44593</v>
      </c>
      <c r="H179" s="11">
        <v>8</v>
      </c>
      <c r="I179" s="20" t="s">
        <v>259</v>
      </c>
      <c r="J179" s="11" t="s">
        <v>261</v>
      </c>
      <c r="K179" s="11" t="s">
        <v>2205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44593</v>
      </c>
      <c r="H180" s="11">
        <v>8</v>
      </c>
      <c r="I180" s="20" t="s">
        <v>259</v>
      </c>
      <c r="J180" s="11" t="s">
        <v>261</v>
      </c>
      <c r="K180" s="11" t="s">
        <v>2205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44593</v>
      </c>
      <c r="H181" s="11">
        <v>8</v>
      </c>
      <c r="I181" s="20" t="s">
        <v>259</v>
      </c>
      <c r="J181" s="11" t="s">
        <v>261</v>
      </c>
      <c r="K181" s="11" t="s">
        <v>2205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44593</v>
      </c>
      <c r="H182" s="11">
        <v>8</v>
      </c>
      <c r="I182" s="20" t="s">
        <v>259</v>
      </c>
      <c r="J182" s="11" t="s">
        <v>261</v>
      </c>
      <c r="K182" s="11" t="s">
        <v>2205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44593</v>
      </c>
      <c r="H183" s="11">
        <v>8</v>
      </c>
      <c r="I183" s="20" t="s">
        <v>259</v>
      </c>
      <c r="J183" s="11" t="s">
        <v>261</v>
      </c>
      <c r="K183" s="11" t="s">
        <v>2205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44593</v>
      </c>
      <c r="H184" s="11">
        <v>8</v>
      </c>
      <c r="I184" s="20" t="s">
        <v>259</v>
      </c>
      <c r="J184" s="11" t="s">
        <v>261</v>
      </c>
      <c r="K184" s="11" t="s">
        <v>2205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44593</v>
      </c>
      <c r="H185" s="11">
        <v>8</v>
      </c>
      <c r="I185" s="20" t="s">
        <v>259</v>
      </c>
      <c r="J185" s="11" t="s">
        <v>261</v>
      </c>
      <c r="K185" s="11" t="s">
        <v>2205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44593</v>
      </c>
      <c r="H186" s="11">
        <v>8</v>
      </c>
      <c r="I186" s="20" t="s">
        <v>259</v>
      </c>
      <c r="J186" s="11" t="s">
        <v>261</v>
      </c>
      <c r="K186" s="11" t="s">
        <v>2205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44593</v>
      </c>
      <c r="H187" s="11">
        <v>8</v>
      </c>
      <c r="I187" s="20" t="s">
        <v>259</v>
      </c>
      <c r="J187" s="11" t="s">
        <v>261</v>
      </c>
      <c r="K187" s="11" t="s">
        <v>2205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44593</v>
      </c>
      <c r="H188" s="11">
        <v>8</v>
      </c>
      <c r="I188" s="20" t="s">
        <v>259</v>
      </c>
      <c r="J188" s="11" t="s">
        <v>261</v>
      </c>
      <c r="K188" s="11" t="s">
        <v>2205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44593</v>
      </c>
      <c r="H189" s="11">
        <v>8</v>
      </c>
      <c r="I189" s="20" t="s">
        <v>259</v>
      </c>
      <c r="J189" s="11" t="s">
        <v>261</v>
      </c>
      <c r="K189" s="11" t="s">
        <v>2205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44593</v>
      </c>
      <c r="H190" s="11">
        <v>8</v>
      </c>
      <c r="I190" s="20" t="s">
        <v>259</v>
      </c>
      <c r="J190" s="11" t="s">
        <v>261</v>
      </c>
      <c r="K190" s="11" t="s">
        <v>2205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44593</v>
      </c>
      <c r="H191" s="11">
        <v>8</v>
      </c>
      <c r="I191" s="20" t="s">
        <v>259</v>
      </c>
      <c r="J191" s="11" t="s">
        <v>261</v>
      </c>
      <c r="K191" s="11" t="s">
        <v>2205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44593</v>
      </c>
      <c r="H192" s="11">
        <v>8</v>
      </c>
      <c r="I192" s="20" t="s">
        <v>259</v>
      </c>
      <c r="J192" s="11" t="s">
        <v>261</v>
      </c>
      <c r="K192" s="11" t="s">
        <v>2205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44593</v>
      </c>
      <c r="H193" s="11">
        <v>8</v>
      </c>
      <c r="I193" s="20" t="s">
        <v>259</v>
      </c>
      <c r="J193" s="11" t="s">
        <v>261</v>
      </c>
      <c r="K193" s="11" t="s">
        <v>2205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44593</v>
      </c>
      <c r="H194" s="11">
        <v>8</v>
      </c>
      <c r="I194" s="20" t="s">
        <v>259</v>
      </c>
      <c r="J194" s="11" t="s">
        <v>261</v>
      </c>
      <c r="K194" s="11" t="s">
        <v>2205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44593</v>
      </c>
      <c r="H195" s="11">
        <v>8</v>
      </c>
      <c r="I195" s="20" t="s">
        <v>259</v>
      </c>
      <c r="J195" s="11" t="s">
        <v>261</v>
      </c>
      <c r="K195" s="11" t="s">
        <v>2205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44593</v>
      </c>
      <c r="H196" s="11">
        <v>8</v>
      </c>
      <c r="I196" s="20" t="s">
        <v>259</v>
      </c>
      <c r="J196" s="11" t="s">
        <v>261</v>
      </c>
      <c r="K196" s="11" t="s">
        <v>2205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44593</v>
      </c>
      <c r="H197" s="11">
        <v>8</v>
      </c>
      <c r="I197" s="20" t="s">
        <v>259</v>
      </c>
      <c r="J197" s="11" t="s">
        <v>261</v>
      </c>
      <c r="K197" s="11" t="s">
        <v>2205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44593</v>
      </c>
      <c r="H198" s="11">
        <v>8</v>
      </c>
      <c r="I198" s="20" t="s">
        <v>259</v>
      </c>
      <c r="J198" s="11" t="s">
        <v>261</v>
      </c>
      <c r="K198" s="11" t="s">
        <v>2205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44593</v>
      </c>
      <c r="H199" s="11">
        <v>8</v>
      </c>
      <c r="I199" s="20" t="s">
        <v>259</v>
      </c>
      <c r="J199" s="11" t="s">
        <v>261</v>
      </c>
      <c r="K199" s="11" t="s">
        <v>2205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44593</v>
      </c>
      <c r="H200" s="11">
        <v>8</v>
      </c>
      <c r="I200" s="20" t="s">
        <v>259</v>
      </c>
      <c r="J200" s="11" t="s">
        <v>261</v>
      </c>
      <c r="K200" s="11" t="s">
        <v>2205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44593</v>
      </c>
      <c r="H201" s="11">
        <v>8</v>
      </c>
      <c r="I201" s="20" t="s">
        <v>259</v>
      </c>
      <c r="J201" s="11" t="s">
        <v>261</v>
      </c>
      <c r="K201" s="11" t="s">
        <v>2205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44593</v>
      </c>
      <c r="H202" s="11">
        <v>8</v>
      </c>
      <c r="I202" s="20" t="s">
        <v>259</v>
      </c>
      <c r="J202" s="11" t="s">
        <v>261</v>
      </c>
      <c r="K202" s="11" t="s">
        <v>2205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44593</v>
      </c>
      <c r="H203" s="11">
        <v>8</v>
      </c>
      <c r="I203" s="20" t="s">
        <v>259</v>
      </c>
      <c r="J203" s="11" t="s">
        <v>261</v>
      </c>
      <c r="K203" s="11" t="s">
        <v>2205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44593</v>
      </c>
      <c r="H204" s="11">
        <v>8</v>
      </c>
      <c r="I204" s="20" t="s">
        <v>259</v>
      </c>
      <c r="J204" s="11" t="s">
        <v>261</v>
      </c>
      <c r="K204" s="11" t="s">
        <v>2205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44593</v>
      </c>
      <c r="H205" s="11">
        <v>8</v>
      </c>
      <c r="I205" s="20" t="s">
        <v>259</v>
      </c>
      <c r="J205" s="11" t="s">
        <v>261</v>
      </c>
      <c r="K205" s="11" t="s">
        <v>2205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44593</v>
      </c>
      <c r="H206" s="11">
        <v>8</v>
      </c>
      <c r="I206" s="20" t="s">
        <v>259</v>
      </c>
      <c r="J206" s="11" t="s">
        <v>261</v>
      </c>
      <c r="K206" s="11" t="s">
        <v>2205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44593</v>
      </c>
      <c r="H207" s="11">
        <v>8</v>
      </c>
      <c r="I207" s="20" t="s">
        <v>259</v>
      </c>
      <c r="J207" s="11" t="s">
        <v>261</v>
      </c>
      <c r="K207" s="11" t="s">
        <v>2205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44593</v>
      </c>
      <c r="H208" s="11">
        <v>8</v>
      </c>
      <c r="I208" s="20" t="s">
        <v>259</v>
      </c>
      <c r="J208" s="11" t="s">
        <v>261</v>
      </c>
      <c r="K208" s="11" t="s">
        <v>2205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44593</v>
      </c>
      <c r="H209" s="11">
        <v>8</v>
      </c>
      <c r="I209" s="20" t="s">
        <v>259</v>
      </c>
      <c r="J209" s="11" t="s">
        <v>261</v>
      </c>
      <c r="K209" s="11" t="s">
        <v>2205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44593</v>
      </c>
      <c r="H210" s="11">
        <v>8</v>
      </c>
      <c r="I210" s="20" t="s">
        <v>259</v>
      </c>
      <c r="J210" s="11" t="s">
        <v>261</v>
      </c>
      <c r="K210" s="11" t="s">
        <v>2205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44593</v>
      </c>
      <c r="H211" s="11">
        <v>8</v>
      </c>
      <c r="I211" s="20" t="s">
        <v>259</v>
      </c>
      <c r="J211" s="11" t="s">
        <v>261</v>
      </c>
      <c r="K211" s="11" t="s">
        <v>2205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44593</v>
      </c>
      <c r="H212" s="11">
        <v>8</v>
      </c>
      <c r="I212" s="20" t="s">
        <v>259</v>
      </c>
      <c r="J212" s="11" t="s">
        <v>261</v>
      </c>
      <c r="K212" s="11" t="s">
        <v>2205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44593</v>
      </c>
      <c r="H213" s="11">
        <v>8</v>
      </c>
      <c r="I213" s="20" t="s">
        <v>259</v>
      </c>
      <c r="J213" s="11" t="s">
        <v>261</v>
      </c>
      <c r="K213" s="11" t="s">
        <v>2205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44593</v>
      </c>
      <c r="H214" s="11">
        <v>8</v>
      </c>
      <c r="I214" s="20" t="s">
        <v>259</v>
      </c>
      <c r="J214" s="11" t="s">
        <v>261</v>
      </c>
      <c r="K214" s="11" t="s">
        <v>2205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44593</v>
      </c>
      <c r="H215" s="11">
        <v>8</v>
      </c>
      <c r="I215" s="20" t="s">
        <v>259</v>
      </c>
      <c r="J215" s="11" t="s">
        <v>261</v>
      </c>
      <c r="K215" s="11" t="s">
        <v>2205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44593</v>
      </c>
      <c r="H216" s="11">
        <v>8</v>
      </c>
      <c r="I216" s="20" t="s">
        <v>259</v>
      </c>
      <c r="J216" s="11" t="s">
        <v>261</v>
      </c>
      <c r="K216" s="11" t="s">
        <v>2205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44593</v>
      </c>
      <c r="H217" s="11">
        <v>8</v>
      </c>
      <c r="I217" s="20" t="s">
        <v>259</v>
      </c>
      <c r="J217" s="11" t="s">
        <v>261</v>
      </c>
      <c r="K217" s="11" t="s">
        <v>2205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44593</v>
      </c>
      <c r="H218" s="11">
        <v>8</v>
      </c>
      <c r="I218" s="20" t="s">
        <v>259</v>
      </c>
      <c r="J218" s="11" t="s">
        <v>261</v>
      </c>
      <c r="K218" s="11" t="s">
        <v>2205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44593</v>
      </c>
      <c r="H219" s="11">
        <v>8</v>
      </c>
      <c r="I219" s="20" t="s">
        <v>259</v>
      </c>
      <c r="J219" s="11" t="s">
        <v>261</v>
      </c>
      <c r="K219" s="11" t="s">
        <v>2205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44593</v>
      </c>
      <c r="H220" s="11">
        <v>8</v>
      </c>
      <c r="I220" s="20" t="s">
        <v>259</v>
      </c>
      <c r="J220" s="11" t="s">
        <v>261</v>
      </c>
      <c r="K220" s="11" t="s">
        <v>2205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44593</v>
      </c>
      <c r="H221" s="11">
        <v>8</v>
      </c>
      <c r="I221" s="20" t="s">
        <v>259</v>
      </c>
      <c r="J221" s="11" t="s">
        <v>261</v>
      </c>
      <c r="K221" s="11" t="s">
        <v>2205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44593</v>
      </c>
      <c r="H222" s="11">
        <v>8</v>
      </c>
      <c r="I222" s="20" t="s">
        <v>259</v>
      </c>
      <c r="J222" s="11" t="s">
        <v>261</v>
      </c>
      <c r="K222" s="11" t="s">
        <v>2205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44593</v>
      </c>
      <c r="H223" s="11">
        <v>8</v>
      </c>
      <c r="I223" s="20" t="s">
        <v>259</v>
      </c>
      <c r="J223" s="11" t="s">
        <v>261</v>
      </c>
      <c r="K223" s="11" t="s">
        <v>2205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44593</v>
      </c>
      <c r="H224" s="11">
        <v>8</v>
      </c>
      <c r="I224" s="20" t="s">
        <v>259</v>
      </c>
      <c r="J224" s="11" t="s">
        <v>261</v>
      </c>
      <c r="K224" s="11" t="s">
        <v>2205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44593</v>
      </c>
      <c r="H225" s="11">
        <v>8</v>
      </c>
      <c r="I225" s="20" t="s">
        <v>259</v>
      </c>
      <c r="J225" s="11" t="s">
        <v>261</v>
      </c>
      <c r="K225" s="11" t="s">
        <v>2205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44593</v>
      </c>
      <c r="H226" s="11">
        <v>8</v>
      </c>
      <c r="I226" s="20" t="s">
        <v>259</v>
      </c>
      <c r="J226" s="11" t="s">
        <v>261</v>
      </c>
      <c r="K226" s="11" t="s">
        <v>2205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44593</v>
      </c>
      <c r="H227" s="11">
        <v>8</v>
      </c>
      <c r="I227" s="20" t="s">
        <v>259</v>
      </c>
      <c r="J227" s="11" t="s">
        <v>261</v>
      </c>
      <c r="K227" s="11" t="s">
        <v>2205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44593</v>
      </c>
      <c r="H228" s="11">
        <v>8</v>
      </c>
      <c r="I228" s="20" t="s">
        <v>259</v>
      </c>
      <c r="J228" s="11" t="s">
        <v>261</v>
      </c>
      <c r="K228" s="11" t="s">
        <v>2205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44593</v>
      </c>
      <c r="H229" s="11">
        <v>8</v>
      </c>
      <c r="I229" s="20" t="s">
        <v>259</v>
      </c>
      <c r="J229" s="11" t="s">
        <v>261</v>
      </c>
      <c r="K229" s="11" t="s">
        <v>2205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44593</v>
      </c>
      <c r="H230" s="11">
        <v>8</v>
      </c>
      <c r="I230" s="20" t="s">
        <v>259</v>
      </c>
      <c r="J230" s="11" t="s">
        <v>261</v>
      </c>
      <c r="K230" s="11" t="s">
        <v>2205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44593</v>
      </c>
      <c r="H231" s="11">
        <v>8</v>
      </c>
      <c r="I231" s="20" t="s">
        <v>259</v>
      </c>
      <c r="J231" s="11" t="s">
        <v>261</v>
      </c>
      <c r="K231" s="11" t="s">
        <v>2205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44593</v>
      </c>
      <c r="H232" s="11">
        <v>8</v>
      </c>
      <c r="I232" s="20" t="s">
        <v>259</v>
      </c>
      <c r="J232" s="11" t="s">
        <v>261</v>
      </c>
      <c r="K232" s="11" t="s">
        <v>2205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44593</v>
      </c>
      <c r="H233" s="11">
        <v>8</v>
      </c>
      <c r="I233" s="20" t="s">
        <v>259</v>
      </c>
      <c r="J233" s="11" t="s">
        <v>261</v>
      </c>
      <c r="K233" s="11" t="s">
        <v>2205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44593</v>
      </c>
      <c r="H234" s="11">
        <v>8</v>
      </c>
      <c r="I234" s="20" t="s">
        <v>259</v>
      </c>
      <c r="J234" s="11" t="s">
        <v>261</v>
      </c>
      <c r="K234" s="11" t="s">
        <v>2205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44593</v>
      </c>
      <c r="H235" s="11">
        <v>8</v>
      </c>
      <c r="I235" s="20" t="s">
        <v>259</v>
      </c>
      <c r="J235" s="11" t="s">
        <v>261</v>
      </c>
      <c r="K235" s="11" t="s">
        <v>2205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44593</v>
      </c>
      <c r="H236" s="11">
        <v>8</v>
      </c>
      <c r="I236" s="20" t="s">
        <v>259</v>
      </c>
      <c r="J236" s="11" t="s">
        <v>261</v>
      </c>
      <c r="K236" s="11" t="s">
        <v>2205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44593</v>
      </c>
      <c r="H237" s="11">
        <v>8</v>
      </c>
      <c r="I237" s="20" t="s">
        <v>259</v>
      </c>
      <c r="J237" s="11" t="s">
        <v>261</v>
      </c>
      <c r="K237" s="11" t="s">
        <v>2205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44593</v>
      </c>
      <c r="H238" s="11">
        <v>8</v>
      </c>
      <c r="I238" s="20" t="s">
        <v>259</v>
      </c>
      <c r="J238" s="11" t="s">
        <v>261</v>
      </c>
      <c r="K238" s="11" t="s">
        <v>2205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44593</v>
      </c>
      <c r="H239" s="11">
        <v>8</v>
      </c>
      <c r="I239" s="20" t="s">
        <v>259</v>
      </c>
      <c r="J239" s="11" t="s">
        <v>261</v>
      </c>
      <c r="K239" s="11" t="s">
        <v>2205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44593</v>
      </c>
      <c r="H240" s="11">
        <v>8</v>
      </c>
      <c r="I240" s="20" t="s">
        <v>259</v>
      </c>
      <c r="J240" s="11" t="s">
        <v>261</v>
      </c>
      <c r="K240" s="11" t="s">
        <v>2205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44593</v>
      </c>
      <c r="H241" s="11">
        <v>8</v>
      </c>
      <c r="I241" s="20" t="s">
        <v>259</v>
      </c>
      <c r="J241" s="11" t="s">
        <v>261</v>
      </c>
      <c r="K241" s="11" t="s">
        <v>2205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44593</v>
      </c>
      <c r="H242" s="11">
        <v>8</v>
      </c>
      <c r="I242" s="20" t="s">
        <v>259</v>
      </c>
      <c r="J242" s="11" t="s">
        <v>261</v>
      </c>
      <c r="K242" s="11" t="s">
        <v>2205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44593</v>
      </c>
      <c r="H243" s="11">
        <v>8</v>
      </c>
      <c r="I243" s="20" t="s">
        <v>259</v>
      </c>
      <c r="J243" s="11" t="s">
        <v>261</v>
      </c>
      <c r="K243" s="11" t="s">
        <v>2205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44593</v>
      </c>
      <c r="H244" s="11">
        <v>8</v>
      </c>
      <c r="I244" s="20" t="s">
        <v>259</v>
      </c>
      <c r="J244" s="11" t="s">
        <v>261</v>
      </c>
      <c r="K244" s="11" t="s">
        <v>2205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44593</v>
      </c>
      <c r="H245" s="11">
        <v>8</v>
      </c>
      <c r="I245" s="20" t="s">
        <v>259</v>
      </c>
      <c r="J245" s="11" t="s">
        <v>261</v>
      </c>
      <c r="K245" s="11" t="s">
        <v>2205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44593</v>
      </c>
      <c r="H246" s="11">
        <v>8</v>
      </c>
      <c r="I246" s="20" t="s">
        <v>259</v>
      </c>
      <c r="J246" s="11" t="s">
        <v>261</v>
      </c>
      <c r="K246" s="11" t="s">
        <v>2205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44593</v>
      </c>
      <c r="H247" s="11">
        <v>8</v>
      </c>
      <c r="I247" s="20" t="s">
        <v>259</v>
      </c>
      <c r="J247" s="11" t="s">
        <v>261</v>
      </c>
      <c r="K247" s="11" t="s">
        <v>2205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44593</v>
      </c>
      <c r="H248" s="11">
        <v>8</v>
      </c>
      <c r="I248" s="20" t="s">
        <v>259</v>
      </c>
      <c r="J248" s="11" t="s">
        <v>261</v>
      </c>
      <c r="K248" s="11" t="s">
        <v>2205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44593</v>
      </c>
      <c r="H249" s="11">
        <v>8</v>
      </c>
      <c r="I249" s="20" t="s">
        <v>259</v>
      </c>
      <c r="J249" s="11" t="s">
        <v>261</v>
      </c>
      <c r="K249" s="11" t="s">
        <v>2205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44593</v>
      </c>
      <c r="H250" s="11">
        <v>8</v>
      </c>
      <c r="I250" s="20" t="s">
        <v>259</v>
      </c>
      <c r="J250" s="11" t="s">
        <v>261</v>
      </c>
      <c r="K250" s="11" t="s">
        <v>2205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44593</v>
      </c>
      <c r="H251" s="11">
        <v>8</v>
      </c>
      <c r="I251" s="20" t="s">
        <v>259</v>
      </c>
      <c r="J251" s="11" t="s">
        <v>261</v>
      </c>
      <c r="K251" s="11" t="s">
        <v>2205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44593</v>
      </c>
      <c r="H252" s="11">
        <v>8</v>
      </c>
      <c r="I252" s="20" t="s">
        <v>259</v>
      </c>
      <c r="J252" s="11" t="s">
        <v>261</v>
      </c>
      <c r="K252" s="11" t="s">
        <v>2205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44593</v>
      </c>
      <c r="H253" s="11">
        <v>8</v>
      </c>
      <c r="I253" s="20" t="s">
        <v>259</v>
      </c>
      <c r="J253" s="11" t="s">
        <v>261</v>
      </c>
      <c r="K253" s="11" t="s">
        <v>2205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44593</v>
      </c>
      <c r="H254" s="11">
        <v>8</v>
      </c>
      <c r="I254" s="20" t="s">
        <v>259</v>
      </c>
      <c r="J254" s="11" t="s">
        <v>261</v>
      </c>
      <c r="K254" s="11" t="s">
        <v>2205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44593</v>
      </c>
      <c r="H255" s="11">
        <v>8</v>
      </c>
      <c r="I255" s="20" t="s">
        <v>259</v>
      </c>
      <c r="J255" s="11" t="s">
        <v>261</v>
      </c>
      <c r="K255" s="11" t="s">
        <v>2205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44593</v>
      </c>
      <c r="H256" s="11">
        <v>8</v>
      </c>
      <c r="I256" s="20" t="s">
        <v>259</v>
      </c>
      <c r="J256" s="11" t="s">
        <v>261</v>
      </c>
      <c r="K256" s="11" t="s">
        <v>2205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44593</v>
      </c>
      <c r="H257" s="11">
        <v>8</v>
      </c>
      <c r="I257" s="20" t="s">
        <v>259</v>
      </c>
      <c r="J257" s="11" t="s">
        <v>261</v>
      </c>
      <c r="K257" s="11" t="s">
        <v>2205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44593</v>
      </c>
      <c r="H258" s="11">
        <v>8</v>
      </c>
      <c r="I258" s="20" t="s">
        <v>259</v>
      </c>
      <c r="J258" s="11" t="s">
        <v>261</v>
      </c>
      <c r="K258" s="11" t="s">
        <v>2205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44593</v>
      </c>
      <c r="H259" s="11">
        <v>8</v>
      </c>
      <c r="I259" s="20" t="s">
        <v>259</v>
      </c>
      <c r="J259" s="11" t="s">
        <v>261</v>
      </c>
      <c r="K259" s="11" t="s">
        <v>2205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44593</v>
      </c>
      <c r="H260" s="11">
        <v>8</v>
      </c>
      <c r="I260" s="20" t="s">
        <v>259</v>
      </c>
      <c r="J260" s="11" t="s">
        <v>261</v>
      </c>
      <c r="K260" s="11" t="s">
        <v>2205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44593</v>
      </c>
      <c r="H261" s="11">
        <v>8</v>
      </c>
      <c r="I261" s="20" t="s">
        <v>259</v>
      </c>
      <c r="J261" s="11" t="s">
        <v>261</v>
      </c>
      <c r="K261" s="11" t="s">
        <v>2205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44593</v>
      </c>
      <c r="H262" s="11">
        <v>8</v>
      </c>
      <c r="I262" s="20" t="s">
        <v>259</v>
      </c>
      <c r="J262" s="11" t="s">
        <v>261</v>
      </c>
      <c r="K262" s="11" t="s">
        <v>2205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44593</v>
      </c>
      <c r="H263" s="11">
        <v>8</v>
      </c>
      <c r="I263" s="20" t="s">
        <v>259</v>
      </c>
      <c r="J263" s="11" t="s">
        <v>261</v>
      </c>
      <c r="K263" s="11" t="s">
        <v>2205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44593</v>
      </c>
      <c r="H264" s="11">
        <v>8</v>
      </c>
      <c r="I264" s="20" t="s">
        <v>259</v>
      </c>
      <c r="J264" s="11" t="s">
        <v>261</v>
      </c>
      <c r="K264" s="11" t="s">
        <v>2205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44593</v>
      </c>
      <c r="H265" s="11">
        <v>8</v>
      </c>
      <c r="I265" s="20" t="s">
        <v>259</v>
      </c>
      <c r="J265" s="11" t="s">
        <v>261</v>
      </c>
      <c r="K265" s="11" t="s">
        <v>2205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44593</v>
      </c>
      <c r="H266" s="11">
        <v>8</v>
      </c>
      <c r="I266" s="20" t="s">
        <v>259</v>
      </c>
      <c r="J266" s="11" t="s">
        <v>261</v>
      </c>
      <c r="K266" s="11" t="s">
        <v>2205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44593</v>
      </c>
      <c r="H267" s="11">
        <v>8</v>
      </c>
      <c r="I267" s="20" t="s">
        <v>259</v>
      </c>
      <c r="J267" s="11" t="s">
        <v>261</v>
      </c>
      <c r="K267" s="11" t="s">
        <v>2205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44593</v>
      </c>
      <c r="H268" s="11">
        <v>8</v>
      </c>
      <c r="I268" s="20" t="s">
        <v>259</v>
      </c>
      <c r="J268" s="11" t="s">
        <v>261</v>
      </c>
      <c r="K268" s="11" t="s">
        <v>2205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44593</v>
      </c>
      <c r="H269" s="11">
        <v>8</v>
      </c>
      <c r="I269" s="20" t="s">
        <v>259</v>
      </c>
      <c r="J269" s="11" t="s">
        <v>261</v>
      </c>
      <c r="K269" s="11" t="s">
        <v>2205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44593</v>
      </c>
      <c r="H270" s="11">
        <v>8</v>
      </c>
      <c r="I270" s="20" t="s">
        <v>259</v>
      </c>
      <c r="J270" s="11" t="s">
        <v>261</v>
      </c>
      <c r="K270" s="11" t="s">
        <v>2205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44593</v>
      </c>
      <c r="H271" s="11">
        <v>8</v>
      </c>
      <c r="I271" s="20" t="s">
        <v>259</v>
      </c>
      <c r="J271" s="11" t="s">
        <v>261</v>
      </c>
      <c r="K271" s="11" t="s">
        <v>2205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44593</v>
      </c>
      <c r="H272" s="11">
        <v>8</v>
      </c>
      <c r="I272" s="20" t="s">
        <v>259</v>
      </c>
      <c r="J272" s="11" t="s">
        <v>261</v>
      </c>
      <c r="K272" s="11" t="s">
        <v>2205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44593</v>
      </c>
      <c r="H273" s="11">
        <v>8</v>
      </c>
      <c r="I273" s="20" t="s">
        <v>259</v>
      </c>
      <c r="J273" s="11" t="s">
        <v>261</v>
      </c>
      <c r="K273" s="11" t="s">
        <v>2205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44593</v>
      </c>
      <c r="H274" s="11">
        <v>8</v>
      </c>
      <c r="I274" s="20" t="s">
        <v>259</v>
      </c>
      <c r="J274" s="11" t="s">
        <v>261</v>
      </c>
      <c r="K274" s="11" t="s">
        <v>2205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44593</v>
      </c>
      <c r="H275" s="11">
        <v>8</v>
      </c>
      <c r="I275" s="20" t="s">
        <v>259</v>
      </c>
      <c r="J275" s="11" t="s">
        <v>261</v>
      </c>
      <c r="K275" s="11" t="s">
        <v>2205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44593</v>
      </c>
      <c r="H276" s="11">
        <v>8</v>
      </c>
      <c r="I276" s="20" t="s">
        <v>259</v>
      </c>
      <c r="J276" s="11" t="s">
        <v>261</v>
      </c>
      <c r="K276" s="11" t="s">
        <v>2205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44593</v>
      </c>
      <c r="H277" s="11">
        <v>8</v>
      </c>
      <c r="I277" s="20" t="s">
        <v>259</v>
      </c>
      <c r="J277" s="11" t="s">
        <v>261</v>
      </c>
      <c r="K277" s="11" t="s">
        <v>2205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44593</v>
      </c>
      <c r="H278" s="11">
        <v>8</v>
      </c>
      <c r="I278" s="20" t="s">
        <v>259</v>
      </c>
      <c r="J278" s="11" t="s">
        <v>261</v>
      </c>
      <c r="K278" s="11" t="s">
        <v>2205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44593</v>
      </c>
      <c r="H279" s="11">
        <v>8</v>
      </c>
      <c r="I279" s="20" t="s">
        <v>259</v>
      </c>
      <c r="J279" s="11" t="s">
        <v>261</v>
      </c>
      <c r="K279" s="11" t="s">
        <v>2205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44593</v>
      </c>
      <c r="H280" s="11">
        <v>8</v>
      </c>
      <c r="I280" s="20" t="s">
        <v>259</v>
      </c>
      <c r="J280" s="11" t="s">
        <v>261</v>
      </c>
      <c r="K280" s="11" t="s">
        <v>2205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44593</v>
      </c>
      <c r="H281" s="11">
        <v>8</v>
      </c>
      <c r="I281" s="20" t="s">
        <v>259</v>
      </c>
      <c r="J281" s="11" t="s">
        <v>261</v>
      </c>
      <c r="K281" s="11" t="s">
        <v>2205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44593</v>
      </c>
      <c r="H282" s="11">
        <v>8</v>
      </c>
      <c r="I282" s="20" t="s">
        <v>259</v>
      </c>
      <c r="J282" s="11" t="s">
        <v>261</v>
      </c>
      <c r="K282" s="11" t="s">
        <v>2205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44593</v>
      </c>
      <c r="H283" s="11">
        <v>8</v>
      </c>
      <c r="I283" s="20" t="s">
        <v>259</v>
      </c>
      <c r="J283" s="11" t="s">
        <v>261</v>
      </c>
      <c r="K283" s="11" t="s">
        <v>2205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44593</v>
      </c>
      <c r="H284" s="11">
        <v>8</v>
      </c>
      <c r="I284" s="20" t="s">
        <v>259</v>
      </c>
      <c r="J284" s="11" t="s">
        <v>261</v>
      </c>
      <c r="K284" s="11" t="s">
        <v>2205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44593</v>
      </c>
      <c r="H285" s="11">
        <v>8</v>
      </c>
      <c r="I285" s="20" t="s">
        <v>259</v>
      </c>
      <c r="J285" s="11" t="s">
        <v>261</v>
      </c>
      <c r="K285" s="11" t="s">
        <v>2205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44593</v>
      </c>
      <c r="H286" s="11">
        <v>8</v>
      </c>
      <c r="I286" s="20" t="s">
        <v>259</v>
      </c>
      <c r="J286" s="11" t="s">
        <v>261</v>
      </c>
      <c r="K286" s="11" t="s">
        <v>2205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44593</v>
      </c>
      <c r="H287" s="11">
        <v>8</v>
      </c>
      <c r="I287" s="20" t="s">
        <v>259</v>
      </c>
      <c r="J287" s="11" t="s">
        <v>261</v>
      </c>
      <c r="K287" s="11" t="s">
        <v>2205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44593</v>
      </c>
      <c r="H288" s="11">
        <v>8</v>
      </c>
      <c r="I288" s="20" t="s">
        <v>259</v>
      </c>
      <c r="J288" s="11" t="s">
        <v>261</v>
      </c>
      <c r="K288" s="11" t="s">
        <v>2205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44593</v>
      </c>
      <c r="H289" s="11">
        <v>8</v>
      </c>
      <c r="I289" s="20" t="s">
        <v>259</v>
      </c>
      <c r="J289" s="11" t="s">
        <v>261</v>
      </c>
      <c r="K289" s="11" t="s">
        <v>2205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44593</v>
      </c>
      <c r="H290" s="11">
        <v>8</v>
      </c>
      <c r="I290" s="20" t="s">
        <v>259</v>
      </c>
      <c r="J290" s="11" t="s">
        <v>261</v>
      </c>
      <c r="K290" s="11" t="s">
        <v>2205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44593</v>
      </c>
      <c r="H291" s="11">
        <v>8</v>
      </c>
      <c r="I291" s="20" t="s">
        <v>259</v>
      </c>
      <c r="J291" s="11" t="s">
        <v>261</v>
      </c>
      <c r="K291" s="11" t="s">
        <v>2205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44593</v>
      </c>
      <c r="H292" s="11">
        <v>8</v>
      </c>
      <c r="I292" s="20" t="s">
        <v>259</v>
      </c>
      <c r="J292" s="11" t="s">
        <v>261</v>
      </c>
      <c r="K292" s="11" t="s">
        <v>2205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44593</v>
      </c>
      <c r="H293" s="11">
        <v>8</v>
      </c>
      <c r="I293" s="20" t="s">
        <v>259</v>
      </c>
      <c r="J293" s="11" t="s">
        <v>261</v>
      </c>
      <c r="K293" s="11" t="s">
        <v>2205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44593</v>
      </c>
      <c r="H294" s="11">
        <v>8</v>
      </c>
      <c r="I294" s="20" t="s">
        <v>259</v>
      </c>
      <c r="J294" s="11" t="s">
        <v>261</v>
      </c>
      <c r="K294" s="11" t="s">
        <v>2205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44593</v>
      </c>
      <c r="H295" s="11">
        <v>8</v>
      </c>
      <c r="I295" s="20" t="s">
        <v>259</v>
      </c>
      <c r="J295" s="11" t="s">
        <v>261</v>
      </c>
      <c r="K295" s="11" t="s">
        <v>2205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44593</v>
      </c>
      <c r="H296" s="11">
        <v>8</v>
      </c>
      <c r="I296" s="20" t="s">
        <v>259</v>
      </c>
      <c r="J296" s="11" t="s">
        <v>261</v>
      </c>
      <c r="K296" s="11" t="s">
        <v>2205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44593</v>
      </c>
      <c r="H297" s="11">
        <v>8</v>
      </c>
      <c r="I297" s="20" t="s">
        <v>259</v>
      </c>
      <c r="J297" s="11" t="s">
        <v>261</v>
      </c>
      <c r="K297" s="11" t="s">
        <v>2205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44593</v>
      </c>
      <c r="H298" s="11">
        <v>8</v>
      </c>
      <c r="I298" s="20" t="s">
        <v>259</v>
      </c>
      <c r="J298" s="11" t="s">
        <v>261</v>
      </c>
      <c r="K298" s="11" t="s">
        <v>2205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44593</v>
      </c>
      <c r="H299" s="11">
        <v>8</v>
      </c>
      <c r="I299" s="20" t="s">
        <v>259</v>
      </c>
      <c r="J299" s="11" t="s">
        <v>261</v>
      </c>
      <c r="K299" s="11" t="s">
        <v>2205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44593</v>
      </c>
      <c r="H300" s="11">
        <v>8</v>
      </c>
      <c r="I300" s="20" t="s">
        <v>259</v>
      </c>
      <c r="J300" s="11" t="s">
        <v>261</v>
      </c>
      <c r="K300" s="11" t="s">
        <v>2205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44593</v>
      </c>
      <c r="H301" s="11">
        <v>8</v>
      </c>
      <c r="I301" s="20" t="s">
        <v>259</v>
      </c>
      <c r="J301" s="11" t="s">
        <v>261</v>
      </c>
      <c r="K301" s="11" t="s">
        <v>2205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44593</v>
      </c>
      <c r="H302" s="11">
        <v>8</v>
      </c>
      <c r="I302" s="20" t="s">
        <v>259</v>
      </c>
      <c r="J302" s="11" t="s">
        <v>261</v>
      </c>
      <c r="K302" s="11" t="s">
        <v>2205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44593</v>
      </c>
      <c r="H303" s="11">
        <v>8</v>
      </c>
      <c r="I303" s="20" t="s">
        <v>259</v>
      </c>
      <c r="J303" s="11" t="s">
        <v>261</v>
      </c>
      <c r="K303" s="11" t="s">
        <v>2205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44593</v>
      </c>
      <c r="H304" s="11">
        <v>8</v>
      </c>
      <c r="I304" s="20" t="s">
        <v>259</v>
      </c>
      <c r="J304" s="11" t="s">
        <v>261</v>
      </c>
      <c r="K304" s="11" t="s">
        <v>2205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44593</v>
      </c>
      <c r="H305" s="11">
        <v>8</v>
      </c>
      <c r="I305" s="20" t="s">
        <v>259</v>
      </c>
      <c r="J305" s="11" t="s">
        <v>261</v>
      </c>
      <c r="K305" s="11" t="s">
        <v>2205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44593</v>
      </c>
      <c r="H306" s="11">
        <v>8</v>
      </c>
      <c r="I306" s="20" t="s">
        <v>259</v>
      </c>
      <c r="J306" s="11" t="s">
        <v>261</v>
      </c>
      <c r="K306" s="11" t="s">
        <v>2205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44593</v>
      </c>
      <c r="H307" s="11">
        <v>8</v>
      </c>
      <c r="I307" s="20" t="s">
        <v>259</v>
      </c>
      <c r="J307" s="11" t="s">
        <v>261</v>
      </c>
      <c r="K307" s="11" t="s">
        <v>2205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44593</v>
      </c>
      <c r="H308" s="11">
        <v>8</v>
      </c>
      <c r="I308" s="20" t="s">
        <v>259</v>
      </c>
      <c r="J308" s="11" t="s">
        <v>261</v>
      </c>
      <c r="K308" s="11" t="s">
        <v>2205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44593</v>
      </c>
      <c r="H309" s="11">
        <v>8</v>
      </c>
      <c r="I309" s="20" t="s">
        <v>259</v>
      </c>
      <c r="J309" s="11" t="s">
        <v>261</v>
      </c>
      <c r="K309" s="11" t="s">
        <v>2205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44593</v>
      </c>
      <c r="H310" s="11">
        <v>8</v>
      </c>
      <c r="I310" s="20" t="s">
        <v>259</v>
      </c>
      <c r="J310" s="11" t="s">
        <v>261</v>
      </c>
      <c r="K310" s="11" t="s">
        <v>2205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44593</v>
      </c>
      <c r="H311" s="11">
        <v>8</v>
      </c>
      <c r="I311" s="20" t="s">
        <v>259</v>
      </c>
      <c r="J311" s="11" t="s">
        <v>261</v>
      </c>
      <c r="K311" s="11" t="s">
        <v>2205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44593</v>
      </c>
      <c r="H312" s="11">
        <v>8</v>
      </c>
      <c r="I312" s="20" t="s">
        <v>259</v>
      </c>
      <c r="J312" s="11" t="s">
        <v>261</v>
      </c>
      <c r="K312" s="11" t="s">
        <v>2205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44593</v>
      </c>
      <c r="H313" s="11">
        <v>8</v>
      </c>
      <c r="I313" s="20" t="s">
        <v>259</v>
      </c>
      <c r="J313" s="11" t="s">
        <v>261</v>
      </c>
      <c r="K313" s="11" t="s">
        <v>2205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44593</v>
      </c>
      <c r="H314" s="11">
        <v>8</v>
      </c>
      <c r="I314" s="20" t="s">
        <v>259</v>
      </c>
      <c r="J314" s="11" t="s">
        <v>261</v>
      </c>
      <c r="K314" s="11" t="s">
        <v>2205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44593</v>
      </c>
      <c r="H315" s="11">
        <v>8</v>
      </c>
      <c r="I315" s="20" t="s">
        <v>259</v>
      </c>
      <c r="J315" s="11" t="s">
        <v>261</v>
      </c>
      <c r="K315" s="11" t="s">
        <v>2205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44593</v>
      </c>
      <c r="H316" s="11">
        <v>8</v>
      </c>
      <c r="I316" s="20" t="s">
        <v>259</v>
      </c>
      <c r="J316" s="11" t="s">
        <v>261</v>
      </c>
      <c r="K316" s="11" t="s">
        <v>2205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44593</v>
      </c>
      <c r="H317" s="11">
        <v>8</v>
      </c>
      <c r="I317" s="20" t="s">
        <v>259</v>
      </c>
      <c r="J317" s="11" t="s">
        <v>261</v>
      </c>
      <c r="K317" s="11" t="s">
        <v>2205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44593</v>
      </c>
      <c r="H318" s="11">
        <v>8</v>
      </c>
      <c r="I318" s="20" t="s">
        <v>259</v>
      </c>
      <c r="J318" s="11" t="s">
        <v>261</v>
      </c>
      <c r="K318" s="11" t="s">
        <v>2205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44593</v>
      </c>
      <c r="H319" s="11">
        <v>8</v>
      </c>
      <c r="I319" s="20" t="s">
        <v>259</v>
      </c>
      <c r="J319" s="11" t="s">
        <v>261</v>
      </c>
      <c r="K319" s="11" t="s">
        <v>2205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44593</v>
      </c>
      <c r="H320" s="11">
        <v>8</v>
      </c>
      <c r="I320" s="20" t="s">
        <v>259</v>
      </c>
      <c r="J320" s="11" t="s">
        <v>261</v>
      </c>
      <c r="K320" s="11" t="s">
        <v>2205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44593</v>
      </c>
      <c r="H321" s="11">
        <v>8</v>
      </c>
      <c r="I321" s="20" t="s">
        <v>259</v>
      </c>
      <c r="J321" s="11" t="s">
        <v>261</v>
      </c>
      <c r="K321" s="11" t="s">
        <v>2205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44593</v>
      </c>
      <c r="H322" s="11">
        <v>8</v>
      </c>
      <c r="I322" s="20" t="s">
        <v>259</v>
      </c>
      <c r="J322" s="11" t="s">
        <v>261</v>
      </c>
      <c r="K322" s="11" t="s">
        <v>2205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44593</v>
      </c>
      <c r="H323" s="11">
        <v>8</v>
      </c>
      <c r="I323" s="20" t="s">
        <v>259</v>
      </c>
      <c r="J323" s="11" t="s">
        <v>261</v>
      </c>
      <c r="K323" s="11" t="s">
        <v>2205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44593</v>
      </c>
      <c r="H324" s="11">
        <v>8</v>
      </c>
      <c r="I324" s="20" t="s">
        <v>259</v>
      </c>
      <c r="J324" s="11" t="s">
        <v>261</v>
      </c>
      <c r="K324" s="11" t="s">
        <v>2205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44593</v>
      </c>
      <c r="H325" s="11">
        <v>8</v>
      </c>
      <c r="I325" s="20" t="s">
        <v>259</v>
      </c>
      <c r="J325" s="11" t="s">
        <v>261</v>
      </c>
      <c r="K325" s="11" t="s">
        <v>2205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44593</v>
      </c>
      <c r="H326" s="11">
        <v>8</v>
      </c>
      <c r="I326" s="20" t="s">
        <v>259</v>
      </c>
      <c r="J326" s="11" t="s">
        <v>261</v>
      </c>
      <c r="K326" s="11" t="s">
        <v>2205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44593</v>
      </c>
      <c r="H327" s="11">
        <v>8</v>
      </c>
      <c r="I327" s="20" t="s">
        <v>259</v>
      </c>
      <c r="J327" s="11" t="s">
        <v>261</v>
      </c>
      <c r="K327" s="11" t="s">
        <v>2205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44593</v>
      </c>
      <c r="H328" s="11">
        <v>8</v>
      </c>
      <c r="I328" s="20" t="s">
        <v>259</v>
      </c>
      <c r="J328" s="11" t="s">
        <v>261</v>
      </c>
      <c r="K328" s="11" t="s">
        <v>2205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44593</v>
      </c>
      <c r="H329" s="11">
        <v>8</v>
      </c>
      <c r="I329" s="20" t="s">
        <v>259</v>
      </c>
      <c r="J329" s="11" t="s">
        <v>261</v>
      </c>
      <c r="K329" s="11" t="s">
        <v>2205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44593</v>
      </c>
      <c r="H330" s="11">
        <v>8</v>
      </c>
      <c r="I330" s="20" t="s">
        <v>259</v>
      </c>
      <c r="J330" s="11" t="s">
        <v>261</v>
      </c>
      <c r="K330" s="11" t="s">
        <v>2205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44593</v>
      </c>
      <c r="H331" s="11">
        <v>8</v>
      </c>
      <c r="I331" s="20" t="s">
        <v>259</v>
      </c>
      <c r="J331" s="11" t="s">
        <v>261</v>
      </c>
      <c r="K331" s="11" t="s">
        <v>2205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44593</v>
      </c>
      <c r="H332" s="11">
        <v>8</v>
      </c>
      <c r="I332" s="20" t="s">
        <v>259</v>
      </c>
      <c r="J332" s="11" t="s">
        <v>261</v>
      </c>
      <c r="K332" s="11" t="s">
        <v>2205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44593</v>
      </c>
      <c r="H333" s="11">
        <v>8</v>
      </c>
      <c r="I333" s="20" t="s">
        <v>259</v>
      </c>
      <c r="J333" s="11" t="s">
        <v>261</v>
      </c>
      <c r="K333" s="11" t="s">
        <v>2205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44593</v>
      </c>
      <c r="H334" s="11">
        <v>8</v>
      </c>
      <c r="I334" s="20" t="s">
        <v>259</v>
      </c>
      <c r="J334" s="11" t="s">
        <v>261</v>
      </c>
      <c r="K334" s="11" t="s">
        <v>2205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44593</v>
      </c>
      <c r="H335" s="11">
        <v>8</v>
      </c>
      <c r="I335" s="20" t="s">
        <v>259</v>
      </c>
      <c r="J335" s="11" t="s">
        <v>261</v>
      </c>
      <c r="K335" s="11" t="s">
        <v>2205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44593</v>
      </c>
      <c r="H336" s="11">
        <v>8</v>
      </c>
      <c r="I336" s="20" t="s">
        <v>259</v>
      </c>
      <c r="J336" s="11" t="s">
        <v>261</v>
      </c>
      <c r="K336" s="11" t="s">
        <v>2205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44593</v>
      </c>
      <c r="H337" s="11">
        <v>8</v>
      </c>
      <c r="I337" s="20" t="s">
        <v>259</v>
      </c>
      <c r="J337" s="11" t="s">
        <v>261</v>
      </c>
      <c r="K337" s="11" t="s">
        <v>2205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44593</v>
      </c>
      <c r="H338" s="11">
        <v>8</v>
      </c>
      <c r="I338" s="20" t="s">
        <v>259</v>
      </c>
      <c r="J338" s="11" t="s">
        <v>261</v>
      </c>
      <c r="K338" s="11" t="s">
        <v>2205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44593</v>
      </c>
      <c r="H339" s="11">
        <v>8</v>
      </c>
      <c r="I339" s="20" t="s">
        <v>259</v>
      </c>
      <c r="J339" s="11" t="s">
        <v>261</v>
      </c>
      <c r="K339" s="11" t="s">
        <v>2205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44593</v>
      </c>
      <c r="H340" s="11">
        <v>8</v>
      </c>
      <c r="I340" s="20" t="s">
        <v>259</v>
      </c>
      <c r="J340" s="11" t="s">
        <v>261</v>
      </c>
      <c r="K340" s="11" t="s">
        <v>2205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44593</v>
      </c>
      <c r="H341" s="11">
        <v>8</v>
      </c>
      <c r="I341" s="20" t="s">
        <v>259</v>
      </c>
      <c r="J341" s="11" t="s">
        <v>261</v>
      </c>
      <c r="K341" s="11" t="s">
        <v>2205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44593</v>
      </c>
      <c r="H342" s="11">
        <v>8</v>
      </c>
      <c r="I342" s="20" t="s">
        <v>259</v>
      </c>
      <c r="J342" s="11" t="s">
        <v>261</v>
      </c>
      <c r="K342" s="11" t="s">
        <v>2205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44593</v>
      </c>
      <c r="H343" s="11">
        <v>8</v>
      </c>
      <c r="I343" s="20" t="s">
        <v>259</v>
      </c>
      <c r="J343" s="11" t="s">
        <v>261</v>
      </c>
      <c r="K343" s="11" t="s">
        <v>2205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44593</v>
      </c>
      <c r="H344" s="11">
        <v>8</v>
      </c>
      <c r="I344" s="20" t="s">
        <v>259</v>
      </c>
      <c r="J344" s="11" t="s">
        <v>261</v>
      </c>
      <c r="K344" s="11" t="s">
        <v>2205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44593</v>
      </c>
      <c r="H345" s="11">
        <v>8</v>
      </c>
      <c r="I345" s="20" t="s">
        <v>259</v>
      </c>
      <c r="J345" s="11" t="s">
        <v>261</v>
      </c>
      <c r="K345" s="11" t="s">
        <v>2205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44593</v>
      </c>
      <c r="H346" s="11">
        <v>8</v>
      </c>
      <c r="I346" s="20" t="s">
        <v>259</v>
      </c>
      <c r="J346" s="11" t="s">
        <v>261</v>
      </c>
      <c r="K346" s="11" t="s">
        <v>2205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44593</v>
      </c>
      <c r="H347" s="11">
        <v>8</v>
      </c>
      <c r="I347" s="20" t="s">
        <v>259</v>
      </c>
      <c r="J347" s="11" t="s">
        <v>261</v>
      </c>
      <c r="K347" s="11" t="s">
        <v>2205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44593</v>
      </c>
      <c r="H348" s="11">
        <v>8</v>
      </c>
      <c r="I348" s="20" t="s">
        <v>259</v>
      </c>
      <c r="J348" s="11" t="s">
        <v>261</v>
      </c>
      <c r="K348" s="11" t="s">
        <v>2205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44593</v>
      </c>
      <c r="H349" s="11">
        <v>8</v>
      </c>
      <c r="I349" s="20" t="s">
        <v>259</v>
      </c>
      <c r="J349" s="11" t="s">
        <v>261</v>
      </c>
      <c r="K349" s="11" t="s">
        <v>2205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44593</v>
      </c>
      <c r="H350" s="11">
        <v>8</v>
      </c>
      <c r="I350" s="20" t="s">
        <v>259</v>
      </c>
      <c r="J350" s="11" t="s">
        <v>261</v>
      </c>
      <c r="K350" s="11" t="s">
        <v>2205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44593</v>
      </c>
      <c r="H351" s="11">
        <v>8</v>
      </c>
      <c r="I351" s="20" t="s">
        <v>259</v>
      </c>
      <c r="J351" s="11" t="s">
        <v>261</v>
      </c>
      <c r="K351" s="11" t="s">
        <v>2205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44593</v>
      </c>
      <c r="H352" s="11">
        <v>8</v>
      </c>
      <c r="I352" s="20" t="s">
        <v>259</v>
      </c>
      <c r="J352" s="11" t="s">
        <v>261</v>
      </c>
      <c r="K352" s="11" t="s">
        <v>2205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44593</v>
      </c>
      <c r="H353" s="11">
        <v>8</v>
      </c>
      <c r="I353" s="20" t="s">
        <v>259</v>
      </c>
      <c r="J353" s="11" t="s">
        <v>261</v>
      </c>
      <c r="K353" s="11" t="s">
        <v>2205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44593</v>
      </c>
      <c r="H354" s="11">
        <v>8</v>
      </c>
      <c r="I354" s="20" t="s">
        <v>259</v>
      </c>
      <c r="J354" s="11" t="s">
        <v>261</v>
      </c>
      <c r="K354" s="11" t="s">
        <v>2205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44593</v>
      </c>
      <c r="H355" s="11">
        <v>8</v>
      </c>
      <c r="I355" s="20" t="s">
        <v>259</v>
      </c>
      <c r="J355" s="11" t="s">
        <v>261</v>
      </c>
      <c r="K355" s="11" t="s">
        <v>2205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44593</v>
      </c>
      <c r="H356" s="11">
        <v>8</v>
      </c>
      <c r="I356" s="20" t="s">
        <v>259</v>
      </c>
      <c r="J356" s="11" t="s">
        <v>261</v>
      </c>
      <c r="K356" s="11" t="s">
        <v>2205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44593</v>
      </c>
      <c r="H357" s="11">
        <v>8</v>
      </c>
      <c r="I357" s="20" t="s">
        <v>259</v>
      </c>
      <c r="J357" s="11" t="s">
        <v>261</v>
      </c>
      <c r="K357" s="11" t="s">
        <v>2205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44593</v>
      </c>
      <c r="H358" s="11">
        <v>8</v>
      </c>
      <c r="I358" s="20" t="s">
        <v>259</v>
      </c>
      <c r="J358" s="11" t="s">
        <v>261</v>
      </c>
      <c r="K358" s="11" t="s">
        <v>2205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44593</v>
      </c>
      <c r="H359" s="11">
        <v>8</v>
      </c>
      <c r="I359" s="20" t="s">
        <v>259</v>
      </c>
      <c r="J359" s="11" t="s">
        <v>261</v>
      </c>
      <c r="K359" s="11" t="s">
        <v>2205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44593</v>
      </c>
      <c r="H360" s="11">
        <v>8</v>
      </c>
      <c r="I360" s="20" t="s">
        <v>259</v>
      </c>
      <c r="J360" s="11" t="s">
        <v>261</v>
      </c>
      <c r="K360" s="11" t="s">
        <v>2205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44593</v>
      </c>
      <c r="H361" s="11">
        <v>8</v>
      </c>
      <c r="I361" s="20" t="s">
        <v>259</v>
      </c>
      <c r="J361" s="11" t="s">
        <v>261</v>
      </c>
      <c r="K361" s="11" t="s">
        <v>2205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44593</v>
      </c>
      <c r="H362" s="11">
        <v>8</v>
      </c>
      <c r="I362" s="20" t="s">
        <v>259</v>
      </c>
      <c r="J362" s="11" t="s">
        <v>261</v>
      </c>
      <c r="K362" s="11" t="s">
        <v>2205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44593</v>
      </c>
      <c r="H363" s="11">
        <v>8</v>
      </c>
      <c r="I363" s="20" t="s">
        <v>259</v>
      </c>
      <c r="J363" s="11" t="s">
        <v>261</v>
      </c>
      <c r="K363" s="11" t="s">
        <v>2205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44593</v>
      </c>
      <c r="H364" s="11">
        <v>8</v>
      </c>
      <c r="I364" s="20" t="s">
        <v>259</v>
      </c>
      <c r="J364" s="11" t="s">
        <v>261</v>
      </c>
      <c r="K364" s="11" t="s">
        <v>2205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44593</v>
      </c>
      <c r="H365" s="11">
        <v>8</v>
      </c>
      <c r="I365" s="20" t="s">
        <v>259</v>
      </c>
      <c r="J365" s="11" t="s">
        <v>261</v>
      </c>
      <c r="K365" s="11" t="s">
        <v>2205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44593</v>
      </c>
      <c r="H366" s="11">
        <v>8</v>
      </c>
      <c r="I366" s="20" t="s">
        <v>259</v>
      </c>
      <c r="J366" s="11" t="s">
        <v>261</v>
      </c>
      <c r="K366" s="11" t="s">
        <v>2205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44593</v>
      </c>
      <c r="H367" s="11">
        <v>8</v>
      </c>
      <c r="I367" s="20" t="s">
        <v>259</v>
      </c>
      <c r="J367" s="11" t="s">
        <v>261</v>
      </c>
      <c r="K367" s="11" t="s">
        <v>2205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44593</v>
      </c>
      <c r="H368" s="11">
        <v>8</v>
      </c>
      <c r="I368" s="20" t="s">
        <v>259</v>
      </c>
      <c r="J368" s="11" t="s">
        <v>261</v>
      </c>
      <c r="K368" s="11" t="s">
        <v>2205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44593</v>
      </c>
      <c r="H369" s="11">
        <v>8</v>
      </c>
      <c r="I369" s="20" t="s">
        <v>259</v>
      </c>
      <c r="J369" s="11" t="s">
        <v>261</v>
      </c>
      <c r="K369" s="11" t="s">
        <v>2205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44593</v>
      </c>
      <c r="H370" s="11">
        <v>8</v>
      </c>
      <c r="I370" s="20" t="s">
        <v>259</v>
      </c>
      <c r="J370" s="11" t="s">
        <v>261</v>
      </c>
      <c r="K370" s="11" t="s">
        <v>2205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44593</v>
      </c>
      <c r="H371" s="11">
        <v>8</v>
      </c>
      <c r="I371" s="20" t="s">
        <v>259</v>
      </c>
      <c r="J371" s="11" t="s">
        <v>261</v>
      </c>
      <c r="K371" s="11" t="s">
        <v>2205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44593</v>
      </c>
      <c r="H372" s="11">
        <v>8</v>
      </c>
      <c r="I372" s="20" t="s">
        <v>259</v>
      </c>
      <c r="J372" s="11" t="s">
        <v>261</v>
      </c>
      <c r="K372" s="11" t="s">
        <v>2205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44593</v>
      </c>
      <c r="H373" s="11">
        <v>8</v>
      </c>
      <c r="I373" s="20" t="s">
        <v>259</v>
      </c>
      <c r="J373" s="11" t="s">
        <v>261</v>
      </c>
      <c r="K373" s="11" t="s">
        <v>2205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44593</v>
      </c>
      <c r="H374" s="11">
        <v>8</v>
      </c>
      <c r="I374" s="20" t="s">
        <v>259</v>
      </c>
      <c r="J374" s="11" t="s">
        <v>261</v>
      </c>
      <c r="K374" s="11" t="s">
        <v>2205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44593</v>
      </c>
      <c r="H375" s="11">
        <v>8</v>
      </c>
      <c r="I375" s="20" t="s">
        <v>259</v>
      </c>
      <c r="J375" s="11" t="s">
        <v>261</v>
      </c>
      <c r="K375" s="11" t="s">
        <v>2205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44593</v>
      </c>
      <c r="H376" s="11">
        <v>8</v>
      </c>
      <c r="I376" s="20" t="s">
        <v>259</v>
      </c>
      <c r="J376" s="11" t="s">
        <v>261</v>
      </c>
      <c r="K376" s="11" t="s">
        <v>2205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44593</v>
      </c>
      <c r="H377" s="11">
        <v>8</v>
      </c>
      <c r="I377" s="20" t="s">
        <v>259</v>
      </c>
      <c r="J377" s="11" t="s">
        <v>261</v>
      </c>
      <c r="K377" s="11" t="s">
        <v>2205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44593</v>
      </c>
      <c r="H378" s="11">
        <v>8</v>
      </c>
      <c r="I378" s="20" t="s">
        <v>259</v>
      </c>
      <c r="J378" s="11" t="s">
        <v>261</v>
      </c>
      <c r="K378" s="11" t="s">
        <v>2205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44593</v>
      </c>
      <c r="H379" s="11">
        <v>8</v>
      </c>
      <c r="I379" s="20" t="s">
        <v>259</v>
      </c>
      <c r="J379" s="11" t="s">
        <v>261</v>
      </c>
      <c r="K379" s="11" t="s">
        <v>2205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44593</v>
      </c>
      <c r="H380" s="11">
        <v>8</v>
      </c>
      <c r="I380" s="20" t="s">
        <v>259</v>
      </c>
      <c r="J380" s="11" t="s">
        <v>261</v>
      </c>
      <c r="K380" s="11" t="s">
        <v>2205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44593</v>
      </c>
      <c r="H381" s="11">
        <v>8</v>
      </c>
      <c r="I381" s="20" t="s">
        <v>259</v>
      </c>
      <c r="J381" s="11" t="s">
        <v>261</v>
      </c>
      <c r="K381" s="11" t="s">
        <v>2205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44593</v>
      </c>
      <c r="H382" s="11">
        <v>8</v>
      </c>
      <c r="I382" s="20" t="s">
        <v>259</v>
      </c>
      <c r="J382" s="11" t="s">
        <v>261</v>
      </c>
      <c r="K382" s="11" t="s">
        <v>2205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44593</v>
      </c>
      <c r="H383" s="11">
        <v>8</v>
      </c>
      <c r="I383" s="20" t="s">
        <v>259</v>
      </c>
      <c r="J383" s="11" t="s">
        <v>261</v>
      </c>
      <c r="K383" s="11" t="s">
        <v>2205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44593</v>
      </c>
      <c r="H384" s="11">
        <v>8</v>
      </c>
      <c r="I384" s="20" t="s">
        <v>259</v>
      </c>
      <c r="J384" s="11" t="s">
        <v>261</v>
      </c>
      <c r="K384" s="11" t="s">
        <v>2205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44593</v>
      </c>
      <c r="H385" s="11">
        <v>8</v>
      </c>
      <c r="I385" s="20" t="s">
        <v>259</v>
      </c>
      <c r="J385" s="11" t="s">
        <v>261</v>
      </c>
      <c r="K385" s="11" t="s">
        <v>2205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44593</v>
      </c>
      <c r="H386" s="11">
        <v>8</v>
      </c>
      <c r="I386" s="20" t="s">
        <v>259</v>
      </c>
      <c r="J386" s="11" t="s">
        <v>261</v>
      </c>
      <c r="K386" s="11" t="s">
        <v>2205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44593</v>
      </c>
      <c r="H387" s="11">
        <v>8</v>
      </c>
      <c r="I387" s="20" t="s">
        <v>259</v>
      </c>
      <c r="J387" s="11" t="s">
        <v>261</v>
      </c>
      <c r="K387" s="11" t="s">
        <v>2205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44593</v>
      </c>
      <c r="H388" s="11">
        <v>8</v>
      </c>
      <c r="I388" s="20" t="s">
        <v>259</v>
      </c>
      <c r="J388" s="11" t="s">
        <v>261</v>
      </c>
      <c r="K388" s="11" t="s">
        <v>2205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44593</v>
      </c>
      <c r="H389" s="11">
        <v>8</v>
      </c>
      <c r="I389" s="20" t="s">
        <v>259</v>
      </c>
      <c r="J389" s="11" t="s">
        <v>261</v>
      </c>
      <c r="K389" s="11" t="s">
        <v>2205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44593</v>
      </c>
      <c r="H390" s="11">
        <v>8</v>
      </c>
      <c r="I390" s="20" t="s">
        <v>259</v>
      </c>
      <c r="J390" s="11" t="s">
        <v>261</v>
      </c>
      <c r="K390" s="11" t="s">
        <v>2205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44593</v>
      </c>
      <c r="H391" s="11">
        <v>8</v>
      </c>
      <c r="I391" s="20" t="s">
        <v>259</v>
      </c>
      <c r="J391" s="11" t="s">
        <v>261</v>
      </c>
      <c r="K391" s="11" t="s">
        <v>2205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44593</v>
      </c>
      <c r="H392" s="11">
        <v>8</v>
      </c>
      <c r="I392" s="20" t="s">
        <v>259</v>
      </c>
      <c r="J392" s="11" t="s">
        <v>261</v>
      </c>
      <c r="K392" s="11" t="s">
        <v>2205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44593</v>
      </c>
      <c r="H393" s="11">
        <v>8</v>
      </c>
      <c r="I393" s="20" t="s">
        <v>259</v>
      </c>
      <c r="J393" s="11" t="s">
        <v>261</v>
      </c>
      <c r="K393" s="11" t="s">
        <v>2205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44593</v>
      </c>
      <c r="H394" s="11">
        <v>8</v>
      </c>
      <c r="I394" s="20" t="s">
        <v>259</v>
      </c>
      <c r="J394" s="11" t="s">
        <v>261</v>
      </c>
      <c r="K394" s="11" t="s">
        <v>2205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44593</v>
      </c>
      <c r="H395" s="11">
        <v>8</v>
      </c>
      <c r="I395" s="20" t="s">
        <v>259</v>
      </c>
      <c r="J395" s="11" t="s">
        <v>261</v>
      </c>
      <c r="K395" s="11" t="s">
        <v>2205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44593</v>
      </c>
      <c r="H396" s="11">
        <v>8</v>
      </c>
      <c r="I396" s="20" t="s">
        <v>259</v>
      </c>
      <c r="J396" s="11" t="s">
        <v>261</v>
      </c>
      <c r="K396" s="11" t="s">
        <v>2205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44593</v>
      </c>
      <c r="H397" s="11">
        <v>8</v>
      </c>
      <c r="I397" s="20" t="s">
        <v>259</v>
      </c>
      <c r="J397" s="11" t="s">
        <v>261</v>
      </c>
      <c r="K397" s="11" t="s">
        <v>2205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44593</v>
      </c>
      <c r="H398" s="11">
        <v>8</v>
      </c>
      <c r="I398" s="20" t="s">
        <v>259</v>
      </c>
      <c r="J398" s="11" t="s">
        <v>261</v>
      </c>
      <c r="K398" s="11" t="s">
        <v>2205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44593</v>
      </c>
      <c r="H399" s="11">
        <v>8</v>
      </c>
      <c r="I399" s="20" t="s">
        <v>259</v>
      </c>
      <c r="J399" s="11" t="s">
        <v>261</v>
      </c>
      <c r="K399" s="11" t="s">
        <v>2205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44593</v>
      </c>
      <c r="H400" s="11">
        <v>8</v>
      </c>
      <c r="I400" s="20" t="s">
        <v>259</v>
      </c>
      <c r="J400" s="11" t="s">
        <v>261</v>
      </c>
      <c r="K400" s="11" t="s">
        <v>2205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44593</v>
      </c>
      <c r="H401" s="11">
        <v>8</v>
      </c>
      <c r="I401" s="20" t="s">
        <v>259</v>
      </c>
      <c r="J401" s="11" t="s">
        <v>261</v>
      </c>
      <c r="K401" s="11" t="s">
        <v>2205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44593</v>
      </c>
      <c r="H402" s="11">
        <v>8</v>
      </c>
      <c r="I402" s="20" t="s">
        <v>259</v>
      </c>
      <c r="J402" s="11" t="s">
        <v>261</v>
      </c>
      <c r="K402" s="11" t="s">
        <v>2205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44593</v>
      </c>
      <c r="H403" s="11">
        <v>8</v>
      </c>
      <c r="I403" s="20" t="s">
        <v>259</v>
      </c>
      <c r="J403" s="11" t="s">
        <v>261</v>
      </c>
      <c r="K403" s="11" t="s">
        <v>2205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44593</v>
      </c>
      <c r="H404" s="11">
        <v>8</v>
      </c>
      <c r="I404" s="20" t="s">
        <v>259</v>
      </c>
      <c r="J404" s="11" t="s">
        <v>261</v>
      </c>
      <c r="K404" s="11" t="s">
        <v>2205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44593</v>
      </c>
      <c r="H405" s="11">
        <v>8</v>
      </c>
      <c r="I405" s="20" t="s">
        <v>259</v>
      </c>
      <c r="J405" s="11" t="s">
        <v>261</v>
      </c>
      <c r="K405" s="11" t="s">
        <v>2205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44593</v>
      </c>
      <c r="H406" s="11">
        <v>8</v>
      </c>
      <c r="I406" s="20" t="s">
        <v>259</v>
      </c>
      <c r="J406" s="11" t="s">
        <v>261</v>
      </c>
      <c r="K406" s="11" t="s">
        <v>2205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44593</v>
      </c>
      <c r="H407" s="11">
        <v>8</v>
      </c>
      <c r="I407" s="20" t="s">
        <v>259</v>
      </c>
      <c r="J407" s="11" t="s">
        <v>261</v>
      </c>
      <c r="K407" s="11" t="s">
        <v>2205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44593</v>
      </c>
      <c r="H408" s="11">
        <v>8</v>
      </c>
      <c r="I408" s="20" t="s">
        <v>259</v>
      </c>
      <c r="J408" s="11" t="s">
        <v>261</v>
      </c>
      <c r="K408" s="11" t="s">
        <v>2205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44593</v>
      </c>
      <c r="H409" s="11">
        <v>8</v>
      </c>
      <c r="I409" s="20" t="s">
        <v>259</v>
      </c>
      <c r="J409" s="11" t="s">
        <v>261</v>
      </c>
      <c r="K409" s="11" t="s">
        <v>2205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44593</v>
      </c>
      <c r="H410" s="11">
        <v>8</v>
      </c>
      <c r="I410" s="20" t="s">
        <v>259</v>
      </c>
      <c r="J410" s="11" t="s">
        <v>261</v>
      </c>
      <c r="K410" s="11" t="s">
        <v>2205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44593</v>
      </c>
      <c r="H411" s="11">
        <v>8</v>
      </c>
      <c r="I411" s="20" t="s">
        <v>259</v>
      </c>
      <c r="J411" s="11" t="s">
        <v>261</v>
      </c>
      <c r="K411" s="11" t="s">
        <v>2205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44593</v>
      </c>
      <c r="H412" s="11">
        <v>8</v>
      </c>
      <c r="I412" s="20" t="s">
        <v>259</v>
      </c>
      <c r="J412" s="11" t="s">
        <v>261</v>
      </c>
      <c r="K412" s="11" t="s">
        <v>2205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44593</v>
      </c>
      <c r="H413" s="11">
        <v>8</v>
      </c>
      <c r="I413" s="20" t="s">
        <v>259</v>
      </c>
      <c r="J413" s="11" t="s">
        <v>261</v>
      </c>
      <c r="K413" s="11" t="s">
        <v>2205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44593</v>
      </c>
      <c r="H414" s="11">
        <v>8</v>
      </c>
      <c r="I414" s="20" t="s">
        <v>259</v>
      </c>
      <c r="J414" s="11" t="s">
        <v>261</v>
      </c>
      <c r="K414" s="11" t="s">
        <v>2205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44593</v>
      </c>
      <c r="H415" s="11">
        <v>8</v>
      </c>
      <c r="I415" s="20" t="s">
        <v>259</v>
      </c>
      <c r="J415" s="11" t="s">
        <v>261</v>
      </c>
      <c r="K415" s="11" t="s">
        <v>2205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44593</v>
      </c>
      <c r="H416" s="11">
        <v>8</v>
      </c>
      <c r="I416" s="20" t="s">
        <v>259</v>
      </c>
      <c r="J416" s="11" t="s">
        <v>261</v>
      </c>
      <c r="K416" s="11" t="s">
        <v>2205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44593</v>
      </c>
      <c r="H417" s="11">
        <v>8</v>
      </c>
      <c r="I417" s="20" t="s">
        <v>259</v>
      </c>
      <c r="J417" s="11" t="s">
        <v>261</v>
      </c>
      <c r="K417" s="11" t="s">
        <v>2205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44593</v>
      </c>
      <c r="H418" s="11">
        <v>8</v>
      </c>
      <c r="I418" s="20" t="s">
        <v>259</v>
      </c>
      <c r="J418" s="11" t="s">
        <v>261</v>
      </c>
      <c r="K418" s="11" t="s">
        <v>2205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44593</v>
      </c>
      <c r="H419" s="11">
        <v>8</v>
      </c>
      <c r="I419" s="20" t="s">
        <v>259</v>
      </c>
      <c r="J419" s="11" t="s">
        <v>261</v>
      </c>
      <c r="K419" s="11" t="s">
        <v>2205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44593</v>
      </c>
      <c r="H420" s="11">
        <v>8</v>
      </c>
      <c r="I420" s="20" t="s">
        <v>259</v>
      </c>
      <c r="J420" s="11" t="s">
        <v>261</v>
      </c>
      <c r="K420" s="11" t="s">
        <v>2205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44593</v>
      </c>
      <c r="H421" s="11">
        <v>8</v>
      </c>
      <c r="I421" s="20" t="s">
        <v>259</v>
      </c>
      <c r="J421" s="11" t="s">
        <v>261</v>
      </c>
      <c r="K421" s="11" t="s">
        <v>2205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44593</v>
      </c>
      <c r="H422" s="11">
        <v>8</v>
      </c>
      <c r="I422" s="20" t="s">
        <v>259</v>
      </c>
      <c r="J422" s="11" t="s">
        <v>261</v>
      </c>
      <c r="K422" s="11" t="s">
        <v>2205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44593</v>
      </c>
      <c r="H423" s="11">
        <v>8</v>
      </c>
      <c r="I423" s="20" t="s">
        <v>259</v>
      </c>
      <c r="J423" s="11" t="s">
        <v>261</v>
      </c>
      <c r="K423" s="11" t="s">
        <v>2205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44593</v>
      </c>
      <c r="H424" s="11">
        <v>8</v>
      </c>
      <c r="I424" s="20" t="s">
        <v>259</v>
      </c>
      <c r="J424" s="11" t="s">
        <v>261</v>
      </c>
      <c r="K424" s="11" t="s">
        <v>2205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44593</v>
      </c>
      <c r="H425" s="11">
        <v>8</v>
      </c>
      <c r="I425" s="20" t="s">
        <v>259</v>
      </c>
      <c r="J425" s="11" t="s">
        <v>261</v>
      </c>
      <c r="K425" s="11" t="s">
        <v>2205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44593</v>
      </c>
      <c r="H426" s="11">
        <v>8</v>
      </c>
      <c r="I426" s="20" t="s">
        <v>259</v>
      </c>
      <c r="J426" s="11" t="s">
        <v>261</v>
      </c>
      <c r="K426" s="11" t="s">
        <v>2205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44593</v>
      </c>
      <c r="H427" s="11">
        <v>8</v>
      </c>
      <c r="I427" s="20" t="s">
        <v>259</v>
      </c>
      <c r="J427" s="11" t="s">
        <v>261</v>
      </c>
      <c r="K427" s="11" t="s">
        <v>2205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44593</v>
      </c>
      <c r="H428" s="11">
        <v>8</v>
      </c>
      <c r="I428" s="20" t="s">
        <v>259</v>
      </c>
      <c r="J428" s="11" t="s">
        <v>261</v>
      </c>
      <c r="K428" s="11" t="s">
        <v>2205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44593</v>
      </c>
      <c r="H429" s="11">
        <v>8</v>
      </c>
      <c r="I429" s="20" t="s">
        <v>259</v>
      </c>
      <c r="J429" s="11" t="s">
        <v>261</v>
      </c>
      <c r="K429" s="11" t="s">
        <v>2205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44593</v>
      </c>
      <c r="H430" s="11">
        <v>8</v>
      </c>
      <c r="I430" s="20" t="s">
        <v>259</v>
      </c>
      <c r="J430" s="11" t="s">
        <v>261</v>
      </c>
      <c r="K430" s="11" t="s">
        <v>2205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44593</v>
      </c>
      <c r="H431" s="11">
        <v>8</v>
      </c>
      <c r="I431" s="20" t="s">
        <v>259</v>
      </c>
      <c r="J431" s="11" t="s">
        <v>261</v>
      </c>
      <c r="K431" s="11" t="s">
        <v>2205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44593</v>
      </c>
      <c r="H432" s="11">
        <v>8</v>
      </c>
      <c r="I432" s="20" t="s">
        <v>259</v>
      </c>
      <c r="J432" s="11" t="s">
        <v>261</v>
      </c>
      <c r="K432" s="11" t="s">
        <v>2205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44593</v>
      </c>
      <c r="H433" s="11">
        <v>8</v>
      </c>
      <c r="I433" s="20" t="s">
        <v>259</v>
      </c>
      <c r="J433" s="11" t="s">
        <v>261</v>
      </c>
      <c r="K433" s="11" t="s">
        <v>2205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44593</v>
      </c>
      <c r="H434" s="11">
        <v>8</v>
      </c>
      <c r="I434" s="20" t="s">
        <v>259</v>
      </c>
      <c r="J434" s="11" t="s">
        <v>261</v>
      </c>
      <c r="K434" s="11" t="s">
        <v>2205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44593</v>
      </c>
      <c r="H435" s="11">
        <v>8</v>
      </c>
      <c r="I435" s="20" t="s">
        <v>259</v>
      </c>
      <c r="J435" s="11" t="s">
        <v>261</v>
      </c>
      <c r="K435" s="11" t="s">
        <v>2205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44593</v>
      </c>
      <c r="H436" s="11">
        <v>8</v>
      </c>
      <c r="I436" s="20" t="s">
        <v>259</v>
      </c>
      <c r="J436" s="11" t="s">
        <v>261</v>
      </c>
      <c r="K436" s="11" t="s">
        <v>2205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44593</v>
      </c>
      <c r="H437" s="11">
        <v>8</v>
      </c>
      <c r="I437" s="20" t="s">
        <v>259</v>
      </c>
      <c r="J437" s="11" t="s">
        <v>261</v>
      </c>
      <c r="K437" s="11" t="s">
        <v>2205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44593</v>
      </c>
      <c r="H438" s="11">
        <v>8</v>
      </c>
      <c r="I438" s="20" t="s">
        <v>259</v>
      </c>
      <c r="J438" s="11" t="s">
        <v>261</v>
      </c>
      <c r="K438" s="11" t="s">
        <v>2205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44593</v>
      </c>
      <c r="H439" s="11">
        <v>8</v>
      </c>
      <c r="I439" s="20" t="s">
        <v>259</v>
      </c>
      <c r="J439" s="11" t="s">
        <v>261</v>
      </c>
      <c r="K439" s="11" t="s">
        <v>2205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44593</v>
      </c>
      <c r="H440" s="11">
        <v>8</v>
      </c>
      <c r="I440" s="20" t="s">
        <v>259</v>
      </c>
      <c r="J440" s="11" t="s">
        <v>261</v>
      </c>
      <c r="K440" s="11" t="s">
        <v>2205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44593</v>
      </c>
      <c r="H441" s="11">
        <v>8</v>
      </c>
      <c r="I441" s="20" t="s">
        <v>259</v>
      </c>
      <c r="J441" s="11" t="s">
        <v>261</v>
      </c>
      <c r="K441" s="11" t="s">
        <v>2205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44593</v>
      </c>
      <c r="H442" s="11">
        <v>8</v>
      </c>
      <c r="I442" s="20" t="s">
        <v>259</v>
      </c>
      <c r="J442" s="11" t="s">
        <v>261</v>
      </c>
      <c r="K442" s="11" t="s">
        <v>2205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44593</v>
      </c>
      <c r="H443" s="11">
        <v>8</v>
      </c>
      <c r="I443" s="20" t="s">
        <v>259</v>
      </c>
      <c r="J443" s="11" t="s">
        <v>261</v>
      </c>
      <c r="K443" s="11" t="s">
        <v>2205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44593</v>
      </c>
      <c r="H444" s="11">
        <v>8</v>
      </c>
      <c r="I444" s="20" t="s">
        <v>259</v>
      </c>
      <c r="J444" s="11" t="s">
        <v>261</v>
      </c>
      <c r="K444" s="11" t="s">
        <v>2205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44593</v>
      </c>
      <c r="H445" s="11">
        <v>8</v>
      </c>
      <c r="I445" s="20" t="s">
        <v>259</v>
      </c>
      <c r="J445" s="11" t="s">
        <v>261</v>
      </c>
      <c r="K445" s="11" t="s">
        <v>2205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44593</v>
      </c>
      <c r="H446" s="11">
        <v>8</v>
      </c>
      <c r="I446" s="20" t="s">
        <v>259</v>
      </c>
      <c r="J446" s="11" t="s">
        <v>261</v>
      </c>
      <c r="K446" s="11" t="s">
        <v>2205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44593</v>
      </c>
      <c r="H447" s="11">
        <v>8</v>
      </c>
      <c r="I447" s="20" t="s">
        <v>259</v>
      </c>
      <c r="J447" s="11" t="s">
        <v>261</v>
      </c>
      <c r="K447" s="11" t="s">
        <v>2205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44593</v>
      </c>
      <c r="H448" s="11">
        <v>8</v>
      </c>
      <c r="I448" s="20" t="s">
        <v>259</v>
      </c>
      <c r="J448" s="11" t="s">
        <v>261</v>
      </c>
      <c r="K448" s="11" t="s">
        <v>2205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44593</v>
      </c>
      <c r="H449" s="11">
        <v>8</v>
      </c>
      <c r="I449" s="20" t="s">
        <v>259</v>
      </c>
      <c r="J449" s="11" t="s">
        <v>261</v>
      </c>
      <c r="K449" s="11" t="s">
        <v>2205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44593</v>
      </c>
      <c r="H450" s="11">
        <v>8</v>
      </c>
      <c r="I450" s="20" t="s">
        <v>259</v>
      </c>
      <c r="J450" s="11" t="s">
        <v>261</v>
      </c>
      <c r="K450" s="11" t="s">
        <v>2205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44593</v>
      </c>
      <c r="H451" s="11">
        <v>8</v>
      </c>
      <c r="I451" s="20" t="s">
        <v>259</v>
      </c>
      <c r="J451" s="11" t="s">
        <v>261</v>
      </c>
      <c r="K451" s="11" t="s">
        <v>2205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44593</v>
      </c>
      <c r="H452" s="11">
        <v>8</v>
      </c>
      <c r="I452" s="20" t="s">
        <v>259</v>
      </c>
      <c r="J452" s="11" t="s">
        <v>261</v>
      </c>
      <c r="K452" s="11" t="s">
        <v>2205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44593</v>
      </c>
      <c r="H453" s="11">
        <v>8</v>
      </c>
      <c r="I453" s="20" t="s">
        <v>259</v>
      </c>
      <c r="J453" s="11" t="s">
        <v>261</v>
      </c>
      <c r="K453" s="11" t="s">
        <v>2205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44593</v>
      </c>
      <c r="H454" s="11">
        <v>8</v>
      </c>
      <c r="I454" s="20" t="s">
        <v>259</v>
      </c>
      <c r="J454" s="11" t="s">
        <v>261</v>
      </c>
      <c r="K454" s="11" t="s">
        <v>2205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44593</v>
      </c>
      <c r="H455" s="11">
        <v>8</v>
      </c>
      <c r="I455" s="20" t="s">
        <v>259</v>
      </c>
      <c r="J455" s="11" t="s">
        <v>261</v>
      </c>
      <c r="K455" s="11" t="s">
        <v>2205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44593</v>
      </c>
      <c r="H456" s="11">
        <v>8</v>
      </c>
      <c r="I456" s="20" t="s">
        <v>259</v>
      </c>
      <c r="J456" s="11" t="s">
        <v>261</v>
      </c>
      <c r="K456" s="11" t="s">
        <v>2205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44593</v>
      </c>
      <c r="H457" s="11">
        <v>8</v>
      </c>
      <c r="I457" s="20" t="s">
        <v>259</v>
      </c>
      <c r="J457" s="11" t="s">
        <v>261</v>
      </c>
      <c r="K457" s="11" t="s">
        <v>2205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44593</v>
      </c>
      <c r="H458" s="11">
        <v>8</v>
      </c>
      <c r="I458" s="20" t="s">
        <v>259</v>
      </c>
      <c r="J458" s="11" t="s">
        <v>261</v>
      </c>
      <c r="K458" s="11" t="s">
        <v>2205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44593</v>
      </c>
      <c r="H459" s="11">
        <v>8</v>
      </c>
      <c r="I459" s="20" t="s">
        <v>259</v>
      </c>
      <c r="J459" s="11" t="s">
        <v>261</v>
      </c>
      <c r="K459" s="11" t="s">
        <v>2205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44593</v>
      </c>
      <c r="H460" s="11">
        <v>8</v>
      </c>
      <c r="I460" s="20" t="s">
        <v>259</v>
      </c>
      <c r="J460" s="11" t="s">
        <v>261</v>
      </c>
      <c r="K460" s="11" t="s">
        <v>2205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44593</v>
      </c>
      <c r="H461" s="11">
        <v>8</v>
      </c>
      <c r="I461" s="20" t="s">
        <v>259</v>
      </c>
      <c r="J461" s="11" t="s">
        <v>261</v>
      </c>
      <c r="K461" s="11" t="s">
        <v>2205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44593</v>
      </c>
      <c r="H462" s="11">
        <v>8</v>
      </c>
      <c r="I462" s="20" t="s">
        <v>259</v>
      </c>
      <c r="J462" s="11" t="s">
        <v>261</v>
      </c>
      <c r="K462" s="11" t="s">
        <v>2205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44593</v>
      </c>
      <c r="H463" s="11">
        <v>8</v>
      </c>
      <c r="I463" s="20" t="s">
        <v>259</v>
      </c>
      <c r="J463" s="11" t="s">
        <v>261</v>
      </c>
      <c r="K463" s="11" t="s">
        <v>2205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44593</v>
      </c>
      <c r="H464" s="11">
        <v>8</v>
      </c>
      <c r="I464" s="20" t="s">
        <v>259</v>
      </c>
      <c r="J464" s="11" t="s">
        <v>261</v>
      </c>
      <c r="K464" s="11" t="s">
        <v>2205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44593</v>
      </c>
      <c r="H465" s="11">
        <v>8</v>
      </c>
      <c r="I465" s="20" t="s">
        <v>259</v>
      </c>
      <c r="J465" s="11" t="s">
        <v>261</v>
      </c>
      <c r="K465" s="11" t="s">
        <v>2205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44593</v>
      </c>
      <c r="H466" s="11">
        <v>8</v>
      </c>
      <c r="I466" s="20" t="s">
        <v>259</v>
      </c>
      <c r="J466" s="11" t="s">
        <v>261</v>
      </c>
      <c r="K466" s="11" t="s">
        <v>2205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44593</v>
      </c>
      <c r="H467" s="11">
        <v>8</v>
      </c>
      <c r="I467" s="20" t="s">
        <v>259</v>
      </c>
      <c r="J467" s="11" t="s">
        <v>261</v>
      </c>
      <c r="K467" s="11" t="s">
        <v>2205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44593</v>
      </c>
      <c r="H468" s="11">
        <v>8</v>
      </c>
      <c r="I468" s="20" t="s">
        <v>259</v>
      </c>
      <c r="J468" s="11" t="s">
        <v>261</v>
      </c>
      <c r="K468" s="11" t="s">
        <v>2205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44593</v>
      </c>
      <c r="H469" s="11">
        <v>8</v>
      </c>
      <c r="I469" s="20" t="s">
        <v>259</v>
      </c>
      <c r="J469" s="11" t="s">
        <v>261</v>
      </c>
      <c r="K469" s="11" t="s">
        <v>2205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44593</v>
      </c>
      <c r="H470" s="11">
        <v>8</v>
      </c>
      <c r="I470" s="20" t="s">
        <v>259</v>
      </c>
      <c r="J470" s="11" t="s">
        <v>261</v>
      </c>
      <c r="K470" s="11" t="s">
        <v>2205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44593</v>
      </c>
      <c r="H471" s="11">
        <v>8</v>
      </c>
      <c r="I471" s="20" t="s">
        <v>259</v>
      </c>
      <c r="J471" s="11" t="s">
        <v>261</v>
      </c>
      <c r="K471" s="11" t="s">
        <v>2205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44593</v>
      </c>
      <c r="H472" s="11">
        <v>8</v>
      </c>
      <c r="I472" s="20" t="s">
        <v>259</v>
      </c>
      <c r="J472" s="11" t="s">
        <v>261</v>
      </c>
      <c r="K472" s="11" t="s">
        <v>2205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44593</v>
      </c>
      <c r="H473" s="11">
        <v>8</v>
      </c>
      <c r="I473" s="20" t="s">
        <v>259</v>
      </c>
      <c r="J473" s="11" t="s">
        <v>261</v>
      </c>
      <c r="K473" s="11" t="s">
        <v>2205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44593</v>
      </c>
      <c r="H474" s="11">
        <v>8</v>
      </c>
      <c r="I474" s="20" t="s">
        <v>259</v>
      </c>
      <c r="J474" s="11" t="s">
        <v>261</v>
      </c>
      <c r="K474" s="11" t="s">
        <v>2205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44593</v>
      </c>
      <c r="H475" s="11">
        <v>8</v>
      </c>
      <c r="I475" s="20" t="s">
        <v>259</v>
      </c>
      <c r="J475" s="11" t="s">
        <v>261</v>
      </c>
      <c r="K475" s="11" t="s">
        <v>2205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44593</v>
      </c>
      <c r="H476" s="11">
        <v>8</v>
      </c>
      <c r="I476" s="20" t="s">
        <v>259</v>
      </c>
      <c r="J476" s="11" t="s">
        <v>261</v>
      </c>
      <c r="K476" s="11" t="s">
        <v>2205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44593</v>
      </c>
      <c r="H477" s="11">
        <v>8</v>
      </c>
      <c r="I477" s="20" t="s">
        <v>259</v>
      </c>
      <c r="J477" s="11" t="s">
        <v>261</v>
      </c>
      <c r="K477" s="11" t="s">
        <v>2205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44593</v>
      </c>
      <c r="H478" s="11">
        <v>8</v>
      </c>
      <c r="I478" s="20" t="s">
        <v>259</v>
      </c>
      <c r="J478" s="11" t="s">
        <v>261</v>
      </c>
      <c r="K478" s="11" t="s">
        <v>2205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44593</v>
      </c>
      <c r="H479" s="11">
        <v>8</v>
      </c>
      <c r="I479" s="20" t="s">
        <v>259</v>
      </c>
      <c r="J479" s="11" t="s">
        <v>261</v>
      </c>
      <c r="K479" s="11" t="s">
        <v>2205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44593</v>
      </c>
      <c r="H480" s="11">
        <v>8</v>
      </c>
      <c r="I480" s="20" t="s">
        <v>259</v>
      </c>
      <c r="J480" s="11" t="s">
        <v>261</v>
      </c>
      <c r="K480" s="11" t="s">
        <v>2205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44593</v>
      </c>
      <c r="H481" s="11">
        <v>8</v>
      </c>
      <c r="I481" s="20" t="s">
        <v>259</v>
      </c>
      <c r="J481" s="11" t="s">
        <v>261</v>
      </c>
      <c r="K481" s="11" t="s">
        <v>2205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44593</v>
      </c>
      <c r="H482" s="11">
        <v>8</v>
      </c>
      <c r="I482" s="20" t="s">
        <v>259</v>
      </c>
      <c r="J482" s="11" t="s">
        <v>261</v>
      </c>
      <c r="K482" s="11" t="s">
        <v>2205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44593</v>
      </c>
      <c r="H483" s="11">
        <v>8</v>
      </c>
      <c r="I483" s="20" t="s">
        <v>259</v>
      </c>
      <c r="J483" s="11" t="s">
        <v>261</v>
      </c>
      <c r="K483" s="11" t="s">
        <v>2205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44593</v>
      </c>
      <c r="H484" s="11">
        <v>8</v>
      </c>
      <c r="I484" s="20" t="s">
        <v>259</v>
      </c>
      <c r="J484" s="11" t="s">
        <v>261</v>
      </c>
      <c r="K484" s="11" t="s">
        <v>2205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44593</v>
      </c>
      <c r="H485" s="11">
        <v>8</v>
      </c>
      <c r="I485" s="20" t="s">
        <v>259</v>
      </c>
      <c r="J485" s="11" t="s">
        <v>261</v>
      </c>
      <c r="K485" s="11" t="s">
        <v>2205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44593</v>
      </c>
      <c r="H486" s="11">
        <v>8</v>
      </c>
      <c r="I486" s="20" t="s">
        <v>259</v>
      </c>
      <c r="J486" s="11" t="s">
        <v>261</v>
      </c>
      <c r="K486" s="11" t="s">
        <v>2205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44593</v>
      </c>
      <c r="H487" s="11">
        <v>8</v>
      </c>
      <c r="I487" s="20" t="s">
        <v>259</v>
      </c>
      <c r="J487" s="11" t="s">
        <v>261</v>
      </c>
      <c r="K487" s="11" t="s">
        <v>2205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44593</v>
      </c>
      <c r="H488" s="11">
        <v>8</v>
      </c>
      <c r="I488" s="20" t="s">
        <v>259</v>
      </c>
      <c r="J488" s="11" t="s">
        <v>261</v>
      </c>
      <c r="K488" s="11" t="s">
        <v>2205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44593</v>
      </c>
      <c r="H489" s="11">
        <v>8</v>
      </c>
      <c r="I489" s="20" t="s">
        <v>259</v>
      </c>
      <c r="J489" s="11" t="s">
        <v>261</v>
      </c>
      <c r="K489" s="11" t="s">
        <v>2205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44593</v>
      </c>
      <c r="H490" s="11">
        <v>8</v>
      </c>
      <c r="I490" s="20" t="s">
        <v>259</v>
      </c>
      <c r="J490" s="11" t="s">
        <v>261</v>
      </c>
      <c r="K490" s="11" t="s">
        <v>2205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44593</v>
      </c>
      <c r="H491" s="11">
        <v>8</v>
      </c>
      <c r="I491" s="20" t="s">
        <v>259</v>
      </c>
      <c r="J491" s="11" t="s">
        <v>261</v>
      </c>
      <c r="K491" s="11" t="s">
        <v>2205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44593</v>
      </c>
      <c r="H492" s="11">
        <v>8</v>
      </c>
      <c r="I492" s="20" t="s">
        <v>259</v>
      </c>
      <c r="J492" s="11" t="s">
        <v>261</v>
      </c>
      <c r="K492" s="11" t="s">
        <v>2205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44593</v>
      </c>
      <c r="H493" s="11">
        <v>8</v>
      </c>
      <c r="I493" s="20" t="s">
        <v>259</v>
      </c>
      <c r="J493" s="11" t="s">
        <v>261</v>
      </c>
      <c r="K493" s="11" t="s">
        <v>2205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44593</v>
      </c>
      <c r="H494" s="11">
        <v>8</v>
      </c>
      <c r="I494" s="20" t="s">
        <v>259</v>
      </c>
      <c r="J494" s="11" t="s">
        <v>261</v>
      </c>
      <c r="K494" s="11" t="s">
        <v>2205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44593</v>
      </c>
      <c r="H495" s="11">
        <v>8</v>
      </c>
      <c r="I495" s="20" t="s">
        <v>259</v>
      </c>
      <c r="J495" s="11" t="s">
        <v>261</v>
      </c>
      <c r="K495" s="11" t="s">
        <v>2205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44593</v>
      </c>
      <c r="H496" s="11">
        <v>8</v>
      </c>
      <c r="I496" s="20" t="s">
        <v>259</v>
      </c>
      <c r="J496" s="11" t="s">
        <v>261</v>
      </c>
      <c r="K496" s="11" t="s">
        <v>2205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44593</v>
      </c>
      <c r="H497" s="11">
        <v>8</v>
      </c>
      <c r="I497" s="20" t="s">
        <v>259</v>
      </c>
      <c r="J497" s="11" t="s">
        <v>261</v>
      </c>
      <c r="K497" s="11" t="s">
        <v>2205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44593</v>
      </c>
      <c r="H498" s="11">
        <v>8</v>
      </c>
      <c r="I498" s="20" t="s">
        <v>259</v>
      </c>
      <c r="J498" s="11" t="s">
        <v>261</v>
      </c>
      <c r="K498" s="11" t="s">
        <v>2205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44593</v>
      </c>
      <c r="H499" s="11">
        <v>8</v>
      </c>
      <c r="I499" s="20" t="s">
        <v>259</v>
      </c>
      <c r="J499" s="11" t="s">
        <v>261</v>
      </c>
      <c r="K499" s="11" t="s">
        <v>2205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44593</v>
      </c>
      <c r="H500" s="11">
        <v>8</v>
      </c>
      <c r="I500" s="20" t="s">
        <v>259</v>
      </c>
      <c r="J500" s="11" t="s">
        <v>261</v>
      </c>
      <c r="K500" s="11" t="s">
        <v>2205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44593</v>
      </c>
      <c r="H501" s="11">
        <v>8</v>
      </c>
      <c r="I501" s="20" t="s">
        <v>259</v>
      </c>
      <c r="J501" s="11" t="s">
        <v>261</v>
      </c>
      <c r="K501" s="11" t="s">
        <v>2205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44593</v>
      </c>
      <c r="H502" s="11">
        <v>8</v>
      </c>
      <c r="I502" s="20" t="s">
        <v>259</v>
      </c>
      <c r="J502" s="11" t="s">
        <v>261</v>
      </c>
      <c r="K502" s="11" t="s">
        <v>2205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44593</v>
      </c>
      <c r="H503" s="11">
        <v>8</v>
      </c>
      <c r="I503" s="20" t="s">
        <v>259</v>
      </c>
      <c r="J503" s="11" t="s">
        <v>261</v>
      </c>
      <c r="K503" s="11" t="s">
        <v>2205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44593</v>
      </c>
      <c r="H504" s="11">
        <v>8</v>
      </c>
      <c r="I504" s="20" t="s">
        <v>259</v>
      </c>
      <c r="J504" s="11" t="s">
        <v>261</v>
      </c>
      <c r="K504" s="11" t="s">
        <v>2205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44593</v>
      </c>
      <c r="H505" s="11">
        <v>8</v>
      </c>
      <c r="I505" s="20" t="s">
        <v>259</v>
      </c>
      <c r="J505" s="11" t="s">
        <v>261</v>
      </c>
      <c r="K505" s="11" t="s">
        <v>2205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44593</v>
      </c>
      <c r="H506" s="11">
        <v>8</v>
      </c>
      <c r="I506" s="20" t="s">
        <v>259</v>
      </c>
      <c r="J506" s="11" t="s">
        <v>261</v>
      </c>
      <c r="K506" s="11" t="s">
        <v>2205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44593</v>
      </c>
      <c r="H507" s="11">
        <v>8</v>
      </c>
      <c r="I507" s="20" t="s">
        <v>259</v>
      </c>
      <c r="J507" s="11" t="s">
        <v>261</v>
      </c>
      <c r="K507" s="11" t="s">
        <v>2205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44593</v>
      </c>
      <c r="H508" s="11">
        <v>8</v>
      </c>
      <c r="I508" s="20" t="s">
        <v>259</v>
      </c>
      <c r="J508" s="11" t="s">
        <v>261</v>
      </c>
      <c r="K508" s="11" t="s">
        <v>2205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44593</v>
      </c>
      <c r="H509" s="11">
        <v>8</v>
      </c>
      <c r="I509" s="20" t="s">
        <v>259</v>
      </c>
      <c r="J509" s="11" t="s">
        <v>261</v>
      </c>
      <c r="K509" s="11" t="s">
        <v>2205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44593</v>
      </c>
      <c r="H510" s="11">
        <v>8</v>
      </c>
      <c r="I510" s="20" t="s">
        <v>259</v>
      </c>
      <c r="J510" s="11" t="s">
        <v>261</v>
      </c>
      <c r="K510" s="11" t="s">
        <v>2205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44593</v>
      </c>
      <c r="H511" s="11">
        <v>8</v>
      </c>
      <c r="I511" s="20" t="s">
        <v>259</v>
      </c>
      <c r="J511" s="11" t="s">
        <v>261</v>
      </c>
      <c r="K511" s="11" t="s">
        <v>2205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44593</v>
      </c>
      <c r="H512" s="11">
        <v>8</v>
      </c>
      <c r="I512" s="20" t="s">
        <v>259</v>
      </c>
      <c r="J512" s="11" t="s">
        <v>261</v>
      </c>
      <c r="K512" s="11" t="s">
        <v>2205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44593</v>
      </c>
      <c r="H513" s="11">
        <v>8</v>
      </c>
      <c r="I513" s="20" t="s">
        <v>259</v>
      </c>
      <c r="J513" s="11" t="s">
        <v>261</v>
      </c>
      <c r="K513" s="11" t="s">
        <v>2205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44593</v>
      </c>
      <c r="H514" s="11">
        <v>8</v>
      </c>
      <c r="I514" s="20" t="s">
        <v>259</v>
      </c>
      <c r="J514" s="11" t="s">
        <v>261</v>
      </c>
      <c r="K514" s="11" t="s">
        <v>2205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44593</v>
      </c>
      <c r="H515" s="11">
        <v>8</v>
      </c>
      <c r="I515" s="20" t="s">
        <v>259</v>
      </c>
      <c r="J515" s="11" t="s">
        <v>261</v>
      </c>
      <c r="K515" s="11" t="s">
        <v>2205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44593</v>
      </c>
      <c r="H516" s="11">
        <v>8</v>
      </c>
      <c r="I516" s="20" t="s">
        <v>259</v>
      </c>
      <c r="J516" s="11" t="s">
        <v>261</v>
      </c>
      <c r="K516" s="11" t="s">
        <v>2205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44593</v>
      </c>
      <c r="H517" s="11">
        <v>8</v>
      </c>
      <c r="I517" s="20" t="s">
        <v>259</v>
      </c>
      <c r="J517" s="11" t="s">
        <v>261</v>
      </c>
      <c r="K517" s="11" t="s">
        <v>2205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44593</v>
      </c>
      <c r="H518" s="11">
        <v>8</v>
      </c>
      <c r="I518" s="20" t="s">
        <v>259</v>
      </c>
      <c r="J518" s="11" t="s">
        <v>261</v>
      </c>
      <c r="K518" s="11" t="s">
        <v>2205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44593</v>
      </c>
      <c r="H519" s="11">
        <v>8</v>
      </c>
      <c r="I519" s="20" t="s">
        <v>259</v>
      </c>
      <c r="J519" s="11" t="s">
        <v>261</v>
      </c>
      <c r="K519" s="11" t="s">
        <v>2205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44593</v>
      </c>
      <c r="H520" s="11">
        <v>8</v>
      </c>
      <c r="I520" s="20" t="s">
        <v>259</v>
      </c>
      <c r="J520" s="11" t="s">
        <v>261</v>
      </c>
      <c r="K520" s="11" t="s">
        <v>2205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44593</v>
      </c>
      <c r="H521" s="11">
        <v>8</v>
      </c>
      <c r="I521" s="20" t="s">
        <v>259</v>
      </c>
      <c r="J521" s="11" t="s">
        <v>261</v>
      </c>
      <c r="K521" s="11" t="s">
        <v>2205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44593</v>
      </c>
      <c r="H522" s="11">
        <v>8</v>
      </c>
      <c r="I522" s="20" t="s">
        <v>259</v>
      </c>
      <c r="J522" s="11" t="s">
        <v>261</v>
      </c>
      <c r="K522" s="11" t="s">
        <v>2205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44593</v>
      </c>
      <c r="H523" s="11">
        <v>8</v>
      </c>
      <c r="I523" s="20" t="s">
        <v>259</v>
      </c>
      <c r="J523" s="11" t="s">
        <v>261</v>
      </c>
      <c r="K523" s="11" t="s">
        <v>2205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44593</v>
      </c>
      <c r="H524" s="11">
        <v>8</v>
      </c>
      <c r="I524" s="20" t="s">
        <v>259</v>
      </c>
      <c r="J524" s="11" t="s">
        <v>261</v>
      </c>
      <c r="K524" s="11" t="s">
        <v>2205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44593</v>
      </c>
      <c r="H525" s="11">
        <v>8</v>
      </c>
      <c r="I525" s="20" t="s">
        <v>259</v>
      </c>
      <c r="J525" s="11" t="s">
        <v>261</v>
      </c>
      <c r="K525" s="11" t="s">
        <v>2205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44593</v>
      </c>
      <c r="H526" s="11">
        <v>8</v>
      </c>
      <c r="I526" s="20" t="s">
        <v>259</v>
      </c>
      <c r="J526" s="11" t="s">
        <v>261</v>
      </c>
      <c r="K526" s="11" t="s">
        <v>2205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44593</v>
      </c>
      <c r="H527" s="11">
        <v>8</v>
      </c>
      <c r="I527" s="20" t="s">
        <v>259</v>
      </c>
      <c r="J527" s="11" t="s">
        <v>261</v>
      </c>
      <c r="K527" s="11" t="s">
        <v>2205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44593</v>
      </c>
      <c r="H528" s="11">
        <v>8</v>
      </c>
      <c r="I528" s="20" t="s">
        <v>259</v>
      </c>
      <c r="J528" s="11" t="s">
        <v>261</v>
      </c>
      <c r="K528" s="11" t="s">
        <v>2205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44593</v>
      </c>
      <c r="H529" s="11">
        <v>8</v>
      </c>
      <c r="I529" s="20" t="s">
        <v>259</v>
      </c>
      <c r="J529" s="11" t="s">
        <v>261</v>
      </c>
      <c r="K529" s="11" t="s">
        <v>2205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44593</v>
      </c>
      <c r="H530" s="11">
        <v>8</v>
      </c>
      <c r="I530" s="20" t="s">
        <v>259</v>
      </c>
      <c r="J530" s="11" t="s">
        <v>261</v>
      </c>
      <c r="K530" s="11" t="s">
        <v>2205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44593</v>
      </c>
      <c r="H531" s="11">
        <v>8</v>
      </c>
      <c r="I531" s="20" t="s">
        <v>259</v>
      </c>
      <c r="J531" s="11" t="s">
        <v>261</v>
      </c>
      <c r="K531" s="11" t="s">
        <v>2205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44593</v>
      </c>
      <c r="H532" s="11">
        <v>8</v>
      </c>
      <c r="I532" s="20" t="s">
        <v>259</v>
      </c>
      <c r="J532" s="11" t="s">
        <v>261</v>
      </c>
      <c r="K532" s="11" t="s">
        <v>2205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44593</v>
      </c>
      <c r="H533" s="11">
        <v>8</v>
      </c>
      <c r="I533" s="20" t="s">
        <v>259</v>
      </c>
      <c r="J533" s="11" t="s">
        <v>261</v>
      </c>
      <c r="K533" s="11" t="s">
        <v>2205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44593</v>
      </c>
      <c r="H534" s="11">
        <v>8</v>
      </c>
      <c r="I534" s="20" t="s">
        <v>259</v>
      </c>
      <c r="J534" s="11" t="s">
        <v>261</v>
      </c>
      <c r="K534" s="11" t="s">
        <v>2205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44593</v>
      </c>
      <c r="H535" s="11">
        <v>8</v>
      </c>
      <c r="I535" s="20" t="s">
        <v>259</v>
      </c>
      <c r="J535" s="11" t="s">
        <v>261</v>
      </c>
      <c r="K535" s="11" t="s">
        <v>2205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44593</v>
      </c>
      <c r="H536" s="11">
        <v>8</v>
      </c>
      <c r="I536" s="20" t="s">
        <v>259</v>
      </c>
      <c r="J536" s="11" t="s">
        <v>261</v>
      </c>
      <c r="K536" s="11" t="s">
        <v>2205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44593</v>
      </c>
      <c r="H537" s="11">
        <v>8</v>
      </c>
      <c r="I537" s="20" t="s">
        <v>259</v>
      </c>
      <c r="J537" s="11" t="s">
        <v>261</v>
      </c>
      <c r="K537" s="11" t="s">
        <v>2205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44593</v>
      </c>
      <c r="H538" s="11">
        <v>8</v>
      </c>
      <c r="I538" s="20" t="s">
        <v>259</v>
      </c>
      <c r="J538" s="11" t="s">
        <v>261</v>
      </c>
      <c r="K538" s="11" t="s">
        <v>2205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44593</v>
      </c>
      <c r="H539" s="11">
        <v>8</v>
      </c>
      <c r="I539" s="20" t="s">
        <v>259</v>
      </c>
      <c r="J539" s="11" t="s">
        <v>261</v>
      </c>
      <c r="K539" s="11" t="s">
        <v>2205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44593</v>
      </c>
      <c r="H540" s="11">
        <v>8</v>
      </c>
      <c r="I540" s="20" t="s">
        <v>259</v>
      </c>
      <c r="J540" s="11" t="s">
        <v>261</v>
      </c>
      <c r="K540" s="11" t="s">
        <v>2205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44593</v>
      </c>
      <c r="H541" s="11">
        <v>8</v>
      </c>
      <c r="I541" s="20" t="s">
        <v>259</v>
      </c>
      <c r="J541" s="11" t="s">
        <v>261</v>
      </c>
      <c r="K541" s="11" t="s">
        <v>2205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44593</v>
      </c>
      <c r="H542" s="11">
        <v>8</v>
      </c>
      <c r="I542" s="20" t="s">
        <v>259</v>
      </c>
      <c r="J542" s="11" t="s">
        <v>261</v>
      </c>
      <c r="K542" s="11" t="s">
        <v>2205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44593</v>
      </c>
      <c r="H543" s="11">
        <v>8</v>
      </c>
      <c r="I543" s="20" t="s">
        <v>259</v>
      </c>
      <c r="J543" s="11" t="s">
        <v>261</v>
      </c>
      <c r="K543" s="11" t="s">
        <v>2205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44593</v>
      </c>
      <c r="H544" s="11">
        <v>8</v>
      </c>
      <c r="I544" s="20" t="s">
        <v>259</v>
      </c>
      <c r="J544" s="11" t="s">
        <v>261</v>
      </c>
      <c r="K544" s="11" t="s">
        <v>2205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44593</v>
      </c>
      <c r="H545" s="11">
        <v>8</v>
      </c>
      <c r="I545" s="20" t="s">
        <v>259</v>
      </c>
      <c r="J545" s="11" t="s">
        <v>261</v>
      </c>
      <c r="K545" s="11" t="s">
        <v>2205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44593</v>
      </c>
      <c r="H546" s="11">
        <v>8</v>
      </c>
      <c r="I546" s="20" t="s">
        <v>259</v>
      </c>
      <c r="J546" s="11" t="s">
        <v>261</v>
      </c>
      <c r="K546" s="11" t="s">
        <v>2205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44593</v>
      </c>
      <c r="H547" s="11">
        <v>8</v>
      </c>
      <c r="I547" s="20" t="s">
        <v>259</v>
      </c>
      <c r="J547" s="11" t="s">
        <v>261</v>
      </c>
      <c r="K547" s="11" t="s">
        <v>2205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44593</v>
      </c>
      <c r="H548" s="11">
        <v>8</v>
      </c>
      <c r="I548" s="20" t="s">
        <v>259</v>
      </c>
      <c r="J548" s="11" t="s">
        <v>261</v>
      </c>
      <c r="K548" s="11" t="s">
        <v>2205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44593</v>
      </c>
      <c r="H549" s="11">
        <v>8</v>
      </c>
      <c r="I549" s="20" t="s">
        <v>259</v>
      </c>
      <c r="J549" s="11" t="s">
        <v>261</v>
      </c>
      <c r="K549" s="11" t="s">
        <v>2205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44593</v>
      </c>
      <c r="H550" s="11">
        <v>8</v>
      </c>
      <c r="I550" s="20" t="s">
        <v>259</v>
      </c>
      <c r="J550" s="11" t="s">
        <v>261</v>
      </c>
      <c r="K550" s="11" t="s">
        <v>2205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44593</v>
      </c>
      <c r="H551" s="11">
        <v>8</v>
      </c>
      <c r="I551" s="20" t="s">
        <v>259</v>
      </c>
      <c r="J551" s="11" t="s">
        <v>261</v>
      </c>
      <c r="K551" s="11" t="s">
        <v>2205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44593</v>
      </c>
      <c r="H552" s="11">
        <v>8</v>
      </c>
      <c r="I552" s="20" t="s">
        <v>259</v>
      </c>
      <c r="J552" s="11" t="s">
        <v>261</v>
      </c>
      <c r="K552" s="11" t="s">
        <v>2205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44593</v>
      </c>
      <c r="H553" s="11">
        <v>8</v>
      </c>
      <c r="I553" s="20" t="s">
        <v>259</v>
      </c>
      <c r="J553" s="11" t="s">
        <v>261</v>
      </c>
      <c r="K553" s="11" t="s">
        <v>2205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44593</v>
      </c>
      <c r="H554" s="11">
        <v>8</v>
      </c>
      <c r="I554" s="20" t="s">
        <v>259</v>
      </c>
      <c r="J554" s="11" t="s">
        <v>261</v>
      </c>
      <c r="K554" s="11" t="s">
        <v>2205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44593</v>
      </c>
      <c r="H555" s="11">
        <v>8</v>
      </c>
      <c r="I555" s="20" t="s">
        <v>259</v>
      </c>
      <c r="J555" s="11" t="s">
        <v>261</v>
      </c>
      <c r="K555" s="11" t="s">
        <v>2205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44593</v>
      </c>
      <c r="H556" s="11">
        <v>8</v>
      </c>
      <c r="I556" s="20" t="s">
        <v>259</v>
      </c>
      <c r="J556" s="11" t="s">
        <v>261</v>
      </c>
      <c r="K556" s="11" t="s">
        <v>2205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44593</v>
      </c>
      <c r="H557" s="11">
        <v>8</v>
      </c>
      <c r="I557" s="20" t="s">
        <v>259</v>
      </c>
      <c r="J557" s="11" t="s">
        <v>261</v>
      </c>
      <c r="K557" s="11" t="s">
        <v>2205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44593</v>
      </c>
      <c r="H558" s="11">
        <v>8</v>
      </c>
      <c r="I558" s="20" t="s">
        <v>259</v>
      </c>
      <c r="J558" s="11" t="s">
        <v>261</v>
      </c>
      <c r="K558" s="11" t="s">
        <v>2205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44593</v>
      </c>
      <c r="H559" s="11">
        <v>8</v>
      </c>
      <c r="I559" s="20" t="s">
        <v>259</v>
      </c>
      <c r="J559" s="11" t="s">
        <v>261</v>
      </c>
      <c r="K559" s="11" t="s">
        <v>2205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44593</v>
      </c>
      <c r="H560" s="11">
        <v>8</v>
      </c>
      <c r="I560" s="20" t="s">
        <v>259</v>
      </c>
      <c r="J560" s="11" t="s">
        <v>261</v>
      </c>
      <c r="K560" s="11" t="s">
        <v>2205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44593</v>
      </c>
      <c r="H561" s="11">
        <v>8</v>
      </c>
      <c r="I561" s="20" t="s">
        <v>259</v>
      </c>
      <c r="J561" s="11" t="s">
        <v>261</v>
      </c>
      <c r="K561" s="11" t="s">
        <v>2205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44593</v>
      </c>
      <c r="H562" s="11">
        <v>8</v>
      </c>
      <c r="I562" s="20" t="s">
        <v>259</v>
      </c>
      <c r="J562" s="11" t="s">
        <v>261</v>
      </c>
      <c r="K562" s="11" t="s">
        <v>2205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44593</v>
      </c>
      <c r="H563" s="11">
        <v>8</v>
      </c>
      <c r="I563" s="20" t="s">
        <v>259</v>
      </c>
      <c r="J563" s="11" t="s">
        <v>261</v>
      </c>
      <c r="K563" s="11" t="s">
        <v>2205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44593</v>
      </c>
      <c r="H564" s="11">
        <v>8</v>
      </c>
      <c r="I564" s="20" t="s">
        <v>259</v>
      </c>
      <c r="J564" s="11" t="s">
        <v>261</v>
      </c>
      <c r="K564" s="11" t="s">
        <v>2205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44593</v>
      </c>
      <c r="H565" s="11">
        <v>8</v>
      </c>
      <c r="I565" s="20" t="s">
        <v>259</v>
      </c>
      <c r="J565" s="11" t="s">
        <v>261</v>
      </c>
      <c r="K565" s="11" t="s">
        <v>2205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44593</v>
      </c>
      <c r="H566" s="11">
        <v>8</v>
      </c>
      <c r="I566" s="20" t="s">
        <v>259</v>
      </c>
      <c r="J566" s="11" t="s">
        <v>261</v>
      </c>
      <c r="K566" s="11" t="s">
        <v>2205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44593</v>
      </c>
      <c r="H567" s="11">
        <v>8</v>
      </c>
      <c r="I567" s="20" t="s">
        <v>259</v>
      </c>
      <c r="J567" s="11" t="s">
        <v>261</v>
      </c>
      <c r="K567" s="11" t="s">
        <v>2205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44593</v>
      </c>
      <c r="H568" s="11">
        <v>8</v>
      </c>
      <c r="I568" s="20" t="s">
        <v>259</v>
      </c>
      <c r="J568" s="11" t="s">
        <v>261</v>
      </c>
      <c r="K568" s="11" t="s">
        <v>2205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44593</v>
      </c>
      <c r="H569" s="11">
        <v>8</v>
      </c>
      <c r="I569" s="20" t="s">
        <v>259</v>
      </c>
      <c r="J569" s="11" t="s">
        <v>261</v>
      </c>
      <c r="K569" s="11" t="s">
        <v>2205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44593</v>
      </c>
      <c r="H570" s="11">
        <v>8</v>
      </c>
      <c r="I570" s="20" t="s">
        <v>259</v>
      </c>
      <c r="J570" s="11" t="s">
        <v>261</v>
      </c>
      <c r="K570" s="11" t="s">
        <v>2205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44593</v>
      </c>
      <c r="H571" s="11">
        <v>8</v>
      </c>
      <c r="I571" s="20" t="s">
        <v>259</v>
      </c>
      <c r="J571" s="11" t="s">
        <v>261</v>
      </c>
      <c r="K571" s="11" t="s">
        <v>2205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44593</v>
      </c>
      <c r="H572" s="11">
        <v>8</v>
      </c>
      <c r="I572" s="20" t="s">
        <v>259</v>
      </c>
      <c r="J572" s="11" t="s">
        <v>261</v>
      </c>
      <c r="K572" s="11" t="s">
        <v>2205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44593</v>
      </c>
      <c r="H573" s="11">
        <v>8</v>
      </c>
      <c r="I573" s="20" t="s">
        <v>259</v>
      </c>
      <c r="J573" s="11" t="s">
        <v>261</v>
      </c>
      <c r="K573" s="11" t="s">
        <v>2205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44593</v>
      </c>
      <c r="H574" s="11">
        <v>8</v>
      </c>
      <c r="I574" s="20" t="s">
        <v>259</v>
      </c>
      <c r="J574" s="11" t="s">
        <v>261</v>
      </c>
      <c r="K574" s="11" t="s">
        <v>2205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44593</v>
      </c>
      <c r="H575" s="11">
        <v>8</v>
      </c>
      <c r="I575" s="20" t="s">
        <v>259</v>
      </c>
      <c r="J575" s="11" t="s">
        <v>261</v>
      </c>
      <c r="K575" s="11" t="s">
        <v>2205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44593</v>
      </c>
      <c r="H576" s="11">
        <v>8</v>
      </c>
      <c r="I576" s="20" t="s">
        <v>259</v>
      </c>
      <c r="J576" s="11" t="s">
        <v>261</v>
      </c>
      <c r="K576" s="11" t="s">
        <v>2205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44593</v>
      </c>
      <c r="H577" s="11">
        <v>8</v>
      </c>
      <c r="I577" s="20" t="s">
        <v>259</v>
      </c>
      <c r="J577" s="11" t="s">
        <v>261</v>
      </c>
      <c r="K577" s="11" t="s">
        <v>2205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44593</v>
      </c>
      <c r="H578" s="11">
        <v>8</v>
      </c>
      <c r="I578" s="20" t="s">
        <v>259</v>
      </c>
      <c r="J578" s="11" t="s">
        <v>261</v>
      </c>
      <c r="K578" s="11" t="s">
        <v>2205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44593</v>
      </c>
      <c r="H579" s="11">
        <v>8</v>
      </c>
      <c r="I579" s="20" t="s">
        <v>259</v>
      </c>
      <c r="J579" s="11" t="s">
        <v>261</v>
      </c>
      <c r="K579" s="11" t="s">
        <v>2205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44593</v>
      </c>
      <c r="H580" s="11">
        <v>8</v>
      </c>
      <c r="I580" s="20" t="s">
        <v>259</v>
      </c>
      <c r="J580" s="11" t="s">
        <v>261</v>
      </c>
      <c r="K580" s="11" t="s">
        <v>2205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44593</v>
      </c>
      <c r="H581" s="11">
        <v>8</v>
      </c>
      <c r="I581" s="20" t="s">
        <v>259</v>
      </c>
      <c r="J581" s="11" t="s">
        <v>261</v>
      </c>
      <c r="K581" s="11" t="s">
        <v>2205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44593</v>
      </c>
      <c r="H582" s="11">
        <v>8</v>
      </c>
      <c r="I582" s="20" t="s">
        <v>259</v>
      </c>
      <c r="J582" s="11" t="s">
        <v>261</v>
      </c>
      <c r="K582" s="11" t="s">
        <v>2205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44593</v>
      </c>
      <c r="H583" s="11">
        <v>8</v>
      </c>
      <c r="I583" s="20" t="s">
        <v>259</v>
      </c>
      <c r="J583" s="11" t="s">
        <v>261</v>
      </c>
      <c r="K583" s="11" t="s">
        <v>2205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44593</v>
      </c>
      <c r="H584" s="11">
        <v>8</v>
      </c>
      <c r="I584" s="20" t="s">
        <v>259</v>
      </c>
      <c r="J584" s="11" t="s">
        <v>261</v>
      </c>
      <c r="K584" s="11" t="s">
        <v>2205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44593</v>
      </c>
      <c r="H585" s="11">
        <v>8</v>
      </c>
      <c r="I585" s="20" t="s">
        <v>259</v>
      </c>
      <c r="J585" s="11" t="s">
        <v>261</v>
      </c>
      <c r="K585" s="11" t="s">
        <v>2205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44593</v>
      </c>
      <c r="H586" s="11">
        <v>8</v>
      </c>
      <c r="I586" s="20" t="s">
        <v>259</v>
      </c>
      <c r="J586" s="11" t="s">
        <v>261</v>
      </c>
      <c r="K586" s="11" t="s">
        <v>2205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44593</v>
      </c>
      <c r="H587" s="11">
        <v>8</v>
      </c>
      <c r="I587" s="20" t="s">
        <v>259</v>
      </c>
      <c r="J587" s="11" t="s">
        <v>261</v>
      </c>
      <c r="K587" s="11" t="s">
        <v>2205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44593</v>
      </c>
      <c r="H588" s="11">
        <v>8</v>
      </c>
      <c r="I588" s="20" t="s">
        <v>259</v>
      </c>
      <c r="J588" s="11" t="s">
        <v>261</v>
      </c>
      <c r="K588" s="11" t="s">
        <v>2205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44593</v>
      </c>
      <c r="H589" s="11">
        <v>8</v>
      </c>
      <c r="I589" s="20" t="s">
        <v>259</v>
      </c>
      <c r="J589" s="11" t="s">
        <v>261</v>
      </c>
      <c r="K589" s="11" t="s">
        <v>2205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44593</v>
      </c>
      <c r="H590" s="11">
        <v>8</v>
      </c>
      <c r="I590" s="20" t="s">
        <v>259</v>
      </c>
      <c r="J590" s="11" t="s">
        <v>261</v>
      </c>
      <c r="K590" s="11" t="s">
        <v>2205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44593</v>
      </c>
      <c r="H591" s="11">
        <v>8</v>
      </c>
      <c r="I591" s="20" t="s">
        <v>259</v>
      </c>
      <c r="J591" s="11" t="s">
        <v>261</v>
      </c>
      <c r="K591" s="11" t="s">
        <v>2205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44593</v>
      </c>
      <c r="H592" s="11">
        <v>8</v>
      </c>
      <c r="I592" s="20" t="s">
        <v>259</v>
      </c>
      <c r="J592" s="11" t="s">
        <v>261</v>
      </c>
      <c r="K592" s="11" t="s">
        <v>2205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44593</v>
      </c>
      <c r="H593" s="11">
        <v>8</v>
      </c>
      <c r="I593" s="20" t="s">
        <v>259</v>
      </c>
      <c r="J593" s="11" t="s">
        <v>261</v>
      </c>
      <c r="K593" s="11" t="s">
        <v>2205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44593</v>
      </c>
      <c r="H594" s="11">
        <v>8</v>
      </c>
      <c r="I594" s="20" t="s">
        <v>259</v>
      </c>
      <c r="J594" s="11" t="s">
        <v>261</v>
      </c>
      <c r="K594" s="11" t="s">
        <v>2205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44593</v>
      </c>
      <c r="H595" s="11">
        <v>8</v>
      </c>
      <c r="I595" s="20" t="s">
        <v>259</v>
      </c>
      <c r="J595" s="11" t="s">
        <v>261</v>
      </c>
      <c r="K595" s="11" t="s">
        <v>2205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44593</v>
      </c>
      <c r="H596" s="11">
        <v>8</v>
      </c>
      <c r="I596" s="20" t="s">
        <v>259</v>
      </c>
      <c r="J596" s="11" t="s">
        <v>261</v>
      </c>
      <c r="K596" s="11" t="s">
        <v>2205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44593</v>
      </c>
      <c r="H597" s="11">
        <v>8</v>
      </c>
      <c r="I597" s="20" t="s">
        <v>259</v>
      </c>
      <c r="J597" s="11" t="s">
        <v>261</v>
      </c>
      <c r="K597" s="11" t="s">
        <v>2205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44593</v>
      </c>
      <c r="H598" s="11">
        <v>8</v>
      </c>
      <c r="I598" s="20" t="s">
        <v>259</v>
      </c>
      <c r="J598" s="11" t="s">
        <v>261</v>
      </c>
      <c r="K598" s="11" t="s">
        <v>2205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44593</v>
      </c>
      <c r="H599" s="11">
        <v>8</v>
      </c>
      <c r="I599" s="20" t="s">
        <v>259</v>
      </c>
      <c r="J599" s="11" t="s">
        <v>261</v>
      </c>
      <c r="K599" s="11" t="s">
        <v>2205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44593</v>
      </c>
      <c r="H600" s="11">
        <v>8</v>
      </c>
      <c r="I600" s="20" t="s">
        <v>259</v>
      </c>
      <c r="J600" s="11" t="s">
        <v>261</v>
      </c>
      <c r="K600" s="11" t="s">
        <v>2205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44593</v>
      </c>
      <c r="H601" s="11">
        <v>8</v>
      </c>
      <c r="I601" s="20" t="s">
        <v>259</v>
      </c>
      <c r="J601" s="11" t="s">
        <v>261</v>
      </c>
      <c r="K601" s="11" t="s">
        <v>2205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44593</v>
      </c>
      <c r="H602" s="11">
        <v>8</v>
      </c>
      <c r="I602" s="20" t="s">
        <v>259</v>
      </c>
      <c r="J602" s="11" t="s">
        <v>261</v>
      </c>
      <c r="K602" s="11" t="s">
        <v>2205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44593</v>
      </c>
      <c r="H603" s="11">
        <v>8</v>
      </c>
      <c r="I603" s="20" t="s">
        <v>259</v>
      </c>
      <c r="J603" s="11" t="s">
        <v>261</v>
      </c>
      <c r="K603" s="11" t="s">
        <v>2205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44593</v>
      </c>
      <c r="H604" s="11">
        <v>8</v>
      </c>
      <c r="I604" s="20" t="s">
        <v>259</v>
      </c>
      <c r="J604" s="11" t="s">
        <v>261</v>
      </c>
      <c r="K604" s="11" t="s">
        <v>2205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44593</v>
      </c>
      <c r="H605" s="11">
        <v>8</v>
      </c>
      <c r="I605" s="20" t="s">
        <v>259</v>
      </c>
      <c r="J605" s="11" t="s">
        <v>261</v>
      </c>
      <c r="K605" s="11" t="s">
        <v>2205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44593</v>
      </c>
      <c r="H606" s="11">
        <v>8</v>
      </c>
      <c r="I606" s="20" t="s">
        <v>259</v>
      </c>
      <c r="J606" s="11" t="s">
        <v>261</v>
      </c>
      <c r="K606" s="11" t="s">
        <v>2205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44593</v>
      </c>
      <c r="H607" s="11">
        <v>8</v>
      </c>
      <c r="I607" s="20" t="s">
        <v>259</v>
      </c>
      <c r="J607" s="11" t="s">
        <v>261</v>
      </c>
      <c r="K607" s="11" t="s">
        <v>2205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44593</v>
      </c>
      <c r="H608" s="11">
        <v>8</v>
      </c>
      <c r="I608" s="20" t="s">
        <v>259</v>
      </c>
      <c r="J608" s="11" t="s">
        <v>261</v>
      </c>
      <c r="K608" s="11" t="s">
        <v>2205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44593</v>
      </c>
      <c r="H609" s="11">
        <v>8</v>
      </c>
      <c r="I609" s="20" t="s">
        <v>259</v>
      </c>
      <c r="J609" s="11" t="s">
        <v>261</v>
      </c>
      <c r="K609" s="11" t="s">
        <v>2205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44593</v>
      </c>
      <c r="H610" s="11">
        <v>8</v>
      </c>
      <c r="I610" s="20" t="s">
        <v>259</v>
      </c>
      <c r="J610" s="11" t="s">
        <v>261</v>
      </c>
      <c r="K610" s="11" t="s">
        <v>2205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44593</v>
      </c>
      <c r="H611" s="11">
        <v>8</v>
      </c>
      <c r="I611" s="20" t="s">
        <v>259</v>
      </c>
      <c r="J611" s="11" t="s">
        <v>261</v>
      </c>
      <c r="K611" s="11" t="s">
        <v>2205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44593</v>
      </c>
      <c r="H612" s="11">
        <v>8</v>
      </c>
      <c r="I612" s="20" t="s">
        <v>259</v>
      </c>
      <c r="J612" s="11" t="s">
        <v>261</v>
      </c>
      <c r="K612" s="11" t="s">
        <v>2205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44593</v>
      </c>
      <c r="H613" s="11">
        <v>8</v>
      </c>
      <c r="I613" s="20" t="s">
        <v>259</v>
      </c>
      <c r="J613" s="11" t="s">
        <v>261</v>
      </c>
      <c r="K613" s="11" t="s">
        <v>2205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44593</v>
      </c>
      <c r="H614" s="11">
        <v>8</v>
      </c>
      <c r="I614" s="20" t="s">
        <v>259</v>
      </c>
      <c r="J614" s="11" t="s">
        <v>261</v>
      </c>
      <c r="K614" s="11" t="s">
        <v>2205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44593</v>
      </c>
      <c r="H615" s="11">
        <v>8</v>
      </c>
      <c r="I615" s="20" t="s">
        <v>259</v>
      </c>
      <c r="J615" s="11" t="s">
        <v>261</v>
      </c>
      <c r="K615" s="11" t="s">
        <v>2205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44593</v>
      </c>
      <c r="H616" s="11">
        <v>8</v>
      </c>
      <c r="I616" s="20" t="s">
        <v>259</v>
      </c>
      <c r="J616" s="11" t="s">
        <v>261</v>
      </c>
      <c r="K616" s="11" t="s">
        <v>2205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44593</v>
      </c>
      <c r="H617" s="11">
        <v>8</v>
      </c>
      <c r="I617" s="20" t="s">
        <v>259</v>
      </c>
      <c r="J617" s="11" t="s">
        <v>261</v>
      </c>
      <c r="K617" s="11" t="s">
        <v>2205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44593</v>
      </c>
      <c r="H618" s="11">
        <v>8</v>
      </c>
      <c r="I618" s="20" t="s">
        <v>259</v>
      </c>
      <c r="J618" s="11" t="s">
        <v>261</v>
      </c>
      <c r="K618" s="11" t="s">
        <v>2205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44593</v>
      </c>
      <c r="H619" s="11">
        <v>8</v>
      </c>
      <c r="I619" s="20" t="s">
        <v>259</v>
      </c>
      <c r="J619" s="11" t="s">
        <v>261</v>
      </c>
      <c r="K619" s="11" t="s">
        <v>2205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44593</v>
      </c>
      <c r="H620" s="11">
        <v>8</v>
      </c>
      <c r="I620" s="20" t="s">
        <v>259</v>
      </c>
      <c r="J620" s="11" t="s">
        <v>261</v>
      </c>
      <c r="K620" s="11" t="s">
        <v>2205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44593</v>
      </c>
      <c r="H621" s="11">
        <v>8</v>
      </c>
      <c r="I621" s="20" t="s">
        <v>259</v>
      </c>
      <c r="J621" s="11" t="s">
        <v>261</v>
      </c>
      <c r="K621" s="11" t="s">
        <v>2205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44593</v>
      </c>
      <c r="H622" s="11">
        <v>8</v>
      </c>
      <c r="I622" s="20" t="s">
        <v>259</v>
      </c>
      <c r="J622" s="11" t="s">
        <v>261</v>
      </c>
      <c r="K622" s="11" t="s">
        <v>2205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44593</v>
      </c>
      <c r="H623" s="11">
        <v>8</v>
      </c>
      <c r="I623" s="20" t="s">
        <v>259</v>
      </c>
      <c r="J623" s="11" t="s">
        <v>261</v>
      </c>
      <c r="K623" s="11" t="s">
        <v>2205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44593</v>
      </c>
      <c r="H624" s="11">
        <v>8</v>
      </c>
      <c r="I624" s="20" t="s">
        <v>259</v>
      </c>
      <c r="J624" s="11" t="s">
        <v>261</v>
      </c>
      <c r="K624" s="11" t="s">
        <v>2205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44593</v>
      </c>
      <c r="H625" s="11">
        <v>8</v>
      </c>
      <c r="I625" s="20" t="s">
        <v>259</v>
      </c>
      <c r="J625" s="11" t="s">
        <v>261</v>
      </c>
      <c r="K625" s="11" t="s">
        <v>2205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44593</v>
      </c>
      <c r="H626" s="11">
        <v>8</v>
      </c>
      <c r="I626" s="20" t="s">
        <v>259</v>
      </c>
      <c r="J626" s="11" t="s">
        <v>261</v>
      </c>
      <c r="K626" s="11" t="s">
        <v>2205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44593</v>
      </c>
      <c r="H627" s="11">
        <v>8</v>
      </c>
      <c r="I627" s="20" t="s">
        <v>259</v>
      </c>
      <c r="J627" s="11" t="s">
        <v>261</v>
      </c>
      <c r="K627" s="11" t="s">
        <v>2205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44593</v>
      </c>
      <c r="H628" s="11">
        <v>8</v>
      </c>
      <c r="I628" s="20" t="s">
        <v>259</v>
      </c>
      <c r="J628" s="11" t="s">
        <v>261</v>
      </c>
      <c r="K628" s="11" t="s">
        <v>2205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44593</v>
      </c>
      <c r="H629" s="11">
        <v>8</v>
      </c>
      <c r="I629" s="20" t="s">
        <v>259</v>
      </c>
      <c r="J629" s="11" t="s">
        <v>261</v>
      </c>
      <c r="K629" s="11" t="s">
        <v>2205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44593</v>
      </c>
      <c r="H630" s="11">
        <v>8</v>
      </c>
      <c r="I630" s="20" t="s">
        <v>259</v>
      </c>
      <c r="J630" s="11" t="s">
        <v>261</v>
      </c>
      <c r="K630" s="11" t="s">
        <v>2205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44593</v>
      </c>
      <c r="H631" s="11">
        <v>8</v>
      </c>
      <c r="I631" s="20" t="s">
        <v>259</v>
      </c>
      <c r="J631" s="11" t="s">
        <v>261</v>
      </c>
      <c r="K631" s="11" t="s">
        <v>2205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44593</v>
      </c>
      <c r="H632" s="11">
        <v>8</v>
      </c>
      <c r="I632" s="20" t="s">
        <v>259</v>
      </c>
      <c r="J632" s="11" t="s">
        <v>261</v>
      </c>
      <c r="K632" s="11" t="s">
        <v>2205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44593</v>
      </c>
      <c r="H633" s="11">
        <v>8</v>
      </c>
      <c r="I633" s="20" t="s">
        <v>259</v>
      </c>
      <c r="J633" s="11" t="s">
        <v>261</v>
      </c>
      <c r="K633" s="11" t="s">
        <v>2205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44593</v>
      </c>
      <c r="H634" s="11">
        <v>8</v>
      </c>
      <c r="I634" s="20" t="s">
        <v>259</v>
      </c>
      <c r="J634" s="11" t="s">
        <v>261</v>
      </c>
      <c r="K634" s="11" t="s">
        <v>2205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44593</v>
      </c>
      <c r="H635" s="11">
        <v>8</v>
      </c>
      <c r="I635" s="20" t="s">
        <v>259</v>
      </c>
      <c r="J635" s="11" t="s">
        <v>261</v>
      </c>
      <c r="K635" s="11" t="s">
        <v>2205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44593</v>
      </c>
      <c r="H636" s="11">
        <v>8</v>
      </c>
      <c r="I636" s="20" t="s">
        <v>259</v>
      </c>
      <c r="J636" s="11" t="s">
        <v>261</v>
      </c>
      <c r="K636" s="11" t="s">
        <v>2205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44593</v>
      </c>
      <c r="H637" s="11">
        <v>8</v>
      </c>
      <c r="I637" s="20" t="s">
        <v>259</v>
      </c>
      <c r="J637" s="11" t="s">
        <v>261</v>
      </c>
      <c r="K637" s="11" t="s">
        <v>2205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44593</v>
      </c>
      <c r="H638" s="11">
        <v>8</v>
      </c>
      <c r="I638" s="20" t="s">
        <v>259</v>
      </c>
      <c r="J638" s="11" t="s">
        <v>261</v>
      </c>
      <c r="K638" s="11" t="s">
        <v>2205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44593</v>
      </c>
      <c r="H639" s="11">
        <v>8</v>
      </c>
      <c r="I639" s="20" t="s">
        <v>259</v>
      </c>
      <c r="J639" s="11" t="s">
        <v>261</v>
      </c>
      <c r="K639" s="11" t="s">
        <v>2205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44593</v>
      </c>
      <c r="H640" s="11">
        <v>8</v>
      </c>
      <c r="I640" s="20" t="s">
        <v>259</v>
      </c>
      <c r="J640" s="11" t="s">
        <v>261</v>
      </c>
      <c r="K640" s="11" t="s">
        <v>2205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44593</v>
      </c>
      <c r="H641" s="11">
        <v>8</v>
      </c>
      <c r="I641" s="20" t="s">
        <v>259</v>
      </c>
      <c r="J641" s="11" t="s">
        <v>261</v>
      </c>
      <c r="K641" s="11" t="s">
        <v>2205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44593</v>
      </c>
      <c r="H642" s="11">
        <v>8</v>
      </c>
      <c r="I642" s="20" t="s">
        <v>259</v>
      </c>
      <c r="J642" s="11" t="s">
        <v>261</v>
      </c>
      <c r="K642" s="11" t="s">
        <v>2205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44593</v>
      </c>
      <c r="H643" s="11">
        <v>8</v>
      </c>
      <c r="I643" s="20" t="s">
        <v>259</v>
      </c>
      <c r="J643" s="11" t="s">
        <v>261</v>
      </c>
      <c r="K643" s="11" t="s">
        <v>2205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44593</v>
      </c>
      <c r="H644" s="11">
        <v>8</v>
      </c>
      <c r="I644" s="20" t="s">
        <v>259</v>
      </c>
      <c r="J644" s="11" t="s">
        <v>261</v>
      </c>
      <c r="K644" s="11" t="s">
        <v>2205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44593</v>
      </c>
      <c r="H645" s="11">
        <v>8</v>
      </c>
      <c r="I645" s="20" t="s">
        <v>259</v>
      </c>
      <c r="J645" s="11" t="s">
        <v>261</v>
      </c>
      <c r="K645" s="11" t="s">
        <v>2205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44593</v>
      </c>
      <c r="H646" s="11">
        <v>8</v>
      </c>
      <c r="I646" s="20" t="s">
        <v>259</v>
      </c>
      <c r="J646" s="11" t="s">
        <v>261</v>
      </c>
      <c r="K646" s="11" t="s">
        <v>2205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44593</v>
      </c>
      <c r="H647" s="11">
        <v>8</v>
      </c>
      <c r="I647" s="20" t="s">
        <v>259</v>
      </c>
      <c r="J647" s="11" t="s">
        <v>261</v>
      </c>
      <c r="K647" s="11" t="s">
        <v>2205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44593</v>
      </c>
      <c r="H648" s="11">
        <v>8</v>
      </c>
      <c r="I648" s="20" t="s">
        <v>259</v>
      </c>
      <c r="J648" s="11" t="s">
        <v>261</v>
      </c>
      <c r="K648" s="11" t="s">
        <v>2205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44593</v>
      </c>
      <c r="H649" s="11">
        <v>8</v>
      </c>
      <c r="I649" s="20" t="s">
        <v>259</v>
      </c>
      <c r="J649" s="11" t="s">
        <v>261</v>
      </c>
      <c r="K649" s="11" t="s">
        <v>2205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44593</v>
      </c>
      <c r="H650" s="11">
        <v>8</v>
      </c>
      <c r="I650" s="20" t="s">
        <v>259</v>
      </c>
      <c r="J650" s="11" t="s">
        <v>261</v>
      </c>
      <c r="K650" s="11" t="s">
        <v>2205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44593</v>
      </c>
      <c r="H651" s="11">
        <v>8</v>
      </c>
      <c r="I651" s="20" t="s">
        <v>259</v>
      </c>
      <c r="J651" s="11" t="s">
        <v>261</v>
      </c>
      <c r="K651" s="11" t="s">
        <v>2205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44593</v>
      </c>
      <c r="H652" s="11">
        <v>8</v>
      </c>
      <c r="I652" s="20" t="s">
        <v>259</v>
      </c>
      <c r="J652" s="11" t="s">
        <v>261</v>
      </c>
      <c r="K652" s="11" t="s">
        <v>2205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44593</v>
      </c>
      <c r="H653" s="11">
        <v>8</v>
      </c>
      <c r="I653" s="20" t="s">
        <v>259</v>
      </c>
      <c r="J653" s="11" t="s">
        <v>261</v>
      </c>
      <c r="K653" s="11" t="s">
        <v>2205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44593</v>
      </c>
      <c r="H654" s="11">
        <v>8</v>
      </c>
      <c r="I654" s="20" t="s">
        <v>259</v>
      </c>
      <c r="J654" s="11" t="s">
        <v>261</v>
      </c>
      <c r="K654" s="11" t="s">
        <v>2205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44593</v>
      </c>
      <c r="H655" s="11">
        <v>8</v>
      </c>
      <c r="I655" s="20" t="s">
        <v>259</v>
      </c>
      <c r="J655" s="11" t="s">
        <v>261</v>
      </c>
      <c r="K655" s="11" t="s">
        <v>2205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44593</v>
      </c>
      <c r="H656" s="11">
        <v>8</v>
      </c>
      <c r="I656" s="20" t="s">
        <v>259</v>
      </c>
      <c r="J656" s="11" t="s">
        <v>261</v>
      </c>
      <c r="K656" s="11" t="s">
        <v>2205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44593</v>
      </c>
      <c r="H657" s="11">
        <v>8</v>
      </c>
      <c r="I657" s="20" t="s">
        <v>259</v>
      </c>
      <c r="J657" s="11" t="s">
        <v>261</v>
      </c>
      <c r="K657" s="11" t="s">
        <v>2205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44593</v>
      </c>
      <c r="H658" s="11">
        <v>8</v>
      </c>
      <c r="I658" s="20" t="s">
        <v>259</v>
      </c>
      <c r="J658" s="11" t="s">
        <v>261</v>
      </c>
      <c r="K658" s="11" t="s">
        <v>2205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44593</v>
      </c>
      <c r="H659" s="11">
        <v>8</v>
      </c>
      <c r="I659" s="20" t="s">
        <v>259</v>
      </c>
      <c r="J659" s="11" t="s">
        <v>261</v>
      </c>
      <c r="K659" s="11" t="s">
        <v>2205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44593</v>
      </c>
      <c r="H660" s="11">
        <v>8</v>
      </c>
      <c r="I660" s="20" t="s">
        <v>259</v>
      </c>
      <c r="J660" s="11" t="s">
        <v>261</v>
      </c>
      <c r="K660" s="11" t="s">
        <v>2205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44593</v>
      </c>
      <c r="H661" s="11">
        <v>8</v>
      </c>
      <c r="I661" s="20" t="s">
        <v>259</v>
      </c>
      <c r="J661" s="11" t="s">
        <v>261</v>
      </c>
      <c r="K661" s="11" t="s">
        <v>2205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44593</v>
      </c>
      <c r="H662" s="11">
        <v>8</v>
      </c>
      <c r="I662" s="20" t="s">
        <v>259</v>
      </c>
      <c r="J662" s="11" t="s">
        <v>261</v>
      </c>
      <c r="K662" s="11" t="s">
        <v>2205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44593</v>
      </c>
      <c r="H663" s="11">
        <v>8</v>
      </c>
      <c r="I663" s="20" t="s">
        <v>259</v>
      </c>
      <c r="J663" s="11" t="s">
        <v>261</v>
      </c>
      <c r="K663" s="11" t="s">
        <v>2205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44593</v>
      </c>
      <c r="H664" s="11">
        <v>8</v>
      </c>
      <c r="I664" s="20" t="s">
        <v>259</v>
      </c>
      <c r="J664" s="11" t="s">
        <v>261</v>
      </c>
      <c r="K664" s="11" t="s">
        <v>2205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44593</v>
      </c>
      <c r="H665" s="11">
        <v>8</v>
      </c>
      <c r="I665" s="20" t="s">
        <v>259</v>
      </c>
      <c r="J665" s="11" t="s">
        <v>261</v>
      </c>
      <c r="K665" s="11" t="s">
        <v>2205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44593</v>
      </c>
      <c r="H666" s="11">
        <v>8</v>
      </c>
      <c r="I666" s="20" t="s">
        <v>259</v>
      </c>
      <c r="J666" s="11" t="s">
        <v>261</v>
      </c>
      <c r="K666" s="11" t="s">
        <v>2205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44593</v>
      </c>
      <c r="H667" s="11">
        <v>8</v>
      </c>
      <c r="I667" s="20" t="s">
        <v>259</v>
      </c>
      <c r="J667" s="11" t="s">
        <v>261</v>
      </c>
      <c r="K667" s="11" t="s">
        <v>2205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44593</v>
      </c>
      <c r="H668" s="11">
        <v>8</v>
      </c>
      <c r="I668" s="20" t="s">
        <v>259</v>
      </c>
      <c r="J668" s="11" t="s">
        <v>261</v>
      </c>
      <c r="K668" s="11" t="s">
        <v>2205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44593</v>
      </c>
      <c r="H669" s="11">
        <v>8</v>
      </c>
      <c r="I669" s="20" t="s">
        <v>259</v>
      </c>
      <c r="J669" s="11" t="s">
        <v>261</v>
      </c>
      <c r="K669" s="11" t="s">
        <v>2205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44593</v>
      </c>
      <c r="H670" s="11">
        <v>8</v>
      </c>
      <c r="I670" s="20" t="s">
        <v>259</v>
      </c>
      <c r="J670" s="11" t="s">
        <v>261</v>
      </c>
      <c r="K670" s="11" t="s">
        <v>2205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44593</v>
      </c>
      <c r="H671" s="11">
        <v>8</v>
      </c>
      <c r="I671" s="20" t="s">
        <v>259</v>
      </c>
      <c r="J671" s="11" t="s">
        <v>261</v>
      </c>
      <c r="K671" s="11" t="s">
        <v>2205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44593</v>
      </c>
      <c r="H672" s="11">
        <v>8</v>
      </c>
      <c r="I672" s="20" t="s">
        <v>259</v>
      </c>
      <c r="J672" s="11" t="s">
        <v>261</v>
      </c>
      <c r="K672" s="11" t="s">
        <v>2205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44593</v>
      </c>
      <c r="H673" s="11">
        <v>8</v>
      </c>
      <c r="I673" s="20" t="s">
        <v>259</v>
      </c>
      <c r="J673" s="11" t="s">
        <v>261</v>
      </c>
      <c r="K673" s="11" t="s">
        <v>2205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44593</v>
      </c>
      <c r="H674" s="11">
        <v>8</v>
      </c>
      <c r="I674" s="20" t="s">
        <v>259</v>
      </c>
      <c r="J674" s="11" t="s">
        <v>261</v>
      </c>
      <c r="K674" s="11" t="s">
        <v>2205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44593</v>
      </c>
      <c r="H675" s="11">
        <v>8</v>
      </c>
      <c r="I675" s="20" t="s">
        <v>259</v>
      </c>
      <c r="J675" s="11" t="s">
        <v>261</v>
      </c>
      <c r="K675" s="11" t="s">
        <v>2205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44593</v>
      </c>
      <c r="H676" s="11">
        <v>8</v>
      </c>
      <c r="I676" s="20" t="s">
        <v>259</v>
      </c>
      <c r="J676" s="11" t="s">
        <v>261</v>
      </c>
      <c r="K676" s="11" t="s">
        <v>2205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44593</v>
      </c>
      <c r="H677" s="11">
        <v>8</v>
      </c>
      <c r="I677" s="20" t="s">
        <v>259</v>
      </c>
      <c r="J677" s="11" t="s">
        <v>261</v>
      </c>
      <c r="K677" s="11" t="s">
        <v>2205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44593</v>
      </c>
      <c r="H678" s="11">
        <v>8</v>
      </c>
      <c r="I678" s="20" t="s">
        <v>259</v>
      </c>
      <c r="J678" s="11" t="s">
        <v>261</v>
      </c>
      <c r="K678" s="11" t="s">
        <v>2205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44593</v>
      </c>
      <c r="H679" s="11">
        <v>8</v>
      </c>
      <c r="I679" s="20" t="s">
        <v>259</v>
      </c>
      <c r="J679" s="11" t="s">
        <v>261</v>
      </c>
      <c r="K679" s="11" t="s">
        <v>2205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44593</v>
      </c>
      <c r="H680" s="11">
        <v>8</v>
      </c>
      <c r="I680" s="20" t="s">
        <v>259</v>
      </c>
      <c r="J680" s="11" t="s">
        <v>261</v>
      </c>
      <c r="K680" s="11" t="s">
        <v>2205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44593</v>
      </c>
      <c r="H681" s="11">
        <v>8</v>
      </c>
      <c r="I681" s="20" t="s">
        <v>259</v>
      </c>
      <c r="J681" s="11" t="s">
        <v>261</v>
      </c>
      <c r="K681" s="11" t="s">
        <v>2205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44593</v>
      </c>
      <c r="H682" s="11">
        <v>8</v>
      </c>
      <c r="I682" s="20" t="s">
        <v>259</v>
      </c>
      <c r="J682" s="11" t="s">
        <v>261</v>
      </c>
      <c r="K682" s="11" t="s">
        <v>2205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44593</v>
      </c>
      <c r="H683" s="11">
        <v>8</v>
      </c>
      <c r="I683" s="20" t="s">
        <v>259</v>
      </c>
      <c r="J683" s="11" t="s">
        <v>261</v>
      </c>
      <c r="K683" s="11" t="s">
        <v>2205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44593</v>
      </c>
      <c r="H684" s="11">
        <v>8</v>
      </c>
      <c r="I684" s="20" t="s">
        <v>259</v>
      </c>
      <c r="J684" s="11" t="s">
        <v>261</v>
      </c>
      <c r="K684" s="11" t="s">
        <v>2205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44593</v>
      </c>
      <c r="H685" s="11">
        <v>8</v>
      </c>
      <c r="I685" s="20" t="s">
        <v>259</v>
      </c>
      <c r="J685" s="11" t="s">
        <v>261</v>
      </c>
      <c r="K685" s="11" t="s">
        <v>2205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44593</v>
      </c>
      <c r="H686" s="11">
        <v>8</v>
      </c>
      <c r="I686" s="20" t="s">
        <v>259</v>
      </c>
      <c r="J686" s="11" t="s">
        <v>261</v>
      </c>
      <c r="K686" s="11" t="s">
        <v>2205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44593</v>
      </c>
      <c r="H687" s="11">
        <v>8</v>
      </c>
      <c r="I687" s="20" t="s">
        <v>259</v>
      </c>
      <c r="J687" s="11" t="s">
        <v>261</v>
      </c>
      <c r="K687" s="11" t="s">
        <v>2205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44593</v>
      </c>
      <c r="H688" s="11">
        <v>8</v>
      </c>
      <c r="I688" s="20" t="s">
        <v>259</v>
      </c>
      <c r="J688" s="11" t="s">
        <v>261</v>
      </c>
      <c r="K688" s="11" t="s">
        <v>2205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44593</v>
      </c>
      <c r="H689" s="11">
        <v>8</v>
      </c>
      <c r="I689" s="20" t="s">
        <v>259</v>
      </c>
      <c r="J689" s="11" t="s">
        <v>261</v>
      </c>
      <c r="K689" s="11" t="s">
        <v>2205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44593</v>
      </c>
      <c r="H690" s="11">
        <v>8</v>
      </c>
      <c r="I690" s="20" t="s">
        <v>259</v>
      </c>
      <c r="J690" s="11" t="s">
        <v>261</v>
      </c>
      <c r="K690" s="11" t="s">
        <v>2205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44593</v>
      </c>
      <c r="H691" s="11">
        <v>8</v>
      </c>
      <c r="I691" s="20" t="s">
        <v>259</v>
      </c>
      <c r="J691" s="11" t="s">
        <v>261</v>
      </c>
      <c r="K691" s="11" t="s">
        <v>2205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44593</v>
      </c>
      <c r="H692" s="11">
        <v>8</v>
      </c>
      <c r="I692" s="20" t="s">
        <v>259</v>
      </c>
      <c r="J692" s="11" t="s">
        <v>261</v>
      </c>
      <c r="K692" s="11" t="s">
        <v>2205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44593</v>
      </c>
      <c r="H693" s="11">
        <v>8</v>
      </c>
      <c r="I693" s="20" t="s">
        <v>259</v>
      </c>
      <c r="J693" s="11" t="s">
        <v>261</v>
      </c>
      <c r="K693" s="11" t="s">
        <v>2205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44593</v>
      </c>
      <c r="H694" s="11">
        <v>8</v>
      </c>
      <c r="I694" s="20" t="s">
        <v>259</v>
      </c>
      <c r="J694" s="11" t="s">
        <v>261</v>
      </c>
      <c r="K694" s="11" t="s">
        <v>2205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44593</v>
      </c>
      <c r="H695" s="11">
        <v>8</v>
      </c>
      <c r="I695" s="20" t="s">
        <v>259</v>
      </c>
      <c r="J695" s="11" t="s">
        <v>261</v>
      </c>
      <c r="K695" s="11" t="s">
        <v>2205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44593</v>
      </c>
      <c r="H696" s="11">
        <v>8</v>
      </c>
      <c r="I696" s="20" t="s">
        <v>259</v>
      </c>
      <c r="J696" s="11" t="s">
        <v>261</v>
      </c>
      <c r="K696" s="11" t="s">
        <v>2205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44593</v>
      </c>
      <c r="H697" s="11">
        <v>8</v>
      </c>
      <c r="I697" s="20" t="s">
        <v>259</v>
      </c>
      <c r="J697" s="11" t="s">
        <v>261</v>
      </c>
      <c r="K697" s="11" t="s">
        <v>2205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44593</v>
      </c>
      <c r="H698" s="11">
        <v>8</v>
      </c>
      <c r="I698" s="20" t="s">
        <v>259</v>
      </c>
      <c r="J698" s="11" t="s">
        <v>261</v>
      </c>
      <c r="K698" s="11" t="s">
        <v>2205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44593</v>
      </c>
      <c r="H699" s="11">
        <v>8</v>
      </c>
      <c r="I699" s="20" t="s">
        <v>259</v>
      </c>
      <c r="J699" s="11" t="s">
        <v>261</v>
      </c>
      <c r="K699" s="11" t="s">
        <v>2205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44593</v>
      </c>
      <c r="H700" s="11">
        <v>8</v>
      </c>
      <c r="I700" s="20" t="s">
        <v>259</v>
      </c>
      <c r="J700" s="11" t="s">
        <v>261</v>
      </c>
      <c r="K700" s="11" t="s">
        <v>2205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44593</v>
      </c>
      <c r="H701" s="11">
        <v>8</v>
      </c>
      <c r="I701" s="20" t="s">
        <v>259</v>
      </c>
      <c r="J701" s="11" t="s">
        <v>261</v>
      </c>
      <c r="K701" s="11" t="s">
        <v>2205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44593</v>
      </c>
      <c r="H702" s="11">
        <v>8</v>
      </c>
      <c r="I702" s="20" t="s">
        <v>259</v>
      </c>
      <c r="J702" s="11" t="s">
        <v>261</v>
      </c>
      <c r="K702" s="11" t="s">
        <v>2205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44593</v>
      </c>
      <c r="H703" s="11">
        <v>8</v>
      </c>
      <c r="I703" s="20" t="s">
        <v>259</v>
      </c>
      <c r="J703" s="11" t="s">
        <v>261</v>
      </c>
      <c r="K703" s="11" t="s">
        <v>2205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44593</v>
      </c>
      <c r="H704" s="11">
        <v>8</v>
      </c>
      <c r="I704" s="20" t="s">
        <v>259</v>
      </c>
      <c r="J704" s="11" t="s">
        <v>261</v>
      </c>
      <c r="K704" s="11" t="s">
        <v>2205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44593</v>
      </c>
      <c r="H705" s="11">
        <v>8</v>
      </c>
      <c r="I705" s="20" t="s">
        <v>259</v>
      </c>
      <c r="J705" s="11" t="s">
        <v>261</v>
      </c>
      <c r="K705" s="11" t="s">
        <v>2205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44593</v>
      </c>
      <c r="H706" s="11">
        <v>8</v>
      </c>
      <c r="I706" s="20" t="s">
        <v>259</v>
      </c>
      <c r="J706" s="11" t="s">
        <v>261</v>
      </c>
      <c r="K706" s="11" t="s">
        <v>2205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44593</v>
      </c>
      <c r="H707" s="11">
        <v>8</v>
      </c>
      <c r="I707" s="20" t="s">
        <v>259</v>
      </c>
      <c r="J707" s="11" t="s">
        <v>261</v>
      </c>
      <c r="K707" s="11" t="s">
        <v>2205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44593</v>
      </c>
      <c r="H708" s="11">
        <v>8</v>
      </c>
      <c r="I708" s="20" t="s">
        <v>259</v>
      </c>
      <c r="J708" s="11" t="s">
        <v>261</v>
      </c>
      <c r="K708" s="11" t="s">
        <v>2205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44593</v>
      </c>
      <c r="H709" s="11">
        <v>8</v>
      </c>
      <c r="I709" s="20" t="s">
        <v>259</v>
      </c>
      <c r="J709" s="11" t="s">
        <v>261</v>
      </c>
      <c r="K709" s="11" t="s">
        <v>2205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44593</v>
      </c>
      <c r="H710" s="11">
        <v>8</v>
      </c>
      <c r="I710" s="20" t="s">
        <v>259</v>
      </c>
      <c r="J710" s="11" t="s">
        <v>261</v>
      </c>
      <c r="K710" s="11" t="s">
        <v>2205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44593</v>
      </c>
      <c r="H711" s="11">
        <v>8</v>
      </c>
      <c r="I711" s="20" t="s">
        <v>259</v>
      </c>
      <c r="J711" s="11" t="s">
        <v>261</v>
      </c>
      <c r="K711" s="11" t="s">
        <v>2205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44593</v>
      </c>
      <c r="H712" s="11">
        <v>8</v>
      </c>
      <c r="I712" s="20" t="s">
        <v>259</v>
      </c>
      <c r="J712" s="11" t="s">
        <v>261</v>
      </c>
      <c r="K712" s="11" t="s">
        <v>2205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44593</v>
      </c>
      <c r="H713" s="11">
        <v>8</v>
      </c>
      <c r="I713" s="20" t="s">
        <v>259</v>
      </c>
      <c r="J713" s="11" t="s">
        <v>261</v>
      </c>
      <c r="K713" s="11" t="s">
        <v>2205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44593</v>
      </c>
      <c r="H714" s="11">
        <v>8</v>
      </c>
      <c r="I714" s="20" t="s">
        <v>259</v>
      </c>
      <c r="J714" s="11" t="s">
        <v>261</v>
      </c>
      <c r="K714" s="11" t="s">
        <v>2205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44593</v>
      </c>
      <c r="H715" s="11">
        <v>8</v>
      </c>
      <c r="I715" s="20" t="s">
        <v>259</v>
      </c>
      <c r="J715" s="11" t="s">
        <v>261</v>
      </c>
      <c r="K715" s="11" t="s">
        <v>2205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44593</v>
      </c>
      <c r="H716" s="11">
        <v>8</v>
      </c>
      <c r="I716" s="20" t="s">
        <v>259</v>
      </c>
      <c r="J716" s="11" t="s">
        <v>261</v>
      </c>
      <c r="K716" s="11" t="s">
        <v>2205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44593</v>
      </c>
      <c r="H717" s="11">
        <v>8</v>
      </c>
      <c r="I717" s="20" t="s">
        <v>259</v>
      </c>
      <c r="J717" s="11" t="s">
        <v>261</v>
      </c>
      <c r="K717" s="11" t="s">
        <v>2205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44593</v>
      </c>
      <c r="H718" s="11">
        <v>8</v>
      </c>
      <c r="I718" s="20" t="s">
        <v>259</v>
      </c>
      <c r="J718" s="11" t="s">
        <v>261</v>
      </c>
      <c r="K718" s="11" t="s">
        <v>2205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44593</v>
      </c>
      <c r="H719" s="11">
        <v>8</v>
      </c>
      <c r="I719" s="20" t="s">
        <v>259</v>
      </c>
      <c r="J719" s="11" t="s">
        <v>261</v>
      </c>
      <c r="K719" s="11" t="s">
        <v>2205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44593</v>
      </c>
      <c r="H720" s="11">
        <v>8</v>
      </c>
      <c r="I720" s="20" t="s">
        <v>259</v>
      </c>
      <c r="J720" s="11" t="s">
        <v>261</v>
      </c>
      <c r="K720" s="11" t="s">
        <v>2205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44593</v>
      </c>
      <c r="H721" s="11">
        <v>8</v>
      </c>
      <c r="I721" s="20" t="s">
        <v>259</v>
      </c>
      <c r="J721" s="11" t="s">
        <v>261</v>
      </c>
      <c r="K721" s="11" t="s">
        <v>2205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44593</v>
      </c>
      <c r="H722" s="11">
        <v>8</v>
      </c>
      <c r="I722" s="20" t="s">
        <v>259</v>
      </c>
      <c r="J722" s="11" t="s">
        <v>261</v>
      </c>
      <c r="K722" s="11" t="s">
        <v>2205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44593</v>
      </c>
      <c r="H723" s="11">
        <v>8</v>
      </c>
      <c r="I723" s="20" t="s">
        <v>259</v>
      </c>
      <c r="J723" s="11" t="s">
        <v>261</v>
      </c>
      <c r="K723" s="11" t="s">
        <v>2205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44593</v>
      </c>
      <c r="H724" s="11">
        <v>8</v>
      </c>
      <c r="I724" s="20" t="s">
        <v>259</v>
      </c>
      <c r="J724" s="11" t="s">
        <v>261</v>
      </c>
      <c r="K724" s="11" t="s">
        <v>2205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44593</v>
      </c>
      <c r="H725" s="11">
        <v>8</v>
      </c>
      <c r="I725" s="20" t="s">
        <v>259</v>
      </c>
      <c r="J725" s="11" t="s">
        <v>261</v>
      </c>
      <c r="K725" s="11" t="s">
        <v>2205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44593</v>
      </c>
      <c r="H726" s="11">
        <v>8</v>
      </c>
      <c r="I726" s="20" t="s">
        <v>259</v>
      </c>
      <c r="J726" s="11" t="s">
        <v>261</v>
      </c>
      <c r="K726" s="11" t="s">
        <v>2205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44593</v>
      </c>
      <c r="H727" s="11">
        <v>8</v>
      </c>
      <c r="I727" s="20" t="s">
        <v>259</v>
      </c>
      <c r="J727" s="11" t="s">
        <v>261</v>
      </c>
      <c r="K727" s="11" t="s">
        <v>2205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44593</v>
      </c>
      <c r="H728" s="11">
        <v>8</v>
      </c>
      <c r="I728" s="20" t="s">
        <v>259</v>
      </c>
      <c r="J728" s="11" t="s">
        <v>261</v>
      </c>
      <c r="K728" s="11" t="s">
        <v>2205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44593</v>
      </c>
      <c r="H729" s="11">
        <v>8</v>
      </c>
      <c r="I729" s="20" t="s">
        <v>259</v>
      </c>
      <c r="J729" s="11" t="s">
        <v>261</v>
      </c>
      <c r="K729" s="11" t="s">
        <v>2205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44593</v>
      </c>
      <c r="H730" s="11">
        <v>8</v>
      </c>
      <c r="I730" s="20" t="s">
        <v>259</v>
      </c>
      <c r="J730" s="11" t="s">
        <v>261</v>
      </c>
      <c r="K730" s="11" t="s">
        <v>2205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44593</v>
      </c>
      <c r="H731" s="11">
        <v>8</v>
      </c>
      <c r="I731" s="20" t="s">
        <v>259</v>
      </c>
      <c r="J731" s="11" t="s">
        <v>261</v>
      </c>
      <c r="K731" s="11" t="s">
        <v>2205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44593</v>
      </c>
      <c r="H732" s="11">
        <v>8</v>
      </c>
      <c r="I732" s="20" t="s">
        <v>259</v>
      </c>
      <c r="J732" s="11" t="s">
        <v>261</v>
      </c>
      <c r="K732" s="11" t="s">
        <v>2205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44593</v>
      </c>
      <c r="H733" s="11">
        <v>8</v>
      </c>
      <c r="I733" s="20" t="s">
        <v>259</v>
      </c>
      <c r="J733" s="11" t="s">
        <v>261</v>
      </c>
      <c r="K733" s="11" t="s">
        <v>2205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44593</v>
      </c>
      <c r="H734" s="11">
        <v>8</v>
      </c>
      <c r="I734" s="20" t="s">
        <v>259</v>
      </c>
      <c r="J734" s="11" t="s">
        <v>261</v>
      </c>
      <c r="K734" s="11" t="s">
        <v>2205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44593</v>
      </c>
      <c r="H735" s="11">
        <v>8</v>
      </c>
      <c r="I735" s="20" t="s">
        <v>259</v>
      </c>
      <c r="J735" s="11" t="s">
        <v>261</v>
      </c>
      <c r="K735" s="11" t="s">
        <v>2205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44593</v>
      </c>
      <c r="H736" s="11">
        <v>8</v>
      </c>
      <c r="I736" s="20" t="s">
        <v>259</v>
      </c>
      <c r="J736" s="11" t="s">
        <v>261</v>
      </c>
      <c r="K736" s="11" t="s">
        <v>2205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44593</v>
      </c>
      <c r="H737" s="11">
        <v>8</v>
      </c>
      <c r="I737" s="20" t="s">
        <v>259</v>
      </c>
      <c r="J737" s="11" t="s">
        <v>261</v>
      </c>
      <c r="K737" s="11" t="s">
        <v>2205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44593</v>
      </c>
      <c r="H738" s="11">
        <v>8</v>
      </c>
      <c r="I738" s="20" t="s">
        <v>259</v>
      </c>
      <c r="J738" s="11" t="s">
        <v>261</v>
      </c>
      <c r="K738" s="11" t="s">
        <v>2205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44593</v>
      </c>
      <c r="H739" s="11">
        <v>8</v>
      </c>
      <c r="I739" s="20" t="s">
        <v>259</v>
      </c>
      <c r="J739" s="11" t="s">
        <v>261</v>
      </c>
      <c r="K739" s="11" t="s">
        <v>2205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44593</v>
      </c>
      <c r="H740" s="11">
        <v>8</v>
      </c>
      <c r="I740" s="20" t="s">
        <v>259</v>
      </c>
      <c r="J740" s="11" t="s">
        <v>261</v>
      </c>
      <c r="K740" s="11" t="s">
        <v>2205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44593</v>
      </c>
      <c r="H741" s="11">
        <v>8</v>
      </c>
      <c r="I741" s="20" t="s">
        <v>259</v>
      </c>
      <c r="J741" s="11" t="s">
        <v>261</v>
      </c>
      <c r="K741" s="11" t="s">
        <v>2205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44593</v>
      </c>
      <c r="H742" s="11">
        <v>8</v>
      </c>
      <c r="I742" s="20" t="s">
        <v>259</v>
      </c>
      <c r="J742" s="11" t="s">
        <v>261</v>
      </c>
      <c r="K742" s="11" t="s">
        <v>2205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44593</v>
      </c>
      <c r="H743" s="11">
        <v>8</v>
      </c>
      <c r="I743" s="20" t="s">
        <v>259</v>
      </c>
      <c r="J743" s="11" t="s">
        <v>261</v>
      </c>
      <c r="K743" s="11" t="s">
        <v>2205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44593</v>
      </c>
      <c r="H744" s="11">
        <v>8</v>
      </c>
      <c r="I744" s="20" t="s">
        <v>259</v>
      </c>
      <c r="J744" s="11" t="s">
        <v>261</v>
      </c>
      <c r="K744" s="11" t="s">
        <v>2205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44593</v>
      </c>
      <c r="H745" s="11">
        <v>8</v>
      </c>
      <c r="I745" s="20" t="s">
        <v>259</v>
      </c>
      <c r="J745" s="11" t="s">
        <v>261</v>
      </c>
      <c r="K745" s="11" t="s">
        <v>2205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44593</v>
      </c>
      <c r="H746" s="11">
        <v>8</v>
      </c>
      <c r="I746" s="20" t="s">
        <v>259</v>
      </c>
      <c r="J746" s="11" t="s">
        <v>261</v>
      </c>
      <c r="K746" s="11" t="s">
        <v>2205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44593</v>
      </c>
      <c r="H747" s="11">
        <v>8</v>
      </c>
      <c r="I747" s="20" t="s">
        <v>259</v>
      </c>
      <c r="J747" s="11" t="s">
        <v>261</v>
      </c>
      <c r="K747" s="11" t="s">
        <v>2205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44593</v>
      </c>
      <c r="H748" s="11">
        <v>8</v>
      </c>
      <c r="I748" s="20" t="s">
        <v>259</v>
      </c>
      <c r="J748" s="11" t="s">
        <v>261</v>
      </c>
      <c r="K748" s="11" t="s">
        <v>2205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44593</v>
      </c>
      <c r="H749" s="11">
        <v>8</v>
      </c>
      <c r="I749" s="20" t="s">
        <v>259</v>
      </c>
      <c r="J749" s="11" t="s">
        <v>261</v>
      </c>
      <c r="K749" s="11" t="s">
        <v>2205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44593</v>
      </c>
      <c r="H750" s="11">
        <v>8</v>
      </c>
      <c r="I750" s="20" t="s">
        <v>259</v>
      </c>
      <c r="J750" s="11" t="s">
        <v>261</v>
      </c>
      <c r="K750" s="11" t="s">
        <v>2205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44593</v>
      </c>
      <c r="H751" s="11">
        <v>8</v>
      </c>
      <c r="I751" s="20" t="s">
        <v>259</v>
      </c>
      <c r="J751" s="11" t="s">
        <v>261</v>
      </c>
      <c r="K751" s="11" t="s">
        <v>2205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44593</v>
      </c>
      <c r="H752" s="11">
        <v>8</v>
      </c>
      <c r="I752" s="20" t="s">
        <v>259</v>
      </c>
      <c r="J752" s="11" t="s">
        <v>261</v>
      </c>
      <c r="K752" s="11" t="s">
        <v>2205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44593</v>
      </c>
      <c r="H753" s="11">
        <v>8</v>
      </c>
      <c r="I753" s="20" t="s">
        <v>259</v>
      </c>
      <c r="J753" s="11" t="s">
        <v>261</v>
      </c>
      <c r="K753" s="11" t="s">
        <v>2205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44593</v>
      </c>
      <c r="H754" s="11">
        <v>8</v>
      </c>
      <c r="I754" s="20" t="s">
        <v>259</v>
      </c>
      <c r="J754" s="11" t="s">
        <v>261</v>
      </c>
      <c r="K754" s="11" t="s">
        <v>2205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44593</v>
      </c>
      <c r="H755" s="11">
        <v>8</v>
      </c>
      <c r="I755" s="20" t="s">
        <v>259</v>
      </c>
      <c r="J755" s="11" t="s">
        <v>261</v>
      </c>
      <c r="K755" s="11" t="s">
        <v>2205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44593</v>
      </c>
      <c r="H756" s="11">
        <v>8</v>
      </c>
      <c r="I756" s="20" t="s">
        <v>259</v>
      </c>
      <c r="J756" s="11" t="s">
        <v>261</v>
      </c>
      <c r="K756" s="11" t="s">
        <v>2205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44593</v>
      </c>
      <c r="H757" s="11">
        <v>8</v>
      </c>
      <c r="I757" s="20" t="s">
        <v>259</v>
      </c>
      <c r="J757" s="11" t="s">
        <v>261</v>
      </c>
      <c r="K757" s="11" t="s">
        <v>2205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44593</v>
      </c>
      <c r="H758" s="11">
        <v>8</v>
      </c>
      <c r="I758" s="20" t="s">
        <v>259</v>
      </c>
      <c r="J758" s="11" t="s">
        <v>261</v>
      </c>
      <c r="K758" s="11" t="s">
        <v>2205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44593</v>
      </c>
      <c r="H759" s="11">
        <v>8</v>
      </c>
      <c r="I759" s="20" t="s">
        <v>259</v>
      </c>
      <c r="J759" s="11" t="s">
        <v>261</v>
      </c>
      <c r="K759" s="11" t="s">
        <v>2205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44593</v>
      </c>
      <c r="H760" s="11">
        <v>8</v>
      </c>
      <c r="I760" s="20" t="s">
        <v>259</v>
      </c>
      <c r="J760" s="11" t="s">
        <v>261</v>
      </c>
      <c r="K760" s="11" t="s">
        <v>2205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44593</v>
      </c>
      <c r="H761" s="11">
        <v>8</v>
      </c>
      <c r="I761" s="20" t="s">
        <v>259</v>
      </c>
      <c r="J761" s="11" t="s">
        <v>261</v>
      </c>
      <c r="K761" s="11" t="s">
        <v>2205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1762</v>
      </c>
      <c r="F762" s="10">
        <v>42036</v>
      </c>
      <c r="G762" s="10">
        <v>44593</v>
      </c>
      <c r="H762" s="11">
        <v>8</v>
      </c>
      <c r="I762" s="20" t="s">
        <v>259</v>
      </c>
      <c r="J762" s="11" t="s">
        <v>261</v>
      </c>
      <c r="K762" s="11" t="s">
        <v>2205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1763</v>
      </c>
      <c r="F763" s="10">
        <v>42036</v>
      </c>
      <c r="G763" s="10">
        <v>44593</v>
      </c>
      <c r="H763" s="11">
        <v>8</v>
      </c>
      <c r="I763" s="20" t="s">
        <v>259</v>
      </c>
      <c r="J763" s="11" t="s">
        <v>261</v>
      </c>
      <c r="K763" s="11" t="s">
        <v>2205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1764</v>
      </c>
      <c r="F764" s="10">
        <v>42036</v>
      </c>
      <c r="G764" s="10">
        <v>44593</v>
      </c>
      <c r="H764" s="11">
        <v>8</v>
      </c>
      <c r="I764" s="20" t="s">
        <v>259</v>
      </c>
      <c r="J764" s="11" t="s">
        <v>261</v>
      </c>
      <c r="K764" s="11" t="s">
        <v>2205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1765</v>
      </c>
      <c r="F765" s="10">
        <v>42036</v>
      </c>
      <c r="G765" s="10">
        <v>44593</v>
      </c>
      <c r="H765" s="11">
        <v>8</v>
      </c>
      <c r="I765" s="20" t="s">
        <v>259</v>
      </c>
      <c r="J765" s="11" t="s">
        <v>261</v>
      </c>
      <c r="K765" s="11" t="s">
        <v>2205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1766</v>
      </c>
      <c r="F766" s="10">
        <v>42036</v>
      </c>
      <c r="G766" s="10">
        <v>44593</v>
      </c>
      <c r="H766" s="11">
        <v>8</v>
      </c>
      <c r="I766" s="20" t="s">
        <v>259</v>
      </c>
      <c r="J766" s="11" t="s">
        <v>261</v>
      </c>
      <c r="K766" s="11" t="s">
        <v>2205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1767</v>
      </c>
      <c r="F767" s="10">
        <v>42036</v>
      </c>
      <c r="G767" s="10">
        <v>44593</v>
      </c>
      <c r="H767" s="11">
        <v>8</v>
      </c>
      <c r="I767" s="20" t="s">
        <v>259</v>
      </c>
      <c r="J767" s="11" t="s">
        <v>261</v>
      </c>
      <c r="K767" s="11" t="s">
        <v>2205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1768</v>
      </c>
      <c r="F768" s="10">
        <v>42036</v>
      </c>
      <c r="G768" s="10">
        <v>44593</v>
      </c>
      <c r="H768" s="11">
        <v>8</v>
      </c>
      <c r="I768" s="20" t="s">
        <v>259</v>
      </c>
      <c r="J768" s="11" t="s">
        <v>261</v>
      </c>
      <c r="K768" s="11" t="s">
        <v>2205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1769</v>
      </c>
      <c r="F769" s="10">
        <v>42036</v>
      </c>
      <c r="G769" s="10">
        <v>44593</v>
      </c>
      <c r="H769" s="11">
        <v>8</v>
      </c>
      <c r="I769" s="20" t="s">
        <v>259</v>
      </c>
      <c r="J769" s="11" t="s">
        <v>261</v>
      </c>
      <c r="K769" s="11" t="s">
        <v>2205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1770</v>
      </c>
      <c r="F770" s="10">
        <v>42036</v>
      </c>
      <c r="G770" s="10">
        <v>44593</v>
      </c>
      <c r="H770" s="11">
        <v>8</v>
      </c>
      <c r="I770" s="20" t="s">
        <v>259</v>
      </c>
      <c r="J770" s="11" t="s">
        <v>261</v>
      </c>
      <c r="K770" s="11" t="s">
        <v>2205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1771</v>
      </c>
      <c r="F771" s="10">
        <v>42036</v>
      </c>
      <c r="G771" s="10">
        <v>44593</v>
      </c>
      <c r="H771" s="11">
        <v>8</v>
      </c>
      <c r="I771" s="20" t="s">
        <v>259</v>
      </c>
      <c r="J771" s="11" t="s">
        <v>261</v>
      </c>
      <c r="K771" s="11" t="s">
        <v>2205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1772</v>
      </c>
      <c r="F772" s="10">
        <v>42036</v>
      </c>
      <c r="G772" s="10">
        <v>44593</v>
      </c>
      <c r="H772" s="11">
        <v>8</v>
      </c>
      <c r="I772" s="20" t="s">
        <v>259</v>
      </c>
      <c r="J772" s="11" t="s">
        <v>261</v>
      </c>
      <c r="K772" s="11" t="s">
        <v>2205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1773</v>
      </c>
      <c r="F773" s="10">
        <v>42036</v>
      </c>
      <c r="G773" s="10">
        <v>44593</v>
      </c>
      <c r="H773" s="11">
        <v>8</v>
      </c>
      <c r="I773" s="20" t="s">
        <v>259</v>
      </c>
      <c r="J773" s="11" t="s">
        <v>261</v>
      </c>
      <c r="K773" s="11" t="s">
        <v>2205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1774</v>
      </c>
      <c r="F774" s="10">
        <v>42036</v>
      </c>
      <c r="G774" s="10">
        <v>44593</v>
      </c>
      <c r="H774" s="11">
        <v>8</v>
      </c>
      <c r="I774" s="20" t="s">
        <v>259</v>
      </c>
      <c r="J774" s="11" t="s">
        <v>261</v>
      </c>
      <c r="K774" s="11" t="s">
        <v>2205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1775</v>
      </c>
      <c r="F775" s="10">
        <v>42036</v>
      </c>
      <c r="G775" s="10">
        <v>44593</v>
      </c>
      <c r="H775" s="11">
        <v>8</v>
      </c>
      <c r="I775" s="20" t="s">
        <v>259</v>
      </c>
      <c r="J775" s="11" t="s">
        <v>261</v>
      </c>
      <c r="K775" s="11" t="s">
        <v>2205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1776</v>
      </c>
      <c r="F776" s="10">
        <v>42036</v>
      </c>
      <c r="G776" s="10">
        <v>44593</v>
      </c>
      <c r="H776" s="11">
        <v>8</v>
      </c>
      <c r="I776" s="20" t="s">
        <v>259</v>
      </c>
      <c r="J776" s="11" t="s">
        <v>261</v>
      </c>
      <c r="K776" s="11" t="s">
        <v>2205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1777</v>
      </c>
      <c r="F777" s="10">
        <v>42036</v>
      </c>
      <c r="G777" s="10">
        <v>44593</v>
      </c>
      <c r="H777" s="11">
        <v>8</v>
      </c>
      <c r="I777" s="20" t="s">
        <v>259</v>
      </c>
      <c r="J777" s="11" t="s">
        <v>261</v>
      </c>
      <c r="K777" s="11" t="s">
        <v>2205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1778</v>
      </c>
      <c r="F778" s="10">
        <v>42036</v>
      </c>
      <c r="G778" s="10">
        <v>44593</v>
      </c>
      <c r="H778" s="11">
        <v>8</v>
      </c>
      <c r="I778" s="20" t="s">
        <v>259</v>
      </c>
      <c r="J778" s="11" t="s">
        <v>261</v>
      </c>
      <c r="K778" s="11" t="s">
        <v>2205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1779</v>
      </c>
      <c r="F779" s="10">
        <v>42036</v>
      </c>
      <c r="G779" s="10">
        <v>44593</v>
      </c>
      <c r="H779" s="11">
        <v>8</v>
      </c>
      <c r="I779" s="20" t="s">
        <v>259</v>
      </c>
      <c r="J779" s="11" t="s">
        <v>261</v>
      </c>
      <c r="K779" s="11" t="s">
        <v>2205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1780</v>
      </c>
      <c r="F780" s="10">
        <v>42036</v>
      </c>
      <c r="G780" s="10">
        <v>44593</v>
      </c>
      <c r="H780" s="11">
        <v>8</v>
      </c>
      <c r="I780" s="20" t="s">
        <v>259</v>
      </c>
      <c r="J780" s="11" t="s">
        <v>261</v>
      </c>
      <c r="K780" s="11" t="s">
        <v>2205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1781</v>
      </c>
      <c r="F781" s="10">
        <v>42036</v>
      </c>
      <c r="G781" s="10">
        <v>44593</v>
      </c>
      <c r="H781" s="11">
        <v>8</v>
      </c>
      <c r="I781" s="20" t="s">
        <v>259</v>
      </c>
      <c r="J781" s="11" t="s">
        <v>261</v>
      </c>
      <c r="K781" s="11" t="s">
        <v>2205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1782</v>
      </c>
      <c r="F782" s="10">
        <v>42036</v>
      </c>
      <c r="G782" s="10">
        <v>44593</v>
      </c>
      <c r="H782" s="11">
        <v>8</v>
      </c>
      <c r="I782" s="20" t="s">
        <v>259</v>
      </c>
      <c r="J782" s="11" t="s">
        <v>261</v>
      </c>
      <c r="K782" s="11" t="s">
        <v>2205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1783</v>
      </c>
      <c r="F783" s="10">
        <v>42036</v>
      </c>
      <c r="G783" s="10">
        <v>44593</v>
      </c>
      <c r="H783" s="11">
        <v>8</v>
      </c>
      <c r="I783" s="20" t="s">
        <v>259</v>
      </c>
      <c r="J783" s="11" t="s">
        <v>261</v>
      </c>
      <c r="K783" s="11" t="s">
        <v>2205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1784</v>
      </c>
      <c r="F784" s="10">
        <v>42036</v>
      </c>
      <c r="G784" s="10">
        <v>44593</v>
      </c>
      <c r="H784" s="11">
        <v>8</v>
      </c>
      <c r="I784" s="20" t="s">
        <v>259</v>
      </c>
      <c r="J784" s="11" t="s">
        <v>261</v>
      </c>
      <c r="K784" s="11" t="s">
        <v>2205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1785</v>
      </c>
      <c r="F785" s="10">
        <v>42036</v>
      </c>
      <c r="G785" s="10">
        <v>44593</v>
      </c>
      <c r="H785" s="11">
        <v>8</v>
      </c>
      <c r="I785" s="20" t="s">
        <v>259</v>
      </c>
      <c r="J785" s="11" t="s">
        <v>261</v>
      </c>
      <c r="K785" s="11" t="s">
        <v>2205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1786</v>
      </c>
      <c r="F786" s="10">
        <v>42036</v>
      </c>
      <c r="G786" s="10">
        <v>44593</v>
      </c>
      <c r="H786" s="11">
        <v>8</v>
      </c>
      <c r="I786" s="20" t="s">
        <v>259</v>
      </c>
      <c r="J786" s="11" t="s">
        <v>261</v>
      </c>
      <c r="K786" s="11" t="s">
        <v>2205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1787</v>
      </c>
      <c r="F787" s="10">
        <v>42036</v>
      </c>
      <c r="G787" s="10">
        <v>44593</v>
      </c>
      <c r="H787" s="11">
        <v>8</v>
      </c>
      <c r="I787" s="20" t="s">
        <v>259</v>
      </c>
      <c r="J787" s="11" t="s">
        <v>261</v>
      </c>
      <c r="K787" s="11" t="s">
        <v>2205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1788</v>
      </c>
      <c r="F788" s="10">
        <v>42036</v>
      </c>
      <c r="G788" s="10">
        <v>44593</v>
      </c>
      <c r="H788" s="11">
        <v>8</v>
      </c>
      <c r="I788" s="20" t="s">
        <v>259</v>
      </c>
      <c r="J788" s="11" t="s">
        <v>261</v>
      </c>
      <c r="K788" s="11" t="s">
        <v>2205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1789</v>
      </c>
      <c r="F789" s="10">
        <v>42036</v>
      </c>
      <c r="G789" s="10">
        <v>44593</v>
      </c>
      <c r="H789" s="11">
        <v>8</v>
      </c>
      <c r="I789" s="20" t="s">
        <v>259</v>
      </c>
      <c r="J789" s="11" t="s">
        <v>261</v>
      </c>
      <c r="K789" s="11" t="s">
        <v>2205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1790</v>
      </c>
      <c r="F790" s="10">
        <v>42036</v>
      </c>
      <c r="G790" s="10">
        <v>44593</v>
      </c>
      <c r="H790" s="11">
        <v>8</v>
      </c>
      <c r="I790" s="20" t="s">
        <v>259</v>
      </c>
      <c r="J790" s="11" t="s">
        <v>261</v>
      </c>
      <c r="K790" s="11" t="s">
        <v>2205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1791</v>
      </c>
      <c r="F791" s="10">
        <v>42036</v>
      </c>
      <c r="G791" s="10">
        <v>44593</v>
      </c>
      <c r="H791" s="11">
        <v>8</v>
      </c>
      <c r="I791" s="20" t="s">
        <v>259</v>
      </c>
      <c r="J791" s="11" t="s">
        <v>261</v>
      </c>
      <c r="K791" s="11" t="s">
        <v>2205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1792</v>
      </c>
      <c r="F792" s="10">
        <v>42036</v>
      </c>
      <c r="G792" s="10">
        <v>44593</v>
      </c>
      <c r="H792" s="11">
        <v>8</v>
      </c>
      <c r="I792" s="20" t="s">
        <v>259</v>
      </c>
      <c r="J792" s="11" t="s">
        <v>261</v>
      </c>
      <c r="K792" s="11" t="s">
        <v>2205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1793</v>
      </c>
      <c r="F793" s="10">
        <v>42036</v>
      </c>
      <c r="G793" s="10">
        <v>44593</v>
      </c>
      <c r="H793" s="11">
        <v>8</v>
      </c>
      <c r="I793" s="20" t="s">
        <v>259</v>
      </c>
      <c r="J793" s="11" t="s">
        <v>261</v>
      </c>
      <c r="K793" s="11" t="s">
        <v>2205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1794</v>
      </c>
      <c r="F794" s="10">
        <v>42036</v>
      </c>
      <c r="G794" s="10">
        <v>44593</v>
      </c>
      <c r="H794" s="11">
        <v>8</v>
      </c>
      <c r="I794" s="20" t="s">
        <v>259</v>
      </c>
      <c r="J794" s="11" t="s">
        <v>261</v>
      </c>
      <c r="K794" s="11" t="s">
        <v>2205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1795</v>
      </c>
      <c r="F795" s="10">
        <v>42036</v>
      </c>
      <c r="G795" s="10">
        <v>44593</v>
      </c>
      <c r="H795" s="11">
        <v>8</v>
      </c>
      <c r="I795" s="20" t="s">
        <v>259</v>
      </c>
      <c r="J795" s="11" t="s">
        <v>261</v>
      </c>
      <c r="K795" s="11" t="s">
        <v>2205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1796</v>
      </c>
      <c r="F796" s="10">
        <v>42036</v>
      </c>
      <c r="G796" s="10">
        <v>44593</v>
      </c>
      <c r="H796" s="11">
        <v>8</v>
      </c>
      <c r="I796" s="20" t="s">
        <v>259</v>
      </c>
      <c r="J796" s="11" t="s">
        <v>261</v>
      </c>
      <c r="K796" s="11" t="s">
        <v>2205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1797</v>
      </c>
      <c r="F797" s="10">
        <v>42036</v>
      </c>
      <c r="G797" s="10">
        <v>44593</v>
      </c>
      <c r="H797" s="11">
        <v>8</v>
      </c>
      <c r="I797" s="20" t="s">
        <v>259</v>
      </c>
      <c r="J797" s="11" t="s">
        <v>261</v>
      </c>
      <c r="K797" s="11" t="s">
        <v>2205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1798</v>
      </c>
      <c r="F798" s="10">
        <v>42036</v>
      </c>
      <c r="G798" s="10">
        <v>44593</v>
      </c>
      <c r="H798" s="11">
        <v>8</v>
      </c>
      <c r="I798" s="20" t="s">
        <v>259</v>
      </c>
      <c r="J798" s="11" t="s">
        <v>261</v>
      </c>
      <c r="K798" s="11" t="s">
        <v>2205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1799</v>
      </c>
      <c r="F799" s="10">
        <v>42036</v>
      </c>
      <c r="G799" s="10">
        <v>44593</v>
      </c>
      <c r="H799" s="11">
        <v>8</v>
      </c>
      <c r="I799" s="20" t="s">
        <v>259</v>
      </c>
      <c r="J799" s="11" t="s">
        <v>261</v>
      </c>
      <c r="K799" s="11" t="s">
        <v>2205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1800</v>
      </c>
      <c r="F800" s="10">
        <v>42036</v>
      </c>
      <c r="G800" s="10">
        <v>44593</v>
      </c>
      <c r="H800" s="11">
        <v>8</v>
      </c>
      <c r="I800" s="20" t="s">
        <v>259</v>
      </c>
      <c r="J800" s="11" t="s">
        <v>261</v>
      </c>
      <c r="K800" s="11" t="s">
        <v>2205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1801</v>
      </c>
      <c r="F801" s="10">
        <v>42036</v>
      </c>
      <c r="G801" s="10">
        <v>44593</v>
      </c>
      <c r="H801" s="11">
        <v>8</v>
      </c>
      <c r="I801" s="20" t="s">
        <v>259</v>
      </c>
      <c r="J801" s="11" t="s">
        <v>261</v>
      </c>
      <c r="K801" s="11" t="s">
        <v>2205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1802</v>
      </c>
      <c r="F802" s="10">
        <v>42036</v>
      </c>
      <c r="G802" s="10">
        <v>44593</v>
      </c>
      <c r="H802" s="11">
        <v>8</v>
      </c>
      <c r="I802" s="20" t="s">
        <v>259</v>
      </c>
      <c r="J802" s="11" t="s">
        <v>261</v>
      </c>
      <c r="K802" s="11" t="s">
        <v>2205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1803</v>
      </c>
      <c r="F803" s="10">
        <v>42036</v>
      </c>
      <c r="G803" s="10">
        <v>44593</v>
      </c>
      <c r="H803" s="11">
        <v>8</v>
      </c>
      <c r="I803" s="20" t="s">
        <v>259</v>
      </c>
      <c r="J803" s="11" t="s">
        <v>261</v>
      </c>
      <c r="K803" s="11" t="s">
        <v>2205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1804</v>
      </c>
      <c r="F804" s="10">
        <v>42036</v>
      </c>
      <c r="G804" s="10">
        <v>44593</v>
      </c>
      <c r="H804" s="11">
        <v>8</v>
      </c>
      <c r="I804" s="20" t="s">
        <v>259</v>
      </c>
      <c r="J804" s="11" t="s">
        <v>261</v>
      </c>
      <c r="K804" s="11" t="s">
        <v>2205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1805</v>
      </c>
      <c r="F805" s="10">
        <v>42036</v>
      </c>
      <c r="G805" s="10">
        <v>44593</v>
      </c>
      <c r="H805" s="11">
        <v>8</v>
      </c>
      <c r="I805" s="20" t="s">
        <v>259</v>
      </c>
      <c r="J805" s="11" t="s">
        <v>261</v>
      </c>
      <c r="K805" s="11" t="s">
        <v>2205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1806</v>
      </c>
      <c r="F806" s="10">
        <v>42036</v>
      </c>
      <c r="G806" s="10">
        <v>44593</v>
      </c>
      <c r="H806" s="11">
        <v>8</v>
      </c>
      <c r="I806" s="20" t="s">
        <v>259</v>
      </c>
      <c r="J806" s="11" t="s">
        <v>261</v>
      </c>
      <c r="K806" s="11" t="s">
        <v>2205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1807</v>
      </c>
      <c r="F807" s="10">
        <v>42036</v>
      </c>
      <c r="G807" s="10">
        <v>44593</v>
      </c>
      <c r="H807" s="11">
        <v>8</v>
      </c>
      <c r="I807" s="20" t="s">
        <v>259</v>
      </c>
      <c r="J807" s="11" t="s">
        <v>261</v>
      </c>
      <c r="K807" s="11" t="s">
        <v>2205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1808</v>
      </c>
      <c r="F808" s="10">
        <v>42036</v>
      </c>
      <c r="G808" s="10">
        <v>44593</v>
      </c>
      <c r="H808" s="11">
        <v>8</v>
      </c>
      <c r="I808" s="20" t="s">
        <v>259</v>
      </c>
      <c r="J808" s="11" t="s">
        <v>261</v>
      </c>
      <c r="K808" s="11" t="s">
        <v>2205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1809</v>
      </c>
      <c r="F809" s="10">
        <v>42036</v>
      </c>
      <c r="G809" s="10">
        <v>44593</v>
      </c>
      <c r="H809" s="11">
        <v>8</v>
      </c>
      <c r="I809" s="20" t="s">
        <v>259</v>
      </c>
      <c r="J809" s="11" t="s">
        <v>261</v>
      </c>
      <c r="K809" s="11" t="s">
        <v>2205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1810</v>
      </c>
      <c r="F810" s="10">
        <v>42036</v>
      </c>
      <c r="G810" s="10">
        <v>44593</v>
      </c>
      <c r="H810" s="11">
        <v>8</v>
      </c>
      <c r="I810" s="20" t="s">
        <v>259</v>
      </c>
      <c r="J810" s="11" t="s">
        <v>261</v>
      </c>
      <c r="K810" s="11" t="s">
        <v>2205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1811</v>
      </c>
      <c r="F811" s="10">
        <v>42036</v>
      </c>
      <c r="G811" s="10">
        <v>44593</v>
      </c>
      <c r="H811" s="11">
        <v>8</v>
      </c>
      <c r="I811" s="20" t="s">
        <v>259</v>
      </c>
      <c r="J811" s="11" t="s">
        <v>261</v>
      </c>
      <c r="K811" s="11" t="s">
        <v>2205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1812</v>
      </c>
      <c r="F812" s="10">
        <v>42036</v>
      </c>
      <c r="G812" s="10">
        <v>44593</v>
      </c>
      <c r="H812" s="11">
        <v>8</v>
      </c>
      <c r="I812" s="20" t="s">
        <v>259</v>
      </c>
      <c r="J812" s="11" t="s">
        <v>261</v>
      </c>
      <c r="K812" s="11" t="s">
        <v>2205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1813</v>
      </c>
      <c r="F813" s="10">
        <v>42036</v>
      </c>
      <c r="G813" s="10">
        <v>44593</v>
      </c>
      <c r="H813" s="11">
        <v>8</v>
      </c>
      <c r="I813" s="20" t="s">
        <v>259</v>
      </c>
      <c r="J813" s="11" t="s">
        <v>261</v>
      </c>
      <c r="K813" s="11" t="s">
        <v>2205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1814</v>
      </c>
      <c r="F814" s="10">
        <v>42036</v>
      </c>
      <c r="G814" s="10">
        <v>44593</v>
      </c>
      <c r="H814" s="11">
        <v>8</v>
      </c>
      <c r="I814" s="20" t="s">
        <v>259</v>
      </c>
      <c r="J814" s="11" t="s">
        <v>261</v>
      </c>
      <c r="K814" s="11" t="s">
        <v>2205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1815</v>
      </c>
      <c r="F815" s="10">
        <v>42036</v>
      </c>
      <c r="G815" s="10">
        <v>44593</v>
      </c>
      <c r="H815" s="11">
        <v>8</v>
      </c>
      <c r="I815" s="20" t="s">
        <v>259</v>
      </c>
      <c r="J815" s="11" t="s">
        <v>261</v>
      </c>
      <c r="K815" s="11" t="s">
        <v>2205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1816</v>
      </c>
      <c r="F816" s="10">
        <v>42036</v>
      </c>
      <c r="G816" s="10">
        <v>44593</v>
      </c>
      <c r="H816" s="11">
        <v>8</v>
      </c>
      <c r="I816" s="20" t="s">
        <v>259</v>
      </c>
      <c r="J816" s="11" t="s">
        <v>261</v>
      </c>
      <c r="K816" s="11" t="s">
        <v>2205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1817</v>
      </c>
      <c r="F817" s="10">
        <v>42036</v>
      </c>
      <c r="G817" s="10">
        <v>44593</v>
      </c>
      <c r="H817" s="11">
        <v>8</v>
      </c>
      <c r="I817" s="20" t="s">
        <v>259</v>
      </c>
      <c r="J817" s="11" t="s">
        <v>261</v>
      </c>
      <c r="K817" s="11" t="s">
        <v>2205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1818</v>
      </c>
      <c r="F818" s="10">
        <v>42036</v>
      </c>
      <c r="G818" s="10">
        <v>44593</v>
      </c>
      <c r="H818" s="11">
        <v>8</v>
      </c>
      <c r="I818" s="20" t="s">
        <v>259</v>
      </c>
      <c r="J818" s="11" t="s">
        <v>261</v>
      </c>
      <c r="K818" s="11" t="s">
        <v>2205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1819</v>
      </c>
      <c r="F819" s="10">
        <v>42036</v>
      </c>
      <c r="G819" s="10">
        <v>44593</v>
      </c>
      <c r="H819" s="11">
        <v>8</v>
      </c>
      <c r="I819" s="20" t="s">
        <v>259</v>
      </c>
      <c r="J819" s="11" t="s">
        <v>261</v>
      </c>
      <c r="K819" s="11" t="s">
        <v>2205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1820</v>
      </c>
      <c r="F820" s="10">
        <v>42036</v>
      </c>
      <c r="G820" s="10">
        <v>44593</v>
      </c>
      <c r="H820" s="11">
        <v>8</v>
      </c>
      <c r="I820" s="20" t="s">
        <v>259</v>
      </c>
      <c r="J820" s="11" t="s">
        <v>261</v>
      </c>
      <c r="K820" s="11" t="s">
        <v>2205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1821</v>
      </c>
      <c r="F821" s="10">
        <v>42036</v>
      </c>
      <c r="G821" s="10">
        <v>44593</v>
      </c>
      <c r="H821" s="11">
        <v>8</v>
      </c>
      <c r="I821" s="20" t="s">
        <v>259</v>
      </c>
      <c r="J821" s="11" t="s">
        <v>261</v>
      </c>
      <c r="K821" s="11" t="s">
        <v>2205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1822</v>
      </c>
      <c r="F822" s="10">
        <v>42036</v>
      </c>
      <c r="G822" s="10">
        <v>44593</v>
      </c>
      <c r="H822" s="11">
        <v>8</v>
      </c>
      <c r="I822" s="20" t="s">
        <v>259</v>
      </c>
      <c r="J822" s="11" t="s">
        <v>261</v>
      </c>
      <c r="K822" s="11" t="s">
        <v>2205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1823</v>
      </c>
      <c r="F823" s="10">
        <v>42036</v>
      </c>
      <c r="G823" s="10">
        <v>44593</v>
      </c>
      <c r="H823" s="11">
        <v>8</v>
      </c>
      <c r="I823" s="20" t="s">
        <v>259</v>
      </c>
      <c r="J823" s="11" t="s">
        <v>261</v>
      </c>
      <c r="K823" s="11" t="s">
        <v>2205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1824</v>
      </c>
      <c r="F824" s="10">
        <v>42036</v>
      </c>
      <c r="G824" s="10">
        <v>44593</v>
      </c>
      <c r="H824" s="11">
        <v>8</v>
      </c>
      <c r="I824" s="20" t="s">
        <v>259</v>
      </c>
      <c r="J824" s="11" t="s">
        <v>261</v>
      </c>
      <c r="K824" s="11" t="s">
        <v>2205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1825</v>
      </c>
      <c r="F825" s="10">
        <v>42036</v>
      </c>
      <c r="G825" s="10">
        <v>44593</v>
      </c>
      <c r="H825" s="11">
        <v>8</v>
      </c>
      <c r="I825" s="20" t="s">
        <v>259</v>
      </c>
      <c r="J825" s="11" t="s">
        <v>261</v>
      </c>
      <c r="K825" s="11" t="s">
        <v>2205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1826</v>
      </c>
      <c r="F826" s="10">
        <v>42036</v>
      </c>
      <c r="G826" s="10">
        <v>44593</v>
      </c>
      <c r="H826" s="11">
        <v>8</v>
      </c>
      <c r="I826" s="20" t="s">
        <v>259</v>
      </c>
      <c r="J826" s="11" t="s">
        <v>261</v>
      </c>
      <c r="K826" s="11" t="s">
        <v>2205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1827</v>
      </c>
      <c r="F827" s="10">
        <v>42036</v>
      </c>
      <c r="G827" s="10">
        <v>44593</v>
      </c>
      <c r="H827" s="11">
        <v>8</v>
      </c>
      <c r="I827" s="20" t="s">
        <v>259</v>
      </c>
      <c r="J827" s="11" t="s">
        <v>261</v>
      </c>
      <c r="K827" s="11" t="s">
        <v>2205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1828</v>
      </c>
      <c r="F828" s="10">
        <v>42036</v>
      </c>
      <c r="G828" s="10">
        <v>44593</v>
      </c>
      <c r="H828" s="11">
        <v>8</v>
      </c>
      <c r="I828" s="20" t="s">
        <v>259</v>
      </c>
      <c r="J828" s="11" t="s">
        <v>261</v>
      </c>
      <c r="K828" s="11" t="s">
        <v>2205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1829</v>
      </c>
      <c r="F829" s="10">
        <v>42036</v>
      </c>
      <c r="G829" s="10">
        <v>44593</v>
      </c>
      <c r="H829" s="11">
        <v>8</v>
      </c>
      <c r="I829" s="20" t="s">
        <v>259</v>
      </c>
      <c r="J829" s="11" t="s">
        <v>261</v>
      </c>
      <c r="K829" s="11" t="s">
        <v>2205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1830</v>
      </c>
      <c r="F830" s="10">
        <v>42036</v>
      </c>
      <c r="G830" s="10">
        <v>44593</v>
      </c>
      <c r="H830" s="11">
        <v>8</v>
      </c>
      <c r="I830" s="20" t="s">
        <v>259</v>
      </c>
      <c r="J830" s="11" t="s">
        <v>261</v>
      </c>
      <c r="K830" s="11" t="s">
        <v>2205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1831</v>
      </c>
      <c r="F831" s="10">
        <v>42036</v>
      </c>
      <c r="G831" s="10">
        <v>44593</v>
      </c>
      <c r="H831" s="11">
        <v>8</v>
      </c>
      <c r="I831" s="20" t="s">
        <v>259</v>
      </c>
      <c r="J831" s="11" t="s">
        <v>261</v>
      </c>
      <c r="K831" s="11" t="s">
        <v>2205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1832</v>
      </c>
      <c r="F832" s="10">
        <v>42036</v>
      </c>
      <c r="G832" s="10">
        <v>44593</v>
      </c>
      <c r="H832" s="11">
        <v>8</v>
      </c>
      <c r="I832" s="20" t="s">
        <v>259</v>
      </c>
      <c r="J832" s="11" t="s">
        <v>261</v>
      </c>
      <c r="K832" s="11" t="s">
        <v>2205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1833</v>
      </c>
      <c r="F833" s="10">
        <v>42036</v>
      </c>
      <c r="G833" s="10">
        <v>44593</v>
      </c>
      <c r="H833" s="11">
        <v>8</v>
      </c>
      <c r="I833" s="20" t="s">
        <v>259</v>
      </c>
      <c r="J833" s="11" t="s">
        <v>261</v>
      </c>
      <c r="K833" s="11" t="s">
        <v>2205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1834</v>
      </c>
      <c r="F834" s="10">
        <v>42036</v>
      </c>
      <c r="G834" s="10">
        <v>44593</v>
      </c>
      <c r="H834" s="11">
        <v>8</v>
      </c>
      <c r="I834" s="20" t="s">
        <v>259</v>
      </c>
      <c r="J834" s="11" t="s">
        <v>261</v>
      </c>
      <c r="K834" s="11" t="s">
        <v>2205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1835</v>
      </c>
      <c r="F835" s="10">
        <v>42036</v>
      </c>
      <c r="G835" s="10">
        <v>44593</v>
      </c>
      <c r="H835" s="11">
        <v>8</v>
      </c>
      <c r="I835" s="20" t="s">
        <v>259</v>
      </c>
      <c r="J835" s="11" t="s">
        <v>261</v>
      </c>
      <c r="K835" s="11" t="s">
        <v>2205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1836</v>
      </c>
      <c r="F836" s="10">
        <v>42036</v>
      </c>
      <c r="G836" s="10">
        <v>44593</v>
      </c>
      <c r="H836" s="11">
        <v>8</v>
      </c>
      <c r="I836" s="20" t="s">
        <v>259</v>
      </c>
      <c r="J836" s="11" t="s">
        <v>261</v>
      </c>
      <c r="K836" s="11" t="s">
        <v>2205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1837</v>
      </c>
      <c r="F837" s="10">
        <v>42036</v>
      </c>
      <c r="G837" s="10">
        <v>44593</v>
      </c>
      <c r="H837" s="11">
        <v>8</v>
      </c>
      <c r="I837" s="20" t="s">
        <v>259</v>
      </c>
      <c r="J837" s="11" t="s">
        <v>261</v>
      </c>
      <c r="K837" s="11" t="s">
        <v>2205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1838</v>
      </c>
      <c r="F838" s="10">
        <v>42036</v>
      </c>
      <c r="G838" s="10">
        <v>44593</v>
      </c>
      <c r="H838" s="11">
        <v>8</v>
      </c>
      <c r="I838" s="20" t="s">
        <v>259</v>
      </c>
      <c r="J838" s="11" t="s">
        <v>261</v>
      </c>
      <c r="K838" s="11" t="s">
        <v>2205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1839</v>
      </c>
      <c r="F839" s="10">
        <v>42036</v>
      </c>
      <c r="G839" s="10">
        <v>44593</v>
      </c>
      <c r="H839" s="11">
        <v>8</v>
      </c>
      <c r="I839" s="20" t="s">
        <v>259</v>
      </c>
      <c r="J839" s="11" t="s">
        <v>261</v>
      </c>
      <c r="K839" s="11" t="s">
        <v>2205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1840</v>
      </c>
      <c r="F840" s="10">
        <v>42036</v>
      </c>
      <c r="G840" s="10">
        <v>44593</v>
      </c>
      <c r="H840" s="11">
        <v>8</v>
      </c>
      <c r="I840" s="20" t="s">
        <v>259</v>
      </c>
      <c r="J840" s="11" t="s">
        <v>261</v>
      </c>
      <c r="K840" s="11" t="s">
        <v>2205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1841</v>
      </c>
      <c r="F841" s="10">
        <v>42036</v>
      </c>
      <c r="G841" s="10">
        <v>44593</v>
      </c>
      <c r="H841" s="11">
        <v>8</v>
      </c>
      <c r="I841" s="20" t="s">
        <v>259</v>
      </c>
      <c r="J841" s="11" t="s">
        <v>261</v>
      </c>
      <c r="K841" s="11" t="s">
        <v>2205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1842</v>
      </c>
      <c r="F842" s="10">
        <v>42036</v>
      </c>
      <c r="G842" s="10">
        <v>44593</v>
      </c>
      <c r="H842" s="11">
        <v>8</v>
      </c>
      <c r="I842" s="20" t="s">
        <v>259</v>
      </c>
      <c r="J842" s="11" t="s">
        <v>261</v>
      </c>
      <c r="K842" s="11" t="s">
        <v>2205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1843</v>
      </c>
      <c r="F843" s="10">
        <v>42036</v>
      </c>
      <c r="G843" s="10">
        <v>44593</v>
      </c>
      <c r="H843" s="11">
        <v>8</v>
      </c>
      <c r="I843" s="20" t="s">
        <v>259</v>
      </c>
      <c r="J843" s="11" t="s">
        <v>261</v>
      </c>
      <c r="K843" s="11" t="s">
        <v>2205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1844</v>
      </c>
      <c r="F844" s="10">
        <v>42036</v>
      </c>
      <c r="G844" s="10">
        <v>44593</v>
      </c>
      <c r="H844" s="11">
        <v>8</v>
      </c>
      <c r="I844" s="20" t="s">
        <v>259</v>
      </c>
      <c r="J844" s="11" t="s">
        <v>261</v>
      </c>
      <c r="K844" s="11" t="s">
        <v>2205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1845</v>
      </c>
      <c r="F845" s="10">
        <v>42036</v>
      </c>
      <c r="G845" s="10">
        <v>44593</v>
      </c>
      <c r="H845" s="11">
        <v>8</v>
      </c>
      <c r="I845" s="20" t="s">
        <v>259</v>
      </c>
      <c r="J845" s="11" t="s">
        <v>261</v>
      </c>
      <c r="K845" s="11" t="s">
        <v>2205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1846</v>
      </c>
      <c r="F846" s="10">
        <v>42036</v>
      </c>
      <c r="G846" s="10">
        <v>44593</v>
      </c>
      <c r="H846" s="11">
        <v>8</v>
      </c>
      <c r="I846" s="20" t="s">
        <v>259</v>
      </c>
      <c r="J846" s="11" t="s">
        <v>261</v>
      </c>
      <c r="K846" s="11" t="s">
        <v>2205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1847</v>
      </c>
      <c r="F847" s="10">
        <v>42036</v>
      </c>
      <c r="G847" s="10">
        <v>44593</v>
      </c>
      <c r="H847" s="11">
        <v>8</v>
      </c>
      <c r="I847" s="20" t="s">
        <v>259</v>
      </c>
      <c r="J847" s="11" t="s">
        <v>261</v>
      </c>
      <c r="K847" s="11" t="s">
        <v>2205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1848</v>
      </c>
      <c r="F848" s="10">
        <v>42036</v>
      </c>
      <c r="G848" s="10">
        <v>44593</v>
      </c>
      <c r="H848" s="11">
        <v>8</v>
      </c>
      <c r="I848" s="20" t="s">
        <v>259</v>
      </c>
      <c r="J848" s="11" t="s">
        <v>261</v>
      </c>
      <c r="K848" s="11" t="s">
        <v>2205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1849</v>
      </c>
      <c r="F849" s="10">
        <v>42036</v>
      </c>
      <c r="G849" s="10">
        <v>44593</v>
      </c>
      <c r="H849" s="11">
        <v>8</v>
      </c>
      <c r="I849" s="20" t="s">
        <v>259</v>
      </c>
      <c r="J849" s="11" t="s">
        <v>261</v>
      </c>
      <c r="K849" s="11" t="s">
        <v>2205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1850</v>
      </c>
      <c r="F850" s="10">
        <v>42036</v>
      </c>
      <c r="G850" s="10">
        <v>44593</v>
      </c>
      <c r="H850" s="11">
        <v>8</v>
      </c>
      <c r="I850" s="20" t="s">
        <v>259</v>
      </c>
      <c r="J850" s="11" t="s">
        <v>261</v>
      </c>
      <c r="K850" s="11" t="s">
        <v>2205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1851</v>
      </c>
      <c r="F851" s="10">
        <v>42036</v>
      </c>
      <c r="G851" s="10">
        <v>44593</v>
      </c>
      <c r="H851" s="11">
        <v>8</v>
      </c>
      <c r="I851" s="20" t="s">
        <v>259</v>
      </c>
      <c r="J851" s="11" t="s">
        <v>261</v>
      </c>
      <c r="K851" s="11" t="s">
        <v>2205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1852</v>
      </c>
      <c r="F852" s="10">
        <v>42036</v>
      </c>
      <c r="G852" s="10">
        <v>44593</v>
      </c>
      <c r="H852" s="11">
        <v>8</v>
      </c>
      <c r="I852" s="20" t="s">
        <v>259</v>
      </c>
      <c r="J852" s="11" t="s">
        <v>261</v>
      </c>
      <c r="K852" s="11" t="s">
        <v>2205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1853</v>
      </c>
      <c r="F853" s="10">
        <v>42036</v>
      </c>
      <c r="G853" s="10">
        <v>44593</v>
      </c>
      <c r="H853" s="11">
        <v>8</v>
      </c>
      <c r="I853" s="20" t="s">
        <v>259</v>
      </c>
      <c r="J853" s="11" t="s">
        <v>261</v>
      </c>
      <c r="K853" s="11" t="s">
        <v>2205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1854</v>
      </c>
      <c r="F854" s="10">
        <v>42036</v>
      </c>
      <c r="G854" s="10">
        <v>44593</v>
      </c>
      <c r="H854" s="11">
        <v>8</v>
      </c>
      <c r="I854" s="20" t="s">
        <v>259</v>
      </c>
      <c r="J854" s="11" t="s">
        <v>261</v>
      </c>
      <c r="K854" s="11" t="s">
        <v>2205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1855</v>
      </c>
      <c r="F855" s="10">
        <v>42036</v>
      </c>
      <c r="G855" s="10">
        <v>44593</v>
      </c>
      <c r="H855" s="11">
        <v>8</v>
      </c>
      <c r="I855" s="20" t="s">
        <v>259</v>
      </c>
      <c r="J855" s="11" t="s">
        <v>261</v>
      </c>
      <c r="K855" s="11" t="s">
        <v>2205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1856</v>
      </c>
      <c r="F856" s="10">
        <v>42036</v>
      </c>
      <c r="G856" s="10">
        <v>44593</v>
      </c>
      <c r="H856" s="11">
        <v>8</v>
      </c>
      <c r="I856" s="20" t="s">
        <v>259</v>
      </c>
      <c r="J856" s="11" t="s">
        <v>261</v>
      </c>
      <c r="K856" s="11" t="s">
        <v>2205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1857</v>
      </c>
      <c r="F857" s="10">
        <v>42036</v>
      </c>
      <c r="G857" s="10">
        <v>44593</v>
      </c>
      <c r="H857" s="11">
        <v>8</v>
      </c>
      <c r="I857" s="20" t="s">
        <v>259</v>
      </c>
      <c r="J857" s="11" t="s">
        <v>261</v>
      </c>
      <c r="K857" s="11" t="s">
        <v>2205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1858</v>
      </c>
      <c r="F858" s="10">
        <v>42036</v>
      </c>
      <c r="G858" s="10">
        <v>44593</v>
      </c>
      <c r="H858" s="11">
        <v>8</v>
      </c>
      <c r="I858" s="20" t="s">
        <v>259</v>
      </c>
      <c r="J858" s="11" t="s">
        <v>261</v>
      </c>
      <c r="K858" s="11" t="s">
        <v>2205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1859</v>
      </c>
      <c r="F859" s="10">
        <v>42036</v>
      </c>
      <c r="G859" s="10">
        <v>44593</v>
      </c>
      <c r="H859" s="11">
        <v>8</v>
      </c>
      <c r="I859" s="20" t="s">
        <v>259</v>
      </c>
      <c r="J859" s="11" t="s">
        <v>261</v>
      </c>
      <c r="K859" s="11" t="s">
        <v>2205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1860</v>
      </c>
      <c r="F860" s="10">
        <v>42036</v>
      </c>
      <c r="G860" s="10">
        <v>44593</v>
      </c>
      <c r="H860" s="11">
        <v>8</v>
      </c>
      <c r="I860" s="20" t="s">
        <v>259</v>
      </c>
      <c r="J860" s="11" t="s">
        <v>261</v>
      </c>
      <c r="K860" s="11" t="s">
        <v>2205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1861</v>
      </c>
      <c r="F861" s="10">
        <v>42036</v>
      </c>
      <c r="G861" s="10">
        <v>44593</v>
      </c>
      <c r="H861" s="11">
        <v>8</v>
      </c>
      <c r="I861" s="20" t="s">
        <v>259</v>
      </c>
      <c r="J861" s="11" t="s">
        <v>261</v>
      </c>
      <c r="K861" s="11" t="s">
        <v>2205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1862</v>
      </c>
      <c r="F862" s="10">
        <v>42036</v>
      </c>
      <c r="G862" s="10">
        <v>44593</v>
      </c>
      <c r="H862" s="11">
        <v>8</v>
      </c>
      <c r="I862" s="20" t="s">
        <v>259</v>
      </c>
      <c r="J862" s="11" t="s">
        <v>261</v>
      </c>
      <c r="K862" s="11" t="s">
        <v>2205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1863</v>
      </c>
      <c r="F863" s="10">
        <v>42036</v>
      </c>
      <c r="G863" s="10">
        <v>44593</v>
      </c>
      <c r="H863" s="11">
        <v>8</v>
      </c>
      <c r="I863" s="20" t="s">
        <v>259</v>
      </c>
      <c r="J863" s="11" t="s">
        <v>261</v>
      </c>
      <c r="K863" s="11" t="s">
        <v>2205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1864</v>
      </c>
      <c r="F864" s="10">
        <v>42036</v>
      </c>
      <c r="G864" s="10">
        <v>44593</v>
      </c>
      <c r="H864" s="11">
        <v>8</v>
      </c>
      <c r="I864" s="20" t="s">
        <v>259</v>
      </c>
      <c r="J864" s="11" t="s">
        <v>261</v>
      </c>
      <c r="K864" s="11" t="s">
        <v>2205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1865</v>
      </c>
      <c r="F865" s="10">
        <v>42036</v>
      </c>
      <c r="G865" s="10">
        <v>44593</v>
      </c>
      <c r="H865" s="11">
        <v>8</v>
      </c>
      <c r="I865" s="20" t="s">
        <v>259</v>
      </c>
      <c r="J865" s="11" t="s">
        <v>261</v>
      </c>
      <c r="K865" s="11" t="s">
        <v>2205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1866</v>
      </c>
      <c r="F866" s="10">
        <v>42036</v>
      </c>
      <c r="G866" s="10">
        <v>44593</v>
      </c>
      <c r="H866" s="11">
        <v>8</v>
      </c>
      <c r="I866" s="20" t="s">
        <v>259</v>
      </c>
      <c r="J866" s="11" t="s">
        <v>261</v>
      </c>
      <c r="K866" s="11" t="s">
        <v>2205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1867</v>
      </c>
      <c r="F867" s="10">
        <v>42036</v>
      </c>
      <c r="G867" s="10">
        <v>44593</v>
      </c>
      <c r="H867" s="11">
        <v>8</v>
      </c>
      <c r="I867" s="20" t="s">
        <v>259</v>
      </c>
      <c r="J867" s="11" t="s">
        <v>261</v>
      </c>
      <c r="K867" s="11" t="s">
        <v>2205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1868</v>
      </c>
      <c r="F868" s="10">
        <v>42036</v>
      </c>
      <c r="G868" s="10">
        <v>44593</v>
      </c>
      <c r="H868" s="11">
        <v>8</v>
      </c>
      <c r="I868" s="20" t="s">
        <v>259</v>
      </c>
      <c r="J868" s="11" t="s">
        <v>261</v>
      </c>
      <c r="K868" s="11" t="s">
        <v>2205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1869</v>
      </c>
      <c r="F869" s="10">
        <v>42036</v>
      </c>
      <c r="G869" s="10">
        <v>44593</v>
      </c>
      <c r="H869" s="11">
        <v>8</v>
      </c>
      <c r="I869" s="20" t="s">
        <v>259</v>
      </c>
      <c r="J869" s="11" t="s">
        <v>261</v>
      </c>
      <c r="K869" s="11" t="s">
        <v>2205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1870</v>
      </c>
      <c r="F870" s="10">
        <v>42036</v>
      </c>
      <c r="G870" s="10">
        <v>44593</v>
      </c>
      <c r="H870" s="11">
        <v>8</v>
      </c>
      <c r="I870" s="20" t="s">
        <v>259</v>
      </c>
      <c r="J870" s="11" t="s">
        <v>261</v>
      </c>
      <c r="K870" s="11" t="s">
        <v>2205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1871</v>
      </c>
      <c r="F871" s="10">
        <v>42036</v>
      </c>
      <c r="G871" s="10">
        <v>44593</v>
      </c>
      <c r="H871" s="11">
        <v>8</v>
      </c>
      <c r="I871" s="20" t="s">
        <v>259</v>
      </c>
      <c r="J871" s="11" t="s">
        <v>261</v>
      </c>
      <c r="K871" s="11" t="s">
        <v>2205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1872</v>
      </c>
      <c r="F872" s="10">
        <v>42036</v>
      </c>
      <c r="G872" s="10">
        <v>44593</v>
      </c>
      <c r="H872" s="11">
        <v>8</v>
      </c>
      <c r="I872" s="20" t="s">
        <v>259</v>
      </c>
      <c r="J872" s="11" t="s">
        <v>261</v>
      </c>
      <c r="K872" s="11" t="s">
        <v>2205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1873</v>
      </c>
      <c r="F873" s="10">
        <v>42036</v>
      </c>
      <c r="G873" s="10">
        <v>44593</v>
      </c>
      <c r="H873" s="11">
        <v>8</v>
      </c>
      <c r="I873" s="20" t="s">
        <v>259</v>
      </c>
      <c r="J873" s="11" t="s">
        <v>261</v>
      </c>
      <c r="K873" s="11" t="s">
        <v>2205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1874</v>
      </c>
      <c r="F874" s="10">
        <v>42036</v>
      </c>
      <c r="G874" s="10">
        <v>44593</v>
      </c>
      <c r="H874" s="11">
        <v>8</v>
      </c>
      <c r="I874" s="20" t="s">
        <v>259</v>
      </c>
      <c r="J874" s="11" t="s">
        <v>261</v>
      </c>
      <c r="K874" s="11" t="s">
        <v>2205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1875</v>
      </c>
      <c r="F875" s="10">
        <v>42036</v>
      </c>
      <c r="G875" s="10">
        <v>44593</v>
      </c>
      <c r="H875" s="11">
        <v>8</v>
      </c>
      <c r="I875" s="20" t="s">
        <v>259</v>
      </c>
      <c r="J875" s="11" t="s">
        <v>261</v>
      </c>
      <c r="K875" s="11" t="s">
        <v>2205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1876</v>
      </c>
      <c r="F876" s="10">
        <v>42036</v>
      </c>
      <c r="G876" s="10">
        <v>44593</v>
      </c>
      <c r="H876" s="11">
        <v>8</v>
      </c>
      <c r="I876" s="20" t="s">
        <v>259</v>
      </c>
      <c r="J876" s="11" t="s">
        <v>261</v>
      </c>
      <c r="K876" s="11" t="s">
        <v>2205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1877</v>
      </c>
      <c r="F877" s="10">
        <v>42036</v>
      </c>
      <c r="G877" s="10">
        <v>44593</v>
      </c>
      <c r="H877" s="11">
        <v>8</v>
      </c>
      <c r="I877" s="20" t="s">
        <v>259</v>
      </c>
      <c r="J877" s="11" t="s">
        <v>261</v>
      </c>
      <c r="K877" s="11" t="s">
        <v>2205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1878</v>
      </c>
      <c r="F878" s="10">
        <v>42036</v>
      </c>
      <c r="G878" s="10">
        <v>44593</v>
      </c>
      <c r="H878" s="11">
        <v>8</v>
      </c>
      <c r="I878" s="20" t="s">
        <v>259</v>
      </c>
      <c r="J878" s="11" t="s">
        <v>261</v>
      </c>
      <c r="K878" s="11" t="s">
        <v>2205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1879</v>
      </c>
      <c r="F879" s="10">
        <v>42036</v>
      </c>
      <c r="G879" s="10">
        <v>44593</v>
      </c>
      <c r="H879" s="11">
        <v>8</v>
      </c>
      <c r="I879" s="20" t="s">
        <v>259</v>
      </c>
      <c r="J879" s="11" t="s">
        <v>261</v>
      </c>
      <c r="K879" s="11" t="s">
        <v>2205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1880</v>
      </c>
      <c r="F880" s="10">
        <v>42036</v>
      </c>
      <c r="G880" s="10">
        <v>44593</v>
      </c>
      <c r="H880" s="11">
        <v>8</v>
      </c>
      <c r="I880" s="20" t="s">
        <v>259</v>
      </c>
      <c r="J880" s="11" t="s">
        <v>261</v>
      </c>
      <c r="K880" s="11" t="s">
        <v>2205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1881</v>
      </c>
      <c r="F881" s="10">
        <v>42036</v>
      </c>
      <c r="G881" s="10">
        <v>44593</v>
      </c>
      <c r="H881" s="11">
        <v>8</v>
      </c>
      <c r="I881" s="20" t="s">
        <v>259</v>
      </c>
      <c r="J881" s="11" t="s">
        <v>261</v>
      </c>
      <c r="K881" s="11" t="s">
        <v>2205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1882</v>
      </c>
      <c r="F882" s="10">
        <v>42036</v>
      </c>
      <c r="G882" s="10">
        <v>44593</v>
      </c>
      <c r="H882" s="11">
        <v>8</v>
      </c>
      <c r="I882" s="20" t="s">
        <v>259</v>
      </c>
      <c r="J882" s="11" t="s">
        <v>261</v>
      </c>
      <c r="K882" s="11" t="s">
        <v>2205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1883</v>
      </c>
      <c r="F883" s="10">
        <v>42036</v>
      </c>
      <c r="G883" s="10">
        <v>44593</v>
      </c>
      <c r="H883" s="11">
        <v>8</v>
      </c>
      <c r="I883" s="20" t="s">
        <v>259</v>
      </c>
      <c r="J883" s="11" t="s">
        <v>261</v>
      </c>
      <c r="K883" s="11" t="s">
        <v>2205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1884</v>
      </c>
      <c r="F884" s="10">
        <v>42036</v>
      </c>
      <c r="G884" s="10">
        <v>44593</v>
      </c>
      <c r="H884" s="11">
        <v>8</v>
      </c>
      <c r="I884" s="20" t="s">
        <v>259</v>
      </c>
      <c r="J884" s="11" t="s">
        <v>261</v>
      </c>
      <c r="K884" s="11" t="s">
        <v>2205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1885</v>
      </c>
      <c r="F885" s="10">
        <v>42036</v>
      </c>
      <c r="G885" s="10">
        <v>44593</v>
      </c>
      <c r="H885" s="11">
        <v>8</v>
      </c>
      <c r="I885" s="20" t="s">
        <v>259</v>
      </c>
      <c r="J885" s="11" t="s">
        <v>261</v>
      </c>
      <c r="K885" s="11" t="s">
        <v>2205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1886</v>
      </c>
      <c r="F886" s="10">
        <v>42036</v>
      </c>
      <c r="G886" s="10">
        <v>44593</v>
      </c>
      <c r="H886" s="11">
        <v>8</v>
      </c>
      <c r="I886" s="20" t="s">
        <v>259</v>
      </c>
      <c r="J886" s="11" t="s">
        <v>261</v>
      </c>
      <c r="K886" s="11" t="s">
        <v>2205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1887</v>
      </c>
      <c r="F887" s="10">
        <v>42036</v>
      </c>
      <c r="G887" s="10">
        <v>44593</v>
      </c>
      <c r="H887" s="11">
        <v>8</v>
      </c>
      <c r="I887" s="20" t="s">
        <v>259</v>
      </c>
      <c r="J887" s="11" t="s">
        <v>261</v>
      </c>
      <c r="K887" s="11" t="s">
        <v>2205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1888</v>
      </c>
      <c r="F888" s="10">
        <v>42036</v>
      </c>
      <c r="G888" s="10">
        <v>44593</v>
      </c>
      <c r="H888" s="11">
        <v>8</v>
      </c>
      <c r="I888" s="20" t="s">
        <v>259</v>
      </c>
      <c r="J888" s="11" t="s">
        <v>261</v>
      </c>
      <c r="K888" s="11" t="s">
        <v>2205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1889</v>
      </c>
      <c r="F889" s="10">
        <v>42036</v>
      </c>
      <c r="G889" s="10">
        <v>44593</v>
      </c>
      <c r="H889" s="11">
        <v>8</v>
      </c>
      <c r="I889" s="20" t="s">
        <v>259</v>
      </c>
      <c r="J889" s="11" t="s">
        <v>261</v>
      </c>
      <c r="K889" s="11" t="s">
        <v>2205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1890</v>
      </c>
      <c r="F890" s="10">
        <v>42036</v>
      </c>
      <c r="G890" s="10">
        <v>44593</v>
      </c>
      <c r="H890" s="11">
        <v>8</v>
      </c>
      <c r="I890" s="20" t="s">
        <v>259</v>
      </c>
      <c r="J890" s="11" t="s">
        <v>261</v>
      </c>
      <c r="K890" s="11" t="s">
        <v>2205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1891</v>
      </c>
      <c r="F891" s="10">
        <v>42036</v>
      </c>
      <c r="G891" s="10">
        <v>44593</v>
      </c>
      <c r="H891" s="11">
        <v>8</v>
      </c>
      <c r="I891" s="20" t="s">
        <v>259</v>
      </c>
      <c r="J891" s="11" t="s">
        <v>261</v>
      </c>
      <c r="K891" s="11" t="s">
        <v>2205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1892</v>
      </c>
      <c r="F892" s="10">
        <v>42036</v>
      </c>
      <c r="G892" s="10">
        <v>44593</v>
      </c>
      <c r="H892" s="11">
        <v>8</v>
      </c>
      <c r="I892" s="20" t="s">
        <v>259</v>
      </c>
      <c r="J892" s="11" t="s">
        <v>261</v>
      </c>
      <c r="K892" s="11" t="s">
        <v>2205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1893</v>
      </c>
      <c r="F893" s="10">
        <v>42036</v>
      </c>
      <c r="G893" s="10">
        <v>44593</v>
      </c>
      <c r="H893" s="11">
        <v>8</v>
      </c>
      <c r="I893" s="20" t="s">
        <v>259</v>
      </c>
      <c r="J893" s="11" t="s">
        <v>261</v>
      </c>
      <c r="K893" s="11" t="s">
        <v>2205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1894</v>
      </c>
      <c r="F894" s="10">
        <v>42036</v>
      </c>
      <c r="G894" s="10">
        <v>44593</v>
      </c>
      <c r="H894" s="11">
        <v>8</v>
      </c>
      <c r="I894" s="20" t="s">
        <v>259</v>
      </c>
      <c r="J894" s="11" t="s">
        <v>261</v>
      </c>
      <c r="K894" s="11" t="s">
        <v>2205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1895</v>
      </c>
      <c r="F895" s="10">
        <v>42036</v>
      </c>
      <c r="G895" s="10">
        <v>44593</v>
      </c>
      <c r="H895" s="11">
        <v>8</v>
      </c>
      <c r="I895" s="20" t="s">
        <v>259</v>
      </c>
      <c r="J895" s="11" t="s">
        <v>261</v>
      </c>
      <c r="K895" s="11" t="s">
        <v>2205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1896</v>
      </c>
      <c r="F896" s="10">
        <v>42036</v>
      </c>
      <c r="G896" s="10">
        <v>44593</v>
      </c>
      <c r="H896" s="11">
        <v>8</v>
      </c>
      <c r="I896" s="20" t="s">
        <v>259</v>
      </c>
      <c r="J896" s="11" t="s">
        <v>261</v>
      </c>
      <c r="K896" s="11" t="s">
        <v>2205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1897</v>
      </c>
      <c r="F897" s="10">
        <v>42036</v>
      </c>
      <c r="G897" s="10">
        <v>44593</v>
      </c>
      <c r="H897" s="11">
        <v>8</v>
      </c>
      <c r="I897" s="20" t="s">
        <v>259</v>
      </c>
      <c r="J897" s="11" t="s">
        <v>261</v>
      </c>
      <c r="K897" s="11" t="s">
        <v>2205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1898</v>
      </c>
      <c r="F898" s="10">
        <v>42036</v>
      </c>
      <c r="G898" s="10">
        <v>44593</v>
      </c>
      <c r="H898" s="11">
        <v>8</v>
      </c>
      <c r="I898" s="20" t="s">
        <v>259</v>
      </c>
      <c r="J898" s="11" t="s">
        <v>261</v>
      </c>
      <c r="K898" s="11" t="s">
        <v>2205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1899</v>
      </c>
      <c r="F899" s="10">
        <v>42036</v>
      </c>
      <c r="G899" s="10">
        <v>44593</v>
      </c>
      <c r="H899" s="11">
        <v>8</v>
      </c>
      <c r="I899" s="20" t="s">
        <v>259</v>
      </c>
      <c r="J899" s="11" t="s">
        <v>261</v>
      </c>
      <c r="K899" s="11" t="s">
        <v>2205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1900</v>
      </c>
      <c r="F900" s="10">
        <v>42036</v>
      </c>
      <c r="G900" s="10">
        <v>44593</v>
      </c>
      <c r="H900" s="11">
        <v>8</v>
      </c>
      <c r="I900" s="20" t="s">
        <v>259</v>
      </c>
      <c r="J900" s="11" t="s">
        <v>261</v>
      </c>
      <c r="K900" s="11" t="s">
        <v>2205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1901</v>
      </c>
      <c r="F901" s="10">
        <v>42036</v>
      </c>
      <c r="G901" s="10">
        <v>44593</v>
      </c>
      <c r="H901" s="11">
        <v>8</v>
      </c>
      <c r="I901" s="20" t="s">
        <v>259</v>
      </c>
      <c r="J901" s="11" t="s">
        <v>261</v>
      </c>
      <c r="K901" s="11" t="s">
        <v>2205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1902</v>
      </c>
      <c r="F902" s="10">
        <v>42036</v>
      </c>
      <c r="G902" s="10">
        <v>44593</v>
      </c>
      <c r="H902" s="11">
        <v>8</v>
      </c>
      <c r="I902" s="20" t="s">
        <v>259</v>
      </c>
      <c r="J902" s="11" t="s">
        <v>261</v>
      </c>
      <c r="K902" s="11" t="s">
        <v>2205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1903</v>
      </c>
      <c r="F903" s="10">
        <v>42036</v>
      </c>
      <c r="G903" s="10">
        <v>44593</v>
      </c>
      <c r="H903" s="11">
        <v>8</v>
      </c>
      <c r="I903" s="20" t="s">
        <v>259</v>
      </c>
      <c r="J903" s="11" t="s">
        <v>261</v>
      </c>
      <c r="K903" s="11" t="s">
        <v>2205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1904</v>
      </c>
      <c r="F904" s="10">
        <v>42036</v>
      </c>
      <c r="G904" s="10">
        <v>44593</v>
      </c>
      <c r="H904" s="11">
        <v>8</v>
      </c>
      <c r="I904" s="20" t="s">
        <v>259</v>
      </c>
      <c r="J904" s="11" t="s">
        <v>261</v>
      </c>
      <c r="K904" s="11" t="s">
        <v>2205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1905</v>
      </c>
      <c r="F905" s="10">
        <v>42036</v>
      </c>
      <c r="G905" s="10">
        <v>44593</v>
      </c>
      <c r="H905" s="11">
        <v>8</v>
      </c>
      <c r="I905" s="20" t="s">
        <v>259</v>
      </c>
      <c r="J905" s="11" t="s">
        <v>261</v>
      </c>
      <c r="K905" s="11" t="s">
        <v>2205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1906</v>
      </c>
      <c r="F906" s="10">
        <v>42036</v>
      </c>
      <c r="G906" s="10">
        <v>44593</v>
      </c>
      <c r="H906" s="11">
        <v>8</v>
      </c>
      <c r="I906" s="20" t="s">
        <v>259</v>
      </c>
      <c r="J906" s="11" t="s">
        <v>261</v>
      </c>
      <c r="K906" s="11" t="s">
        <v>2205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1907</v>
      </c>
      <c r="F907" s="10">
        <v>42036</v>
      </c>
      <c r="G907" s="10">
        <v>44593</v>
      </c>
      <c r="H907" s="11">
        <v>8</v>
      </c>
      <c r="I907" s="20" t="s">
        <v>259</v>
      </c>
      <c r="J907" s="11" t="s">
        <v>261</v>
      </c>
      <c r="K907" s="11" t="s">
        <v>2205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1908</v>
      </c>
      <c r="F908" s="10">
        <v>42036</v>
      </c>
      <c r="G908" s="10">
        <v>44593</v>
      </c>
      <c r="H908" s="11">
        <v>8</v>
      </c>
      <c r="I908" s="20" t="s">
        <v>259</v>
      </c>
      <c r="J908" s="11" t="s">
        <v>261</v>
      </c>
      <c r="K908" s="11" t="s">
        <v>2205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1909</v>
      </c>
      <c r="F909" s="10">
        <v>42036</v>
      </c>
      <c r="G909" s="10">
        <v>44593</v>
      </c>
      <c r="H909" s="11">
        <v>8</v>
      </c>
      <c r="I909" s="20" t="s">
        <v>259</v>
      </c>
      <c r="J909" s="11" t="s">
        <v>261</v>
      </c>
      <c r="K909" s="11" t="s">
        <v>2205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1910</v>
      </c>
      <c r="F910" s="10">
        <v>42036</v>
      </c>
      <c r="G910" s="10">
        <v>44593</v>
      </c>
      <c r="H910" s="11">
        <v>8</v>
      </c>
      <c r="I910" s="20" t="s">
        <v>259</v>
      </c>
      <c r="J910" s="11" t="s">
        <v>261</v>
      </c>
      <c r="K910" s="11" t="s">
        <v>2205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1911</v>
      </c>
      <c r="F911" s="10">
        <v>42036</v>
      </c>
      <c r="G911" s="10">
        <v>44593</v>
      </c>
      <c r="H911" s="11">
        <v>8</v>
      </c>
      <c r="I911" s="20" t="s">
        <v>259</v>
      </c>
      <c r="J911" s="11" t="s">
        <v>261</v>
      </c>
      <c r="K911" s="11" t="s">
        <v>2205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1912</v>
      </c>
      <c r="F912" s="10">
        <v>42036</v>
      </c>
      <c r="G912" s="10">
        <v>44593</v>
      </c>
      <c r="H912" s="11">
        <v>8</v>
      </c>
      <c r="I912" s="20" t="s">
        <v>259</v>
      </c>
      <c r="J912" s="11" t="s">
        <v>261</v>
      </c>
      <c r="K912" s="11" t="s">
        <v>2205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1913</v>
      </c>
      <c r="F913" s="10">
        <v>42036</v>
      </c>
      <c r="G913" s="10">
        <v>44593</v>
      </c>
      <c r="H913" s="11">
        <v>8</v>
      </c>
      <c r="I913" s="20" t="s">
        <v>259</v>
      </c>
      <c r="J913" s="11" t="s">
        <v>261</v>
      </c>
      <c r="K913" s="11" t="s">
        <v>2205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1914</v>
      </c>
      <c r="F914" s="10">
        <v>42036</v>
      </c>
      <c r="G914" s="10">
        <v>44593</v>
      </c>
      <c r="H914" s="11">
        <v>8</v>
      </c>
      <c r="I914" s="20" t="s">
        <v>259</v>
      </c>
      <c r="J914" s="11" t="s">
        <v>261</v>
      </c>
      <c r="K914" s="11" t="s">
        <v>2205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1915</v>
      </c>
      <c r="F915" s="10">
        <v>42036</v>
      </c>
      <c r="G915" s="10">
        <v>44593</v>
      </c>
      <c r="H915" s="11">
        <v>8</v>
      </c>
      <c r="I915" s="20" t="s">
        <v>259</v>
      </c>
      <c r="J915" s="11" t="s">
        <v>261</v>
      </c>
      <c r="K915" s="11" t="s">
        <v>2205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1916</v>
      </c>
      <c r="F916" s="10">
        <v>42036</v>
      </c>
      <c r="G916" s="10">
        <v>44593</v>
      </c>
      <c r="H916" s="11">
        <v>8</v>
      </c>
      <c r="I916" s="20" t="s">
        <v>259</v>
      </c>
      <c r="J916" s="11" t="s">
        <v>261</v>
      </c>
      <c r="K916" s="11" t="s">
        <v>2205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1917</v>
      </c>
      <c r="F917" s="10">
        <v>42036</v>
      </c>
      <c r="G917" s="10">
        <v>44593</v>
      </c>
      <c r="H917" s="11">
        <v>8</v>
      </c>
      <c r="I917" s="20" t="s">
        <v>259</v>
      </c>
      <c r="J917" s="11" t="s">
        <v>261</v>
      </c>
      <c r="K917" s="11" t="s">
        <v>2205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1918</v>
      </c>
      <c r="F918" s="10">
        <v>42036</v>
      </c>
      <c r="G918" s="10">
        <v>44593</v>
      </c>
      <c r="H918" s="11">
        <v>8</v>
      </c>
      <c r="I918" s="20" t="s">
        <v>259</v>
      </c>
      <c r="J918" s="11" t="s">
        <v>261</v>
      </c>
      <c r="K918" s="11" t="s">
        <v>2205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1919</v>
      </c>
      <c r="F919" s="10">
        <v>42036</v>
      </c>
      <c r="G919" s="10">
        <v>44593</v>
      </c>
      <c r="H919" s="11">
        <v>8</v>
      </c>
      <c r="I919" s="20" t="s">
        <v>259</v>
      </c>
      <c r="J919" s="11" t="s">
        <v>261</v>
      </c>
      <c r="K919" s="11" t="s">
        <v>2205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1920</v>
      </c>
      <c r="F920" s="10">
        <v>42036</v>
      </c>
      <c r="G920" s="10">
        <v>44593</v>
      </c>
      <c r="H920" s="11">
        <v>8</v>
      </c>
      <c r="I920" s="20" t="s">
        <v>259</v>
      </c>
      <c r="J920" s="11" t="s">
        <v>261</v>
      </c>
      <c r="K920" s="11" t="s">
        <v>2205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1921</v>
      </c>
      <c r="F921" s="10">
        <v>42036</v>
      </c>
      <c r="G921" s="10">
        <v>44593</v>
      </c>
      <c r="H921" s="11">
        <v>8</v>
      </c>
      <c r="I921" s="20" t="s">
        <v>259</v>
      </c>
      <c r="J921" s="11" t="s">
        <v>261</v>
      </c>
      <c r="K921" s="11" t="s">
        <v>2205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1922</v>
      </c>
      <c r="F922" s="10">
        <v>42036</v>
      </c>
      <c r="G922" s="10">
        <v>44593</v>
      </c>
      <c r="H922" s="11">
        <v>8</v>
      </c>
      <c r="I922" s="20" t="s">
        <v>259</v>
      </c>
      <c r="J922" s="11" t="s">
        <v>261</v>
      </c>
      <c r="K922" s="11" t="s">
        <v>2205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1923</v>
      </c>
      <c r="F923" s="10">
        <v>42036</v>
      </c>
      <c r="G923" s="10">
        <v>44593</v>
      </c>
      <c r="H923" s="11">
        <v>8</v>
      </c>
      <c r="I923" s="20" t="s">
        <v>259</v>
      </c>
      <c r="J923" s="11" t="s">
        <v>261</v>
      </c>
      <c r="K923" s="11" t="s">
        <v>2205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1924</v>
      </c>
      <c r="F924" s="10">
        <v>42036</v>
      </c>
      <c r="G924" s="10">
        <v>44593</v>
      </c>
      <c r="H924" s="11">
        <v>8</v>
      </c>
      <c r="I924" s="20" t="s">
        <v>259</v>
      </c>
      <c r="J924" s="11" t="s">
        <v>261</v>
      </c>
      <c r="K924" s="11" t="s">
        <v>2205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1925</v>
      </c>
      <c r="F925" s="10">
        <v>42036</v>
      </c>
      <c r="G925" s="10">
        <v>44593</v>
      </c>
      <c r="H925" s="11">
        <v>8</v>
      </c>
      <c r="I925" s="20" t="s">
        <v>259</v>
      </c>
      <c r="J925" s="11" t="s">
        <v>261</v>
      </c>
      <c r="K925" s="11" t="s">
        <v>2205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1926</v>
      </c>
      <c r="F926" s="10">
        <v>42036</v>
      </c>
      <c r="G926" s="10">
        <v>44593</v>
      </c>
      <c r="H926" s="11">
        <v>8</v>
      </c>
      <c r="I926" s="20" t="s">
        <v>259</v>
      </c>
      <c r="J926" s="11" t="s">
        <v>261</v>
      </c>
      <c r="K926" s="11" t="s">
        <v>2205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1927</v>
      </c>
      <c r="F927" s="10">
        <v>42036</v>
      </c>
      <c r="G927" s="10">
        <v>44593</v>
      </c>
      <c r="H927" s="11">
        <v>8</v>
      </c>
      <c r="I927" s="20" t="s">
        <v>259</v>
      </c>
      <c r="J927" s="11" t="s">
        <v>261</v>
      </c>
      <c r="K927" s="11" t="s">
        <v>2205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1928</v>
      </c>
      <c r="F928" s="10">
        <v>42036</v>
      </c>
      <c r="G928" s="10">
        <v>44593</v>
      </c>
      <c r="H928" s="11">
        <v>8</v>
      </c>
      <c r="I928" s="20" t="s">
        <v>259</v>
      </c>
      <c r="J928" s="11" t="s">
        <v>261</v>
      </c>
      <c r="K928" s="11" t="s">
        <v>2205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1929</v>
      </c>
      <c r="F929" s="10">
        <v>42036</v>
      </c>
      <c r="G929" s="10">
        <v>44593</v>
      </c>
      <c r="H929" s="11">
        <v>8</v>
      </c>
      <c r="I929" s="20" t="s">
        <v>259</v>
      </c>
      <c r="J929" s="11" t="s">
        <v>261</v>
      </c>
      <c r="K929" s="11" t="s">
        <v>2205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1930</v>
      </c>
      <c r="F930" s="10">
        <v>42036</v>
      </c>
      <c r="G930" s="10">
        <v>44593</v>
      </c>
      <c r="H930" s="11">
        <v>8</v>
      </c>
      <c r="I930" s="20" t="s">
        <v>259</v>
      </c>
      <c r="J930" s="11" t="s">
        <v>261</v>
      </c>
      <c r="K930" s="11" t="s">
        <v>2205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1931</v>
      </c>
      <c r="F931" s="10">
        <v>42036</v>
      </c>
      <c r="G931" s="10">
        <v>44593</v>
      </c>
      <c r="H931" s="11">
        <v>8</v>
      </c>
      <c r="I931" s="20" t="s">
        <v>259</v>
      </c>
      <c r="J931" s="11" t="s">
        <v>261</v>
      </c>
      <c r="K931" s="11" t="s">
        <v>2205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1932</v>
      </c>
      <c r="F932" s="10">
        <v>42036</v>
      </c>
      <c r="G932" s="10">
        <v>44593</v>
      </c>
      <c r="H932" s="11">
        <v>8</v>
      </c>
      <c r="I932" s="20" t="s">
        <v>259</v>
      </c>
      <c r="J932" s="11" t="s">
        <v>261</v>
      </c>
      <c r="K932" s="11" t="s">
        <v>2205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1933</v>
      </c>
      <c r="F933" s="10">
        <v>42036</v>
      </c>
      <c r="G933" s="10">
        <v>44593</v>
      </c>
      <c r="H933" s="11">
        <v>8</v>
      </c>
      <c r="I933" s="20" t="s">
        <v>259</v>
      </c>
      <c r="J933" s="11" t="s">
        <v>261</v>
      </c>
      <c r="K933" s="11" t="s">
        <v>2205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1934</v>
      </c>
      <c r="F934" s="10">
        <v>42036</v>
      </c>
      <c r="G934" s="10">
        <v>44593</v>
      </c>
      <c r="H934" s="11">
        <v>8</v>
      </c>
      <c r="I934" s="20" t="s">
        <v>259</v>
      </c>
      <c r="J934" s="11" t="s">
        <v>261</v>
      </c>
      <c r="K934" s="11" t="s">
        <v>2205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1935</v>
      </c>
      <c r="F935" s="10">
        <v>42036</v>
      </c>
      <c r="G935" s="10">
        <v>44593</v>
      </c>
      <c r="H935" s="11">
        <v>8</v>
      </c>
      <c r="I935" s="20" t="s">
        <v>259</v>
      </c>
      <c r="J935" s="11" t="s">
        <v>261</v>
      </c>
      <c r="K935" s="11" t="s">
        <v>2205</v>
      </c>
      <c r="L935" s="11">
        <v>2</v>
      </c>
    </row>
    <row r="936" spans="1:12">
      <c r="A936" s="11" t="s">
        <v>1686</v>
      </c>
      <c r="D936" s="11" t="s">
        <v>260</v>
      </c>
      <c r="E936" s="19" t="s">
        <v>1936</v>
      </c>
      <c r="F936" s="10">
        <v>42036</v>
      </c>
      <c r="G936" s="10">
        <v>44593</v>
      </c>
      <c r="H936" s="11">
        <v>8</v>
      </c>
      <c r="I936" s="20" t="s">
        <v>259</v>
      </c>
      <c r="J936" s="11" t="s">
        <v>261</v>
      </c>
      <c r="K936" s="11" t="s">
        <v>2205</v>
      </c>
      <c r="L936" s="11">
        <v>2</v>
      </c>
    </row>
    <row r="937" spans="1:12">
      <c r="A937" s="11" t="s">
        <v>1687</v>
      </c>
      <c r="D937" s="11" t="s">
        <v>260</v>
      </c>
      <c r="E937" s="19" t="s">
        <v>1937</v>
      </c>
      <c r="F937" s="10">
        <v>42036</v>
      </c>
      <c r="G937" s="10">
        <v>44593</v>
      </c>
      <c r="H937" s="11">
        <v>8</v>
      </c>
      <c r="I937" s="20" t="s">
        <v>259</v>
      </c>
      <c r="J937" s="11" t="s">
        <v>261</v>
      </c>
      <c r="K937" s="11" t="s">
        <v>2205</v>
      </c>
      <c r="L937" s="11">
        <v>2</v>
      </c>
    </row>
    <row r="938" spans="1:12">
      <c r="A938" s="11" t="s">
        <v>1688</v>
      </c>
      <c r="D938" s="11" t="s">
        <v>260</v>
      </c>
      <c r="E938" s="19" t="s">
        <v>1938</v>
      </c>
      <c r="F938" s="10">
        <v>42036</v>
      </c>
      <c r="G938" s="10">
        <v>44593</v>
      </c>
      <c r="H938" s="11">
        <v>8</v>
      </c>
      <c r="I938" s="20" t="s">
        <v>259</v>
      </c>
      <c r="J938" s="11" t="s">
        <v>261</v>
      </c>
      <c r="K938" s="11" t="s">
        <v>2205</v>
      </c>
      <c r="L938" s="11">
        <v>2</v>
      </c>
    </row>
    <row r="939" spans="1:12">
      <c r="A939" s="11" t="s">
        <v>1689</v>
      </c>
      <c r="D939" s="11" t="s">
        <v>260</v>
      </c>
      <c r="E939" s="19" t="s">
        <v>1939</v>
      </c>
      <c r="F939" s="10">
        <v>42036</v>
      </c>
      <c r="G939" s="10">
        <v>44593</v>
      </c>
      <c r="H939" s="11">
        <v>8</v>
      </c>
      <c r="I939" s="20" t="s">
        <v>259</v>
      </c>
      <c r="J939" s="11" t="s">
        <v>261</v>
      </c>
      <c r="K939" s="11" t="s">
        <v>2205</v>
      </c>
      <c r="L939" s="11">
        <v>2</v>
      </c>
    </row>
    <row r="940" spans="1:12">
      <c r="A940" s="11" t="s">
        <v>1690</v>
      </c>
      <c r="D940" s="11" t="s">
        <v>260</v>
      </c>
      <c r="E940" s="19" t="s">
        <v>1940</v>
      </c>
      <c r="F940" s="10">
        <v>42036</v>
      </c>
      <c r="G940" s="10">
        <v>44593</v>
      </c>
      <c r="H940" s="11">
        <v>8</v>
      </c>
      <c r="I940" s="20" t="s">
        <v>259</v>
      </c>
      <c r="J940" s="11" t="s">
        <v>261</v>
      </c>
      <c r="K940" s="11" t="s">
        <v>2205</v>
      </c>
      <c r="L940" s="11">
        <v>2</v>
      </c>
    </row>
    <row r="941" spans="1:12">
      <c r="A941" s="11" t="s">
        <v>1691</v>
      </c>
      <c r="D941" s="11" t="s">
        <v>260</v>
      </c>
      <c r="E941" s="19" t="s">
        <v>1941</v>
      </c>
      <c r="F941" s="10">
        <v>42036</v>
      </c>
      <c r="G941" s="10">
        <v>44593</v>
      </c>
      <c r="H941" s="11">
        <v>8</v>
      </c>
      <c r="I941" s="20" t="s">
        <v>259</v>
      </c>
      <c r="J941" s="11" t="s">
        <v>261</v>
      </c>
      <c r="K941" s="11" t="s">
        <v>2205</v>
      </c>
      <c r="L941" s="11">
        <v>2</v>
      </c>
    </row>
    <row r="942" spans="1:12">
      <c r="A942" s="11" t="s">
        <v>1692</v>
      </c>
      <c r="D942" s="11" t="s">
        <v>260</v>
      </c>
      <c r="E942" s="19" t="s">
        <v>1942</v>
      </c>
      <c r="F942" s="10">
        <v>42036</v>
      </c>
      <c r="G942" s="10">
        <v>44593</v>
      </c>
      <c r="H942" s="11">
        <v>8</v>
      </c>
      <c r="I942" s="20" t="s">
        <v>259</v>
      </c>
      <c r="J942" s="11" t="s">
        <v>261</v>
      </c>
      <c r="K942" s="11" t="s">
        <v>2205</v>
      </c>
      <c r="L942" s="11">
        <v>2</v>
      </c>
    </row>
    <row r="943" spans="1:12">
      <c r="A943" s="11" t="s">
        <v>1693</v>
      </c>
      <c r="D943" s="11" t="s">
        <v>260</v>
      </c>
      <c r="E943" s="19" t="s">
        <v>1943</v>
      </c>
      <c r="F943" s="10">
        <v>42036</v>
      </c>
      <c r="G943" s="10">
        <v>44593</v>
      </c>
      <c r="H943" s="11">
        <v>8</v>
      </c>
      <c r="I943" s="20" t="s">
        <v>259</v>
      </c>
      <c r="J943" s="11" t="s">
        <v>261</v>
      </c>
      <c r="K943" s="11" t="s">
        <v>2205</v>
      </c>
      <c r="L943" s="11">
        <v>2</v>
      </c>
    </row>
    <row r="944" spans="1:12">
      <c r="A944" s="11" t="s">
        <v>1694</v>
      </c>
      <c r="D944" s="11" t="s">
        <v>260</v>
      </c>
      <c r="E944" s="19" t="s">
        <v>1944</v>
      </c>
      <c r="F944" s="10">
        <v>42036</v>
      </c>
      <c r="G944" s="10">
        <v>44593</v>
      </c>
      <c r="H944" s="11">
        <v>8</v>
      </c>
      <c r="I944" s="20" t="s">
        <v>259</v>
      </c>
      <c r="J944" s="11" t="s">
        <v>261</v>
      </c>
      <c r="K944" s="11" t="s">
        <v>2205</v>
      </c>
      <c r="L944" s="11">
        <v>2</v>
      </c>
    </row>
    <row r="945" spans="1:12">
      <c r="A945" s="11" t="s">
        <v>1695</v>
      </c>
      <c r="D945" s="11" t="s">
        <v>260</v>
      </c>
      <c r="E945" s="19" t="s">
        <v>1945</v>
      </c>
      <c r="F945" s="10">
        <v>42036</v>
      </c>
      <c r="G945" s="10">
        <v>44593</v>
      </c>
      <c r="H945" s="11">
        <v>8</v>
      </c>
      <c r="I945" s="20" t="s">
        <v>259</v>
      </c>
      <c r="J945" s="11" t="s">
        <v>261</v>
      </c>
      <c r="K945" s="11" t="s">
        <v>2205</v>
      </c>
      <c r="L945" s="11">
        <v>2</v>
      </c>
    </row>
    <row r="946" spans="1:12">
      <c r="A946" s="11" t="s">
        <v>1696</v>
      </c>
      <c r="D946" s="11" t="s">
        <v>260</v>
      </c>
      <c r="E946" s="19" t="s">
        <v>1946</v>
      </c>
      <c r="F946" s="10">
        <v>42036</v>
      </c>
      <c r="G946" s="10">
        <v>44593</v>
      </c>
      <c r="H946" s="11">
        <v>8</v>
      </c>
      <c r="I946" s="20" t="s">
        <v>259</v>
      </c>
      <c r="J946" s="11" t="s">
        <v>261</v>
      </c>
      <c r="K946" s="11" t="s">
        <v>2205</v>
      </c>
      <c r="L946" s="11">
        <v>2</v>
      </c>
    </row>
    <row r="947" spans="1:12">
      <c r="A947" s="11" t="s">
        <v>1697</v>
      </c>
      <c r="D947" s="11" t="s">
        <v>260</v>
      </c>
      <c r="E947" s="19" t="s">
        <v>1947</v>
      </c>
      <c r="F947" s="10">
        <v>42036</v>
      </c>
      <c r="G947" s="10">
        <v>44593</v>
      </c>
      <c r="H947" s="11">
        <v>8</v>
      </c>
      <c r="I947" s="20" t="s">
        <v>259</v>
      </c>
      <c r="J947" s="11" t="s">
        <v>261</v>
      </c>
      <c r="K947" s="11" t="s">
        <v>2205</v>
      </c>
      <c r="L947" s="11">
        <v>2</v>
      </c>
    </row>
    <row r="948" spans="1:12">
      <c r="A948" s="11" t="s">
        <v>1698</v>
      </c>
      <c r="D948" s="11" t="s">
        <v>260</v>
      </c>
      <c r="E948" s="19" t="s">
        <v>1948</v>
      </c>
      <c r="F948" s="10">
        <v>42036</v>
      </c>
      <c r="G948" s="10">
        <v>44593</v>
      </c>
      <c r="H948" s="11">
        <v>8</v>
      </c>
      <c r="I948" s="20" t="s">
        <v>259</v>
      </c>
      <c r="J948" s="11" t="s">
        <v>261</v>
      </c>
      <c r="K948" s="11" t="s">
        <v>2205</v>
      </c>
      <c r="L948" s="11">
        <v>2</v>
      </c>
    </row>
    <row r="949" spans="1:12">
      <c r="A949" s="11" t="s">
        <v>1699</v>
      </c>
      <c r="D949" s="11" t="s">
        <v>260</v>
      </c>
      <c r="E949" s="19" t="s">
        <v>1949</v>
      </c>
      <c r="F949" s="10">
        <v>42036</v>
      </c>
      <c r="G949" s="10">
        <v>44593</v>
      </c>
      <c r="H949" s="11">
        <v>8</v>
      </c>
      <c r="I949" s="20" t="s">
        <v>259</v>
      </c>
      <c r="J949" s="11" t="s">
        <v>261</v>
      </c>
      <c r="K949" s="11" t="s">
        <v>2205</v>
      </c>
      <c r="L949" s="11">
        <v>2</v>
      </c>
    </row>
    <row r="950" spans="1:12">
      <c r="A950" s="11" t="s">
        <v>1700</v>
      </c>
      <c r="D950" s="11" t="s">
        <v>260</v>
      </c>
      <c r="E950" s="19" t="s">
        <v>1950</v>
      </c>
      <c r="F950" s="10">
        <v>42036</v>
      </c>
      <c r="G950" s="10">
        <v>44593</v>
      </c>
      <c r="H950" s="11">
        <v>8</v>
      </c>
      <c r="I950" s="20" t="s">
        <v>259</v>
      </c>
      <c r="J950" s="11" t="s">
        <v>261</v>
      </c>
      <c r="K950" s="11" t="s">
        <v>2205</v>
      </c>
      <c r="L950" s="11">
        <v>2</v>
      </c>
    </row>
    <row r="951" spans="1:12">
      <c r="A951" s="11" t="s">
        <v>1701</v>
      </c>
      <c r="D951" s="11" t="s">
        <v>260</v>
      </c>
      <c r="E951" s="19" t="s">
        <v>1951</v>
      </c>
      <c r="F951" s="10">
        <v>42036</v>
      </c>
      <c r="G951" s="10">
        <v>44593</v>
      </c>
      <c r="H951" s="11">
        <v>8</v>
      </c>
      <c r="I951" s="20" t="s">
        <v>259</v>
      </c>
      <c r="J951" s="11" t="s">
        <v>261</v>
      </c>
      <c r="K951" s="11" t="s">
        <v>2205</v>
      </c>
      <c r="L951" s="11">
        <v>2</v>
      </c>
    </row>
    <row r="952" spans="1:12">
      <c r="A952" s="11" t="s">
        <v>1702</v>
      </c>
      <c r="D952" s="11" t="s">
        <v>260</v>
      </c>
      <c r="E952" s="19" t="s">
        <v>1952</v>
      </c>
      <c r="F952" s="10">
        <v>42036</v>
      </c>
      <c r="G952" s="10">
        <v>44593</v>
      </c>
      <c r="H952" s="11">
        <v>8</v>
      </c>
      <c r="I952" s="20" t="s">
        <v>259</v>
      </c>
      <c r="J952" s="11" t="s">
        <v>261</v>
      </c>
      <c r="K952" s="11" t="s">
        <v>2205</v>
      </c>
      <c r="L952" s="11">
        <v>2</v>
      </c>
    </row>
    <row r="953" spans="1:12">
      <c r="A953" s="11" t="s">
        <v>1703</v>
      </c>
      <c r="D953" s="11" t="s">
        <v>260</v>
      </c>
      <c r="E953" s="19" t="s">
        <v>1953</v>
      </c>
      <c r="F953" s="10">
        <v>42036</v>
      </c>
      <c r="G953" s="10">
        <v>44593</v>
      </c>
      <c r="H953" s="11">
        <v>8</v>
      </c>
      <c r="I953" s="20" t="s">
        <v>259</v>
      </c>
      <c r="J953" s="11" t="s">
        <v>261</v>
      </c>
      <c r="K953" s="11" t="s">
        <v>2205</v>
      </c>
      <c r="L953" s="11">
        <v>2</v>
      </c>
    </row>
    <row r="954" spans="1:12">
      <c r="A954" s="11" t="s">
        <v>1704</v>
      </c>
      <c r="D954" s="11" t="s">
        <v>260</v>
      </c>
      <c r="E954" s="19" t="s">
        <v>1954</v>
      </c>
      <c r="F954" s="10">
        <v>42036</v>
      </c>
      <c r="G954" s="10">
        <v>44593</v>
      </c>
      <c r="H954" s="11">
        <v>8</v>
      </c>
      <c r="I954" s="20" t="s">
        <v>259</v>
      </c>
      <c r="J954" s="11" t="s">
        <v>261</v>
      </c>
      <c r="K954" s="11" t="s">
        <v>2205</v>
      </c>
      <c r="L954" s="11">
        <v>2</v>
      </c>
    </row>
    <row r="955" spans="1:12">
      <c r="A955" s="11" t="s">
        <v>1705</v>
      </c>
      <c r="D955" s="11" t="s">
        <v>260</v>
      </c>
      <c r="E955" s="19" t="s">
        <v>1955</v>
      </c>
      <c r="F955" s="10">
        <v>42036</v>
      </c>
      <c r="G955" s="10">
        <v>44593</v>
      </c>
      <c r="H955" s="11">
        <v>8</v>
      </c>
      <c r="I955" s="20" t="s">
        <v>259</v>
      </c>
      <c r="J955" s="11" t="s">
        <v>261</v>
      </c>
      <c r="K955" s="11" t="s">
        <v>2205</v>
      </c>
      <c r="L955" s="11">
        <v>2</v>
      </c>
    </row>
    <row r="956" spans="1:12">
      <c r="A956" s="11" t="s">
        <v>1706</v>
      </c>
      <c r="D956" s="11" t="s">
        <v>260</v>
      </c>
      <c r="E956" s="19" t="s">
        <v>1956</v>
      </c>
      <c r="F956" s="10">
        <v>42036</v>
      </c>
      <c r="G956" s="10">
        <v>44593</v>
      </c>
      <c r="H956" s="11">
        <v>8</v>
      </c>
      <c r="I956" s="20" t="s">
        <v>259</v>
      </c>
      <c r="J956" s="11" t="s">
        <v>261</v>
      </c>
      <c r="K956" s="11" t="s">
        <v>2205</v>
      </c>
      <c r="L956" s="11">
        <v>2</v>
      </c>
    </row>
    <row r="957" spans="1:12">
      <c r="A957" s="11" t="s">
        <v>1707</v>
      </c>
      <c r="D957" s="11" t="s">
        <v>260</v>
      </c>
      <c r="E957" s="19" t="s">
        <v>1957</v>
      </c>
      <c r="F957" s="10">
        <v>42036</v>
      </c>
      <c r="G957" s="10">
        <v>44593</v>
      </c>
      <c r="H957" s="11">
        <v>8</v>
      </c>
      <c r="I957" s="20" t="s">
        <v>259</v>
      </c>
      <c r="J957" s="11" t="s">
        <v>261</v>
      </c>
      <c r="K957" s="11" t="s">
        <v>2205</v>
      </c>
      <c r="L957" s="11">
        <v>2</v>
      </c>
    </row>
    <row r="958" spans="1:12">
      <c r="A958" s="11" t="s">
        <v>1708</v>
      </c>
      <c r="D958" s="11" t="s">
        <v>260</v>
      </c>
      <c r="E958" s="19" t="s">
        <v>1958</v>
      </c>
      <c r="F958" s="10">
        <v>42036</v>
      </c>
      <c r="G958" s="10">
        <v>44593</v>
      </c>
      <c r="H958" s="11">
        <v>8</v>
      </c>
      <c r="I958" s="20" t="s">
        <v>259</v>
      </c>
      <c r="J958" s="11" t="s">
        <v>261</v>
      </c>
      <c r="K958" s="11" t="s">
        <v>2205</v>
      </c>
      <c r="L958" s="11">
        <v>2</v>
      </c>
    </row>
    <row r="959" spans="1:12">
      <c r="A959" s="11" t="s">
        <v>1709</v>
      </c>
      <c r="D959" s="11" t="s">
        <v>260</v>
      </c>
      <c r="E959" s="19" t="s">
        <v>1959</v>
      </c>
      <c r="F959" s="10">
        <v>42036</v>
      </c>
      <c r="G959" s="10">
        <v>44593</v>
      </c>
      <c r="H959" s="11">
        <v>8</v>
      </c>
      <c r="I959" s="20" t="s">
        <v>259</v>
      </c>
      <c r="J959" s="11" t="s">
        <v>261</v>
      </c>
      <c r="K959" s="11" t="s">
        <v>2205</v>
      </c>
      <c r="L959" s="11">
        <v>2</v>
      </c>
    </row>
    <row r="960" spans="1:12">
      <c r="A960" s="11" t="s">
        <v>1710</v>
      </c>
      <c r="D960" s="11" t="s">
        <v>260</v>
      </c>
      <c r="E960" s="19" t="s">
        <v>1960</v>
      </c>
      <c r="F960" s="10">
        <v>42036</v>
      </c>
      <c r="G960" s="10">
        <v>44593</v>
      </c>
      <c r="H960" s="11">
        <v>8</v>
      </c>
      <c r="I960" s="20" t="s">
        <v>259</v>
      </c>
      <c r="J960" s="11" t="s">
        <v>261</v>
      </c>
      <c r="K960" s="11" t="s">
        <v>2205</v>
      </c>
      <c r="L960" s="11">
        <v>2</v>
      </c>
    </row>
    <row r="961" spans="1:12">
      <c r="A961" s="11" t="s">
        <v>1711</v>
      </c>
      <c r="D961" s="11" t="s">
        <v>260</v>
      </c>
      <c r="E961" s="19" t="s">
        <v>1961</v>
      </c>
      <c r="F961" s="10">
        <v>42036</v>
      </c>
      <c r="G961" s="10">
        <v>44593</v>
      </c>
      <c r="H961" s="11">
        <v>8</v>
      </c>
      <c r="I961" s="20" t="s">
        <v>259</v>
      </c>
      <c r="J961" s="11" t="s">
        <v>261</v>
      </c>
      <c r="K961" s="11" t="s">
        <v>2205</v>
      </c>
      <c r="L961" s="11">
        <v>2</v>
      </c>
    </row>
    <row r="962" spans="1:12">
      <c r="A962" s="11" t="s">
        <v>1712</v>
      </c>
      <c r="D962" s="11" t="s">
        <v>260</v>
      </c>
      <c r="E962" s="19" t="s">
        <v>1962</v>
      </c>
      <c r="F962" s="10">
        <v>42036</v>
      </c>
      <c r="G962" s="10">
        <v>44593</v>
      </c>
      <c r="H962" s="11">
        <v>8</v>
      </c>
      <c r="I962" s="20" t="s">
        <v>259</v>
      </c>
      <c r="J962" s="11" t="s">
        <v>261</v>
      </c>
      <c r="K962" s="11" t="s">
        <v>2205</v>
      </c>
      <c r="L962" s="11">
        <v>2</v>
      </c>
    </row>
    <row r="963" spans="1:12">
      <c r="A963" s="11" t="s">
        <v>1713</v>
      </c>
      <c r="D963" s="11" t="s">
        <v>260</v>
      </c>
      <c r="E963" s="19" t="s">
        <v>1963</v>
      </c>
      <c r="F963" s="10">
        <v>42036</v>
      </c>
      <c r="G963" s="10">
        <v>44593</v>
      </c>
      <c r="H963" s="11">
        <v>8</v>
      </c>
      <c r="I963" s="20" t="s">
        <v>259</v>
      </c>
      <c r="J963" s="11" t="s">
        <v>261</v>
      </c>
      <c r="K963" s="11" t="s">
        <v>2205</v>
      </c>
      <c r="L963" s="11">
        <v>2</v>
      </c>
    </row>
    <row r="964" spans="1:12">
      <c r="A964" s="11" t="s">
        <v>1714</v>
      </c>
      <c r="D964" s="11" t="s">
        <v>260</v>
      </c>
      <c r="E964" s="19" t="s">
        <v>1964</v>
      </c>
      <c r="F964" s="10">
        <v>42036</v>
      </c>
      <c r="G964" s="10">
        <v>44593</v>
      </c>
      <c r="H964" s="11">
        <v>8</v>
      </c>
      <c r="I964" s="20" t="s">
        <v>259</v>
      </c>
      <c r="J964" s="11" t="s">
        <v>261</v>
      </c>
      <c r="K964" s="11" t="s">
        <v>2205</v>
      </c>
      <c r="L964" s="11">
        <v>2</v>
      </c>
    </row>
    <row r="965" spans="1:12">
      <c r="A965" s="11" t="s">
        <v>1715</v>
      </c>
      <c r="D965" s="11" t="s">
        <v>260</v>
      </c>
      <c r="E965" s="19" t="s">
        <v>1965</v>
      </c>
      <c r="F965" s="10">
        <v>42036</v>
      </c>
      <c r="G965" s="10">
        <v>44593</v>
      </c>
      <c r="H965" s="11">
        <v>8</v>
      </c>
      <c r="I965" s="20" t="s">
        <v>259</v>
      </c>
      <c r="J965" s="11" t="s">
        <v>261</v>
      </c>
      <c r="K965" s="11" t="s">
        <v>2205</v>
      </c>
      <c r="L965" s="11">
        <v>2</v>
      </c>
    </row>
    <row r="966" spans="1:12">
      <c r="A966" s="11" t="s">
        <v>1716</v>
      </c>
      <c r="D966" s="11" t="s">
        <v>260</v>
      </c>
      <c r="E966" s="19" t="s">
        <v>1966</v>
      </c>
      <c r="F966" s="10">
        <v>42036</v>
      </c>
      <c r="G966" s="10">
        <v>44593</v>
      </c>
      <c r="H966" s="11">
        <v>8</v>
      </c>
      <c r="I966" s="20" t="s">
        <v>259</v>
      </c>
      <c r="J966" s="11" t="s">
        <v>261</v>
      </c>
      <c r="K966" s="11" t="s">
        <v>2205</v>
      </c>
      <c r="L966" s="11">
        <v>2</v>
      </c>
    </row>
    <row r="967" spans="1:12">
      <c r="A967" s="11" t="s">
        <v>1717</v>
      </c>
      <c r="D967" s="11" t="s">
        <v>260</v>
      </c>
      <c r="E967" s="19" t="s">
        <v>1967</v>
      </c>
      <c r="F967" s="10">
        <v>42036</v>
      </c>
      <c r="G967" s="10">
        <v>44593</v>
      </c>
      <c r="H967" s="11">
        <v>8</v>
      </c>
      <c r="I967" s="20" t="s">
        <v>259</v>
      </c>
      <c r="J967" s="11" t="s">
        <v>261</v>
      </c>
      <c r="K967" s="11" t="s">
        <v>2205</v>
      </c>
      <c r="L967" s="11">
        <v>2</v>
      </c>
    </row>
    <row r="968" spans="1:12">
      <c r="A968" s="11" t="s">
        <v>1718</v>
      </c>
      <c r="D968" s="11" t="s">
        <v>260</v>
      </c>
      <c r="E968" s="19" t="s">
        <v>1968</v>
      </c>
      <c r="F968" s="10">
        <v>42036</v>
      </c>
      <c r="G968" s="10">
        <v>44593</v>
      </c>
      <c r="H968" s="11">
        <v>8</v>
      </c>
      <c r="I968" s="20" t="s">
        <v>259</v>
      </c>
      <c r="J968" s="11" t="s">
        <v>261</v>
      </c>
      <c r="K968" s="11" t="s">
        <v>2205</v>
      </c>
      <c r="L968" s="11">
        <v>2</v>
      </c>
    </row>
    <row r="969" spans="1:12">
      <c r="A969" s="11" t="s">
        <v>1719</v>
      </c>
      <c r="D969" s="11" t="s">
        <v>260</v>
      </c>
      <c r="E969" s="19" t="s">
        <v>1969</v>
      </c>
      <c r="F969" s="10">
        <v>42036</v>
      </c>
      <c r="G969" s="10">
        <v>44593</v>
      </c>
      <c r="H969" s="11">
        <v>8</v>
      </c>
      <c r="I969" s="20" t="s">
        <v>259</v>
      </c>
      <c r="J969" s="11" t="s">
        <v>261</v>
      </c>
      <c r="K969" s="11" t="s">
        <v>2205</v>
      </c>
      <c r="L969" s="11">
        <v>2</v>
      </c>
    </row>
    <row r="970" spans="1:12">
      <c r="A970" s="11" t="s">
        <v>1720</v>
      </c>
      <c r="D970" s="11" t="s">
        <v>260</v>
      </c>
      <c r="E970" s="19" t="s">
        <v>1970</v>
      </c>
      <c r="F970" s="10">
        <v>42036</v>
      </c>
      <c r="G970" s="10">
        <v>44593</v>
      </c>
      <c r="H970" s="11">
        <v>8</v>
      </c>
      <c r="I970" s="20" t="s">
        <v>259</v>
      </c>
      <c r="J970" s="11" t="s">
        <v>261</v>
      </c>
      <c r="K970" s="11" t="s">
        <v>2205</v>
      </c>
      <c r="L970" s="11">
        <v>2</v>
      </c>
    </row>
    <row r="971" spans="1:12">
      <c r="A971" s="11" t="s">
        <v>1721</v>
      </c>
      <c r="D971" s="11" t="s">
        <v>260</v>
      </c>
      <c r="E971" s="19" t="s">
        <v>1971</v>
      </c>
      <c r="F971" s="10">
        <v>42036</v>
      </c>
      <c r="G971" s="10">
        <v>44593</v>
      </c>
      <c r="H971" s="11">
        <v>8</v>
      </c>
      <c r="I971" s="20" t="s">
        <v>259</v>
      </c>
      <c r="J971" s="11" t="s">
        <v>261</v>
      </c>
      <c r="K971" s="11" t="s">
        <v>2205</v>
      </c>
      <c r="L971" s="11">
        <v>2</v>
      </c>
    </row>
    <row r="972" spans="1:12">
      <c r="A972" s="11" t="s">
        <v>1722</v>
      </c>
      <c r="D972" s="11" t="s">
        <v>260</v>
      </c>
      <c r="E972" s="19" t="s">
        <v>1972</v>
      </c>
      <c r="F972" s="10">
        <v>42036</v>
      </c>
      <c r="G972" s="10">
        <v>44593</v>
      </c>
      <c r="H972" s="11">
        <v>8</v>
      </c>
      <c r="I972" s="20" t="s">
        <v>259</v>
      </c>
      <c r="J972" s="11" t="s">
        <v>261</v>
      </c>
      <c r="K972" s="11" t="s">
        <v>2205</v>
      </c>
      <c r="L972" s="11">
        <v>2</v>
      </c>
    </row>
    <row r="973" spans="1:12">
      <c r="A973" s="11" t="s">
        <v>1723</v>
      </c>
      <c r="D973" s="11" t="s">
        <v>260</v>
      </c>
      <c r="E973" s="19" t="s">
        <v>1973</v>
      </c>
      <c r="F973" s="10">
        <v>42036</v>
      </c>
      <c r="G973" s="10">
        <v>44593</v>
      </c>
      <c r="H973" s="11">
        <v>8</v>
      </c>
      <c r="I973" s="20" t="s">
        <v>259</v>
      </c>
      <c r="J973" s="11" t="s">
        <v>261</v>
      </c>
      <c r="K973" s="11" t="s">
        <v>2205</v>
      </c>
      <c r="L973" s="11">
        <v>2</v>
      </c>
    </row>
    <row r="974" spans="1:12">
      <c r="A974" s="11" t="s">
        <v>1724</v>
      </c>
      <c r="D974" s="11" t="s">
        <v>260</v>
      </c>
      <c r="E974" s="19" t="s">
        <v>1974</v>
      </c>
      <c r="F974" s="10">
        <v>42036</v>
      </c>
      <c r="G974" s="10">
        <v>44593</v>
      </c>
      <c r="H974" s="11">
        <v>8</v>
      </c>
      <c r="I974" s="20" t="s">
        <v>259</v>
      </c>
      <c r="J974" s="11" t="s">
        <v>261</v>
      </c>
      <c r="K974" s="11" t="s">
        <v>2205</v>
      </c>
      <c r="L974" s="11">
        <v>2</v>
      </c>
    </row>
    <row r="975" spans="1:12">
      <c r="A975" s="11" t="s">
        <v>1725</v>
      </c>
      <c r="D975" s="11" t="s">
        <v>260</v>
      </c>
      <c r="E975" s="19" t="s">
        <v>1975</v>
      </c>
      <c r="F975" s="10">
        <v>42036</v>
      </c>
      <c r="G975" s="10">
        <v>44593</v>
      </c>
      <c r="H975" s="11">
        <v>8</v>
      </c>
      <c r="I975" s="20" t="s">
        <v>259</v>
      </c>
      <c r="J975" s="11" t="s">
        <v>261</v>
      </c>
      <c r="K975" s="11" t="s">
        <v>2205</v>
      </c>
      <c r="L975" s="11">
        <v>2</v>
      </c>
    </row>
    <row r="976" spans="1:12">
      <c r="A976" s="11" t="s">
        <v>1726</v>
      </c>
      <c r="D976" s="11" t="s">
        <v>260</v>
      </c>
      <c r="E976" s="19" t="s">
        <v>1976</v>
      </c>
      <c r="F976" s="10">
        <v>42036</v>
      </c>
      <c r="G976" s="10">
        <v>44593</v>
      </c>
      <c r="H976" s="11">
        <v>8</v>
      </c>
      <c r="I976" s="20" t="s">
        <v>259</v>
      </c>
      <c r="J976" s="11" t="s">
        <v>261</v>
      </c>
      <c r="K976" s="11" t="s">
        <v>2205</v>
      </c>
      <c r="L976" s="11">
        <v>2</v>
      </c>
    </row>
    <row r="977" spans="1:12">
      <c r="A977" s="11" t="s">
        <v>1727</v>
      </c>
      <c r="D977" s="11" t="s">
        <v>260</v>
      </c>
      <c r="E977" s="19" t="s">
        <v>1977</v>
      </c>
      <c r="F977" s="10">
        <v>42036</v>
      </c>
      <c r="G977" s="10">
        <v>44593</v>
      </c>
      <c r="H977" s="11">
        <v>8</v>
      </c>
      <c r="I977" s="20" t="s">
        <v>259</v>
      </c>
      <c r="J977" s="11" t="s">
        <v>261</v>
      </c>
      <c r="K977" s="11" t="s">
        <v>2205</v>
      </c>
      <c r="L977" s="11">
        <v>2</v>
      </c>
    </row>
    <row r="978" spans="1:12">
      <c r="A978" s="11" t="s">
        <v>1728</v>
      </c>
      <c r="D978" s="11" t="s">
        <v>260</v>
      </c>
      <c r="E978" s="19" t="s">
        <v>1978</v>
      </c>
      <c r="F978" s="10">
        <v>42036</v>
      </c>
      <c r="G978" s="10">
        <v>44593</v>
      </c>
      <c r="H978" s="11">
        <v>8</v>
      </c>
      <c r="I978" s="20" t="s">
        <v>259</v>
      </c>
      <c r="J978" s="11" t="s">
        <v>261</v>
      </c>
      <c r="K978" s="11" t="s">
        <v>2205</v>
      </c>
      <c r="L978" s="11">
        <v>2</v>
      </c>
    </row>
    <row r="979" spans="1:12">
      <c r="A979" s="11" t="s">
        <v>1729</v>
      </c>
      <c r="D979" s="11" t="s">
        <v>260</v>
      </c>
      <c r="E979" s="19" t="s">
        <v>1979</v>
      </c>
      <c r="F979" s="10">
        <v>42036</v>
      </c>
      <c r="G979" s="10">
        <v>44593</v>
      </c>
      <c r="H979" s="11">
        <v>8</v>
      </c>
      <c r="I979" s="20" t="s">
        <v>259</v>
      </c>
      <c r="J979" s="11" t="s">
        <v>261</v>
      </c>
      <c r="K979" s="11" t="s">
        <v>2205</v>
      </c>
      <c r="L979" s="11">
        <v>2</v>
      </c>
    </row>
    <row r="980" spans="1:12">
      <c r="A980" s="11" t="s">
        <v>1730</v>
      </c>
      <c r="D980" s="11" t="s">
        <v>260</v>
      </c>
      <c r="E980" s="19" t="s">
        <v>1980</v>
      </c>
      <c r="F980" s="10">
        <v>42036</v>
      </c>
      <c r="G980" s="10">
        <v>44593</v>
      </c>
      <c r="H980" s="11">
        <v>8</v>
      </c>
      <c r="I980" s="20" t="s">
        <v>259</v>
      </c>
      <c r="J980" s="11" t="s">
        <v>261</v>
      </c>
      <c r="K980" s="11" t="s">
        <v>2205</v>
      </c>
      <c r="L980" s="11">
        <v>2</v>
      </c>
    </row>
    <row r="981" spans="1:12">
      <c r="A981" s="11" t="s">
        <v>1731</v>
      </c>
      <c r="D981" s="11" t="s">
        <v>260</v>
      </c>
      <c r="E981" s="19" t="s">
        <v>1981</v>
      </c>
      <c r="F981" s="10">
        <v>42036</v>
      </c>
      <c r="G981" s="10">
        <v>44593</v>
      </c>
      <c r="H981" s="11">
        <v>8</v>
      </c>
      <c r="I981" s="20" t="s">
        <v>259</v>
      </c>
      <c r="J981" s="11" t="s">
        <v>261</v>
      </c>
      <c r="K981" s="11" t="s">
        <v>2205</v>
      </c>
      <c r="L981" s="11">
        <v>2</v>
      </c>
    </row>
    <row r="982" spans="1:12">
      <c r="A982" s="11" t="s">
        <v>1732</v>
      </c>
      <c r="D982" s="11" t="s">
        <v>260</v>
      </c>
      <c r="E982" s="19" t="s">
        <v>1982</v>
      </c>
      <c r="F982" s="10">
        <v>42036</v>
      </c>
      <c r="G982" s="10">
        <v>44593</v>
      </c>
      <c r="H982" s="11">
        <v>8</v>
      </c>
      <c r="I982" s="20" t="s">
        <v>259</v>
      </c>
      <c r="J982" s="11" t="s">
        <v>261</v>
      </c>
      <c r="K982" s="11" t="s">
        <v>2205</v>
      </c>
      <c r="L982" s="11">
        <v>2</v>
      </c>
    </row>
    <row r="983" spans="1:12">
      <c r="A983" s="11" t="s">
        <v>1733</v>
      </c>
      <c r="D983" s="11" t="s">
        <v>260</v>
      </c>
      <c r="E983" s="19" t="s">
        <v>1983</v>
      </c>
      <c r="F983" s="10">
        <v>42036</v>
      </c>
      <c r="G983" s="10">
        <v>44593</v>
      </c>
      <c r="H983" s="11">
        <v>8</v>
      </c>
      <c r="I983" s="20" t="s">
        <v>259</v>
      </c>
      <c r="J983" s="11" t="s">
        <v>261</v>
      </c>
      <c r="K983" s="11" t="s">
        <v>2205</v>
      </c>
      <c r="L983" s="11">
        <v>2</v>
      </c>
    </row>
    <row r="984" spans="1:12">
      <c r="A984" s="11" t="s">
        <v>1734</v>
      </c>
      <c r="D984" s="11" t="s">
        <v>260</v>
      </c>
      <c r="E984" s="19" t="s">
        <v>1984</v>
      </c>
      <c r="F984" s="10">
        <v>42036</v>
      </c>
      <c r="G984" s="10">
        <v>44593</v>
      </c>
      <c r="H984" s="11">
        <v>8</v>
      </c>
      <c r="I984" s="20" t="s">
        <v>259</v>
      </c>
      <c r="J984" s="11" t="s">
        <v>261</v>
      </c>
      <c r="K984" s="11" t="s">
        <v>2205</v>
      </c>
      <c r="L984" s="11">
        <v>2</v>
      </c>
    </row>
    <row r="985" spans="1:12">
      <c r="A985" s="11" t="s">
        <v>1735</v>
      </c>
      <c r="D985" s="11" t="s">
        <v>260</v>
      </c>
      <c r="E985" s="19" t="s">
        <v>1985</v>
      </c>
      <c r="F985" s="10">
        <v>42036</v>
      </c>
      <c r="G985" s="10">
        <v>44593</v>
      </c>
      <c r="H985" s="11">
        <v>8</v>
      </c>
      <c r="I985" s="20" t="s">
        <v>259</v>
      </c>
      <c r="J985" s="11" t="s">
        <v>261</v>
      </c>
      <c r="K985" s="11" t="s">
        <v>2205</v>
      </c>
      <c r="L985" s="11">
        <v>2</v>
      </c>
    </row>
    <row r="986" spans="1:12">
      <c r="A986" s="11" t="s">
        <v>1736</v>
      </c>
      <c r="D986" s="11" t="s">
        <v>260</v>
      </c>
      <c r="E986" s="19" t="s">
        <v>1986</v>
      </c>
      <c r="F986" s="10">
        <v>42036</v>
      </c>
      <c r="G986" s="10">
        <v>44593</v>
      </c>
      <c r="H986" s="11">
        <v>8</v>
      </c>
      <c r="I986" s="20" t="s">
        <v>259</v>
      </c>
      <c r="J986" s="11" t="s">
        <v>261</v>
      </c>
      <c r="K986" s="11" t="s">
        <v>2205</v>
      </c>
      <c r="L986" s="11">
        <v>2</v>
      </c>
    </row>
    <row r="987" spans="1:12">
      <c r="A987" s="11" t="s">
        <v>1737</v>
      </c>
      <c r="D987" s="11" t="s">
        <v>260</v>
      </c>
      <c r="E987" s="19" t="s">
        <v>1987</v>
      </c>
      <c r="F987" s="10">
        <v>42036</v>
      </c>
      <c r="G987" s="10">
        <v>44593</v>
      </c>
      <c r="H987" s="11">
        <v>8</v>
      </c>
      <c r="I987" s="20" t="s">
        <v>259</v>
      </c>
      <c r="J987" s="11" t="s">
        <v>261</v>
      </c>
      <c r="K987" s="11" t="s">
        <v>2205</v>
      </c>
      <c r="L987" s="11">
        <v>2</v>
      </c>
    </row>
    <row r="988" spans="1:12">
      <c r="A988" s="11" t="s">
        <v>1738</v>
      </c>
      <c r="D988" s="11" t="s">
        <v>260</v>
      </c>
      <c r="E988" s="19" t="s">
        <v>1988</v>
      </c>
      <c r="F988" s="10">
        <v>42036</v>
      </c>
      <c r="G988" s="10">
        <v>44593</v>
      </c>
      <c r="H988" s="11">
        <v>8</v>
      </c>
      <c r="I988" s="20" t="s">
        <v>259</v>
      </c>
      <c r="J988" s="11" t="s">
        <v>261</v>
      </c>
      <c r="K988" s="11" t="s">
        <v>2205</v>
      </c>
      <c r="L988" s="11">
        <v>2</v>
      </c>
    </row>
    <row r="989" spans="1:12">
      <c r="A989" s="11" t="s">
        <v>1739</v>
      </c>
      <c r="D989" s="11" t="s">
        <v>260</v>
      </c>
      <c r="E989" s="19" t="s">
        <v>1989</v>
      </c>
      <c r="F989" s="10">
        <v>42036</v>
      </c>
      <c r="G989" s="10">
        <v>44593</v>
      </c>
      <c r="H989" s="11">
        <v>8</v>
      </c>
      <c r="I989" s="20" t="s">
        <v>259</v>
      </c>
      <c r="J989" s="11" t="s">
        <v>261</v>
      </c>
      <c r="K989" s="11" t="s">
        <v>2205</v>
      </c>
      <c r="L989" s="11">
        <v>2</v>
      </c>
    </row>
    <row r="990" spans="1:12">
      <c r="A990" s="11" t="s">
        <v>1740</v>
      </c>
      <c r="D990" s="11" t="s">
        <v>260</v>
      </c>
      <c r="E990" s="19" t="s">
        <v>1990</v>
      </c>
      <c r="F990" s="10">
        <v>42036</v>
      </c>
      <c r="G990" s="10">
        <v>44593</v>
      </c>
      <c r="H990" s="11">
        <v>8</v>
      </c>
      <c r="I990" s="20" t="s">
        <v>259</v>
      </c>
      <c r="J990" s="11" t="s">
        <v>261</v>
      </c>
      <c r="K990" s="11" t="s">
        <v>2205</v>
      </c>
      <c r="L990" s="11">
        <v>2</v>
      </c>
    </row>
    <row r="991" spans="1:12">
      <c r="A991" s="11" t="s">
        <v>1741</v>
      </c>
      <c r="D991" s="11" t="s">
        <v>260</v>
      </c>
      <c r="E991" s="19" t="s">
        <v>1991</v>
      </c>
      <c r="F991" s="10">
        <v>42036</v>
      </c>
      <c r="G991" s="10">
        <v>44593</v>
      </c>
      <c r="H991" s="11">
        <v>8</v>
      </c>
      <c r="I991" s="20" t="s">
        <v>259</v>
      </c>
      <c r="J991" s="11" t="s">
        <v>261</v>
      </c>
      <c r="K991" s="11" t="s">
        <v>2205</v>
      </c>
      <c r="L991" s="11">
        <v>2</v>
      </c>
    </row>
    <row r="992" spans="1:12">
      <c r="A992" s="11" t="s">
        <v>1742</v>
      </c>
      <c r="D992" s="11" t="s">
        <v>260</v>
      </c>
      <c r="E992" s="19" t="s">
        <v>1992</v>
      </c>
      <c r="F992" s="10">
        <v>42036</v>
      </c>
      <c r="G992" s="10">
        <v>44593</v>
      </c>
      <c r="H992" s="11">
        <v>8</v>
      </c>
      <c r="I992" s="20" t="s">
        <v>259</v>
      </c>
      <c r="J992" s="11" t="s">
        <v>261</v>
      </c>
      <c r="K992" s="11" t="s">
        <v>2205</v>
      </c>
      <c r="L992" s="11">
        <v>2</v>
      </c>
    </row>
    <row r="993" spans="1:12">
      <c r="A993" s="11" t="s">
        <v>1743</v>
      </c>
      <c r="D993" s="11" t="s">
        <v>260</v>
      </c>
      <c r="E993" s="19" t="s">
        <v>1993</v>
      </c>
      <c r="F993" s="10">
        <v>42036</v>
      </c>
      <c r="G993" s="10">
        <v>44593</v>
      </c>
      <c r="H993" s="11">
        <v>8</v>
      </c>
      <c r="I993" s="20" t="s">
        <v>259</v>
      </c>
      <c r="J993" s="11" t="s">
        <v>261</v>
      </c>
      <c r="K993" s="11" t="s">
        <v>2205</v>
      </c>
      <c r="L993" s="11">
        <v>2</v>
      </c>
    </row>
    <row r="994" spans="1:12">
      <c r="A994" s="11" t="s">
        <v>1744</v>
      </c>
      <c r="D994" s="11" t="s">
        <v>260</v>
      </c>
      <c r="E994" s="19" t="s">
        <v>1994</v>
      </c>
      <c r="F994" s="10">
        <v>42036</v>
      </c>
      <c r="G994" s="10">
        <v>44593</v>
      </c>
      <c r="H994" s="11">
        <v>8</v>
      </c>
      <c r="I994" s="20" t="s">
        <v>259</v>
      </c>
      <c r="J994" s="11" t="s">
        <v>261</v>
      </c>
      <c r="K994" s="11" t="s">
        <v>2205</v>
      </c>
      <c r="L994" s="11">
        <v>2</v>
      </c>
    </row>
    <row r="995" spans="1:12">
      <c r="A995" s="11" t="s">
        <v>1745</v>
      </c>
      <c r="D995" s="11" t="s">
        <v>260</v>
      </c>
      <c r="E995" s="19" t="s">
        <v>1995</v>
      </c>
      <c r="F995" s="10">
        <v>42036</v>
      </c>
      <c r="G995" s="10">
        <v>44593</v>
      </c>
      <c r="H995" s="11">
        <v>8</v>
      </c>
      <c r="I995" s="20" t="s">
        <v>259</v>
      </c>
      <c r="J995" s="11" t="s">
        <v>261</v>
      </c>
      <c r="K995" s="11" t="s">
        <v>2205</v>
      </c>
      <c r="L995" s="11">
        <v>2</v>
      </c>
    </row>
    <row r="996" spans="1:12">
      <c r="A996" s="11" t="s">
        <v>1746</v>
      </c>
      <c r="D996" s="11" t="s">
        <v>260</v>
      </c>
      <c r="E996" s="19" t="s">
        <v>1996</v>
      </c>
      <c r="F996" s="10">
        <v>42036</v>
      </c>
      <c r="G996" s="10">
        <v>44593</v>
      </c>
      <c r="H996" s="11">
        <v>8</v>
      </c>
      <c r="I996" s="20" t="s">
        <v>259</v>
      </c>
      <c r="J996" s="11" t="s">
        <v>261</v>
      </c>
      <c r="K996" s="11" t="s">
        <v>2205</v>
      </c>
      <c r="L996" s="11">
        <v>2</v>
      </c>
    </row>
    <row r="997" spans="1:12">
      <c r="A997" s="11" t="s">
        <v>1747</v>
      </c>
      <c r="D997" s="11" t="s">
        <v>260</v>
      </c>
      <c r="E997" s="19" t="s">
        <v>1997</v>
      </c>
      <c r="F997" s="10">
        <v>42036</v>
      </c>
      <c r="G997" s="10">
        <v>44593</v>
      </c>
      <c r="H997" s="11">
        <v>8</v>
      </c>
      <c r="I997" s="20" t="s">
        <v>259</v>
      </c>
      <c r="J997" s="11" t="s">
        <v>261</v>
      </c>
      <c r="K997" s="11" t="s">
        <v>2205</v>
      </c>
      <c r="L997" s="11">
        <v>2</v>
      </c>
    </row>
    <row r="998" spans="1:12">
      <c r="A998" s="11" t="s">
        <v>1748</v>
      </c>
      <c r="D998" s="11" t="s">
        <v>260</v>
      </c>
      <c r="E998" s="19" t="s">
        <v>1998</v>
      </c>
      <c r="F998" s="10">
        <v>42036</v>
      </c>
      <c r="G998" s="10">
        <v>44593</v>
      </c>
      <c r="H998" s="11">
        <v>8</v>
      </c>
      <c r="I998" s="20" t="s">
        <v>259</v>
      </c>
      <c r="J998" s="11" t="s">
        <v>261</v>
      </c>
      <c r="K998" s="11" t="s">
        <v>2205</v>
      </c>
      <c r="L998" s="11">
        <v>2</v>
      </c>
    </row>
    <row r="999" spans="1:12">
      <c r="A999" s="11" t="s">
        <v>1749</v>
      </c>
      <c r="D999" s="11" t="s">
        <v>260</v>
      </c>
      <c r="E999" s="19" t="s">
        <v>1999</v>
      </c>
      <c r="F999" s="10">
        <v>42036</v>
      </c>
      <c r="G999" s="10">
        <v>44593</v>
      </c>
      <c r="H999" s="11">
        <v>8</v>
      </c>
      <c r="I999" s="20" t="s">
        <v>259</v>
      </c>
      <c r="J999" s="11" t="s">
        <v>261</v>
      </c>
      <c r="K999" s="11" t="s">
        <v>2205</v>
      </c>
      <c r="L999" s="11">
        <v>2</v>
      </c>
    </row>
    <row r="1000" spans="1:12">
      <c r="A1000" s="11" t="s">
        <v>1750</v>
      </c>
      <c r="D1000" s="11" t="s">
        <v>260</v>
      </c>
      <c r="E1000" s="19" t="s">
        <v>2000</v>
      </c>
      <c r="F1000" s="10">
        <v>42036</v>
      </c>
      <c r="G1000" s="10">
        <v>44593</v>
      </c>
      <c r="H1000" s="11">
        <v>8</v>
      </c>
      <c r="I1000" s="20" t="s">
        <v>259</v>
      </c>
      <c r="J1000" s="11" t="s">
        <v>261</v>
      </c>
      <c r="K1000" s="11" t="s">
        <v>2205</v>
      </c>
      <c r="L1000" s="11">
        <v>2</v>
      </c>
    </row>
    <row r="1001" spans="1:12">
      <c r="A1001" s="11" t="s">
        <v>1751</v>
      </c>
      <c r="D1001" s="11" t="s">
        <v>260</v>
      </c>
      <c r="E1001" s="19" t="s">
        <v>2001</v>
      </c>
      <c r="F1001" s="10">
        <v>42036</v>
      </c>
      <c r="G1001" s="10">
        <v>44593</v>
      </c>
      <c r="H1001" s="11">
        <v>8</v>
      </c>
      <c r="I1001" s="20" t="s">
        <v>259</v>
      </c>
      <c r="J1001" s="11" t="s">
        <v>261</v>
      </c>
      <c r="K1001" s="11" t="s">
        <v>2205</v>
      </c>
      <c r="L1001" s="11">
        <v>2</v>
      </c>
    </row>
    <row r="1002" spans="1:12">
      <c r="A1002" s="11" t="s">
        <v>1752</v>
      </c>
      <c r="D1002" s="11" t="s">
        <v>260</v>
      </c>
      <c r="E1002" s="19" t="s">
        <v>2002</v>
      </c>
      <c r="F1002" s="10">
        <v>42036</v>
      </c>
      <c r="G1002" s="10">
        <v>44593</v>
      </c>
      <c r="H1002" s="11">
        <v>8</v>
      </c>
      <c r="I1002" s="20" t="s">
        <v>259</v>
      </c>
      <c r="J1002" s="11" t="s">
        <v>261</v>
      </c>
      <c r="K1002" s="11" t="s">
        <v>2205</v>
      </c>
      <c r="L1002" s="11">
        <v>2</v>
      </c>
    </row>
    <row r="1003" spans="1:12">
      <c r="A1003" s="11" t="s">
        <v>1753</v>
      </c>
      <c r="D1003" s="11" t="s">
        <v>260</v>
      </c>
      <c r="E1003" s="19" t="s">
        <v>2003</v>
      </c>
      <c r="F1003" s="10">
        <v>42036</v>
      </c>
      <c r="G1003" s="10">
        <v>44593</v>
      </c>
      <c r="H1003" s="11">
        <v>8</v>
      </c>
      <c r="I1003" s="20" t="s">
        <v>259</v>
      </c>
      <c r="J1003" s="11" t="s">
        <v>261</v>
      </c>
      <c r="K1003" s="11" t="s">
        <v>2205</v>
      </c>
      <c r="L1003" s="11">
        <v>2</v>
      </c>
    </row>
    <row r="1004" spans="1:12">
      <c r="A1004" s="11" t="s">
        <v>1754</v>
      </c>
      <c r="D1004" s="11" t="s">
        <v>260</v>
      </c>
      <c r="E1004" s="19" t="s">
        <v>2004</v>
      </c>
      <c r="F1004" s="10">
        <v>42036</v>
      </c>
      <c r="G1004" s="10">
        <v>44593</v>
      </c>
      <c r="H1004" s="11">
        <v>8</v>
      </c>
      <c r="I1004" s="20" t="s">
        <v>259</v>
      </c>
      <c r="J1004" s="11" t="s">
        <v>261</v>
      </c>
      <c r="K1004" s="11" t="s">
        <v>2205</v>
      </c>
      <c r="L1004" s="11">
        <v>2</v>
      </c>
    </row>
    <row r="1005" spans="1:12">
      <c r="A1005" s="11" t="s">
        <v>1755</v>
      </c>
      <c r="D1005" s="11" t="s">
        <v>260</v>
      </c>
      <c r="E1005" s="19" t="s">
        <v>2005</v>
      </c>
      <c r="F1005" s="10">
        <v>42036</v>
      </c>
      <c r="G1005" s="10">
        <v>44593</v>
      </c>
      <c r="H1005" s="11">
        <v>8</v>
      </c>
      <c r="I1005" s="20" t="s">
        <v>259</v>
      </c>
      <c r="J1005" s="11" t="s">
        <v>261</v>
      </c>
      <c r="K1005" s="11" t="s">
        <v>2205</v>
      </c>
      <c r="L1005" s="11">
        <v>2</v>
      </c>
    </row>
    <row r="1006" spans="1:12">
      <c r="A1006" s="11" t="s">
        <v>1756</v>
      </c>
      <c r="D1006" s="11" t="s">
        <v>260</v>
      </c>
      <c r="E1006" s="19" t="s">
        <v>2006</v>
      </c>
      <c r="F1006" s="10">
        <v>42036</v>
      </c>
      <c r="G1006" s="10">
        <v>44593</v>
      </c>
      <c r="H1006" s="11">
        <v>8</v>
      </c>
      <c r="I1006" s="20" t="s">
        <v>259</v>
      </c>
      <c r="J1006" s="11" t="s">
        <v>261</v>
      </c>
      <c r="K1006" s="11" t="s">
        <v>2205</v>
      </c>
      <c r="L1006" s="11">
        <v>2</v>
      </c>
    </row>
    <row r="1007" spans="1:12">
      <c r="A1007" s="11" t="s">
        <v>1757</v>
      </c>
      <c r="D1007" s="11" t="s">
        <v>260</v>
      </c>
      <c r="E1007" s="19" t="s">
        <v>2007</v>
      </c>
      <c r="F1007" s="10">
        <v>42036</v>
      </c>
      <c r="G1007" s="10">
        <v>44593</v>
      </c>
      <c r="H1007" s="11">
        <v>8</v>
      </c>
      <c r="I1007" s="20" t="s">
        <v>259</v>
      </c>
      <c r="J1007" s="11" t="s">
        <v>261</v>
      </c>
      <c r="K1007" s="11" t="s">
        <v>2205</v>
      </c>
      <c r="L1007" s="11">
        <v>2</v>
      </c>
    </row>
    <row r="1008" spans="1:12">
      <c r="A1008" s="11" t="s">
        <v>1758</v>
      </c>
      <c r="D1008" s="11" t="s">
        <v>260</v>
      </c>
      <c r="E1008" s="19" t="s">
        <v>2008</v>
      </c>
      <c r="F1008" s="10">
        <v>42036</v>
      </c>
      <c r="G1008" s="10">
        <v>44593</v>
      </c>
      <c r="H1008" s="11">
        <v>8</v>
      </c>
      <c r="I1008" s="20" t="s">
        <v>259</v>
      </c>
      <c r="J1008" s="11" t="s">
        <v>261</v>
      </c>
      <c r="K1008" s="11" t="s">
        <v>2205</v>
      </c>
      <c r="L1008" s="11">
        <v>2</v>
      </c>
    </row>
    <row r="1009" spans="1:12">
      <c r="A1009" s="11" t="s">
        <v>1759</v>
      </c>
      <c r="D1009" s="11" t="s">
        <v>260</v>
      </c>
      <c r="E1009" s="19" t="s">
        <v>2009</v>
      </c>
      <c r="F1009" s="10">
        <v>42036</v>
      </c>
      <c r="G1009" s="10">
        <v>44593</v>
      </c>
      <c r="H1009" s="11">
        <v>8</v>
      </c>
      <c r="I1009" s="20" t="s">
        <v>259</v>
      </c>
      <c r="J1009" s="11" t="s">
        <v>261</v>
      </c>
      <c r="K1009" s="11" t="s">
        <v>2205</v>
      </c>
      <c r="L1009" s="11">
        <v>2</v>
      </c>
    </row>
    <row r="1010" spans="1:12">
      <c r="A1010" s="11" t="s">
        <v>1760</v>
      </c>
      <c r="D1010" s="11" t="s">
        <v>260</v>
      </c>
      <c r="E1010" s="19" t="s">
        <v>2010</v>
      </c>
      <c r="F1010" s="10">
        <v>42036</v>
      </c>
      <c r="G1010" s="10">
        <v>44593</v>
      </c>
      <c r="H1010" s="11">
        <v>8</v>
      </c>
      <c r="I1010" s="20" t="s">
        <v>259</v>
      </c>
      <c r="J1010" s="11" t="s">
        <v>261</v>
      </c>
      <c r="K1010" s="11" t="s">
        <v>2205</v>
      </c>
      <c r="L1010" s="11">
        <v>2</v>
      </c>
    </row>
    <row r="1011" spans="1:12">
      <c r="A1011" s="11" t="s">
        <v>1761</v>
      </c>
      <c r="D1011" s="11" t="s">
        <v>260</v>
      </c>
      <c r="E1011" s="19" t="s">
        <v>2011</v>
      </c>
      <c r="F1011" s="10">
        <v>42036</v>
      </c>
      <c r="G1011" s="10">
        <v>44593</v>
      </c>
      <c r="H1011" s="11">
        <v>8</v>
      </c>
      <c r="I1011" s="20" t="s">
        <v>259</v>
      </c>
      <c r="J1011" s="11" t="s">
        <v>261</v>
      </c>
      <c r="K1011" s="11" t="s">
        <v>2205</v>
      </c>
      <c r="L1011" s="11">
        <v>2</v>
      </c>
    </row>
    <row r="1012" spans="1:12">
      <c r="A1012" s="11" t="s">
        <v>2012</v>
      </c>
      <c r="D1012" s="11" t="s">
        <v>260</v>
      </c>
      <c r="E1012" s="19" t="s">
        <v>2104</v>
      </c>
      <c r="F1012" s="10">
        <v>42036</v>
      </c>
      <c r="G1012" s="10">
        <v>44593</v>
      </c>
      <c r="H1012" s="11">
        <v>8</v>
      </c>
      <c r="I1012" s="20" t="s">
        <v>259</v>
      </c>
      <c r="J1012" s="11" t="s">
        <v>261</v>
      </c>
      <c r="K1012" s="11" t="s">
        <v>2205</v>
      </c>
      <c r="L1012" s="11">
        <v>2</v>
      </c>
    </row>
    <row r="1013" spans="1:12">
      <c r="A1013" s="11" t="s">
        <v>2013</v>
      </c>
      <c r="D1013" s="11" t="s">
        <v>260</v>
      </c>
      <c r="E1013" s="19" t="s">
        <v>2105</v>
      </c>
      <c r="F1013" s="10">
        <v>42036</v>
      </c>
      <c r="G1013" s="10">
        <v>44593</v>
      </c>
      <c r="H1013" s="11">
        <v>8</v>
      </c>
      <c r="I1013" s="20" t="s">
        <v>259</v>
      </c>
      <c r="J1013" s="11" t="s">
        <v>261</v>
      </c>
      <c r="K1013" s="11" t="s">
        <v>2205</v>
      </c>
      <c r="L1013" s="11">
        <v>2</v>
      </c>
    </row>
    <row r="1014" spans="1:12">
      <c r="A1014" s="11" t="s">
        <v>2014</v>
      </c>
      <c r="D1014" s="11" t="s">
        <v>260</v>
      </c>
      <c r="E1014" s="19" t="s">
        <v>2106</v>
      </c>
      <c r="F1014" s="10">
        <v>42036</v>
      </c>
      <c r="G1014" s="10">
        <v>44593</v>
      </c>
      <c r="H1014" s="11">
        <v>8</v>
      </c>
      <c r="I1014" s="20" t="s">
        <v>259</v>
      </c>
      <c r="J1014" s="11" t="s">
        <v>261</v>
      </c>
      <c r="K1014" s="11" t="s">
        <v>2205</v>
      </c>
      <c r="L1014" s="11">
        <v>2</v>
      </c>
    </row>
    <row r="1015" spans="1:12">
      <c r="A1015" s="11" t="s">
        <v>2015</v>
      </c>
      <c r="D1015" s="11" t="s">
        <v>260</v>
      </c>
      <c r="E1015" s="19" t="s">
        <v>2107</v>
      </c>
      <c r="F1015" s="10">
        <v>42036</v>
      </c>
      <c r="G1015" s="10">
        <v>44593</v>
      </c>
      <c r="H1015" s="11">
        <v>8</v>
      </c>
      <c r="I1015" s="20" t="s">
        <v>259</v>
      </c>
      <c r="J1015" s="11" t="s">
        <v>261</v>
      </c>
      <c r="K1015" s="11" t="s">
        <v>2205</v>
      </c>
      <c r="L1015" s="11">
        <v>2</v>
      </c>
    </row>
    <row r="1016" spans="1:12">
      <c r="A1016" s="11" t="s">
        <v>2016</v>
      </c>
      <c r="D1016" s="11" t="s">
        <v>260</v>
      </c>
      <c r="E1016" s="19" t="s">
        <v>2108</v>
      </c>
      <c r="F1016" s="10">
        <v>42036</v>
      </c>
      <c r="G1016" s="10">
        <v>44593</v>
      </c>
      <c r="H1016" s="11">
        <v>8</v>
      </c>
      <c r="I1016" s="20" t="s">
        <v>259</v>
      </c>
      <c r="J1016" s="11" t="s">
        <v>261</v>
      </c>
      <c r="K1016" s="11" t="s">
        <v>2205</v>
      </c>
      <c r="L1016" s="11">
        <v>2</v>
      </c>
    </row>
    <row r="1017" spans="1:12">
      <c r="A1017" s="11" t="s">
        <v>2017</v>
      </c>
      <c r="D1017" s="11" t="s">
        <v>260</v>
      </c>
      <c r="E1017" s="19" t="s">
        <v>2109</v>
      </c>
      <c r="F1017" s="10">
        <v>42036</v>
      </c>
      <c r="G1017" s="10">
        <v>44593</v>
      </c>
      <c r="H1017" s="11">
        <v>8</v>
      </c>
      <c r="I1017" s="20" t="s">
        <v>259</v>
      </c>
      <c r="J1017" s="11" t="s">
        <v>261</v>
      </c>
      <c r="K1017" s="11" t="s">
        <v>2205</v>
      </c>
      <c r="L1017" s="11">
        <v>2</v>
      </c>
    </row>
    <row r="1018" spans="1:12">
      <c r="A1018" s="11" t="s">
        <v>2018</v>
      </c>
      <c r="D1018" s="11" t="s">
        <v>260</v>
      </c>
      <c r="E1018" s="19" t="s">
        <v>2110</v>
      </c>
      <c r="F1018" s="10">
        <v>42036</v>
      </c>
      <c r="G1018" s="10">
        <v>44593</v>
      </c>
      <c r="H1018" s="11">
        <v>8</v>
      </c>
      <c r="I1018" s="20" t="s">
        <v>259</v>
      </c>
      <c r="J1018" s="11" t="s">
        <v>261</v>
      </c>
      <c r="K1018" s="11" t="s">
        <v>2205</v>
      </c>
      <c r="L1018" s="11">
        <v>2</v>
      </c>
    </row>
    <row r="1019" spans="1:12">
      <c r="A1019" s="11" t="s">
        <v>2019</v>
      </c>
      <c r="D1019" s="11" t="s">
        <v>260</v>
      </c>
      <c r="E1019" s="19" t="s">
        <v>2111</v>
      </c>
      <c r="F1019" s="10">
        <v>42036</v>
      </c>
      <c r="G1019" s="10">
        <v>44593</v>
      </c>
      <c r="H1019" s="11">
        <v>8</v>
      </c>
      <c r="I1019" s="20" t="s">
        <v>259</v>
      </c>
      <c r="J1019" s="11" t="s">
        <v>261</v>
      </c>
      <c r="K1019" s="11" t="s">
        <v>2205</v>
      </c>
      <c r="L1019" s="11">
        <v>2</v>
      </c>
    </row>
    <row r="1020" spans="1:12">
      <c r="A1020" s="11" t="s">
        <v>2020</v>
      </c>
      <c r="D1020" s="11" t="s">
        <v>260</v>
      </c>
      <c r="E1020" s="19" t="s">
        <v>2112</v>
      </c>
      <c r="F1020" s="10">
        <v>42036</v>
      </c>
      <c r="G1020" s="10">
        <v>44593</v>
      </c>
      <c r="H1020" s="11">
        <v>8</v>
      </c>
      <c r="I1020" s="20" t="s">
        <v>259</v>
      </c>
      <c r="J1020" s="11" t="s">
        <v>261</v>
      </c>
      <c r="K1020" s="11" t="s">
        <v>2205</v>
      </c>
      <c r="L1020" s="11">
        <v>2</v>
      </c>
    </row>
    <row r="1021" spans="1:12">
      <c r="A1021" s="11" t="s">
        <v>2021</v>
      </c>
      <c r="D1021" s="11" t="s">
        <v>260</v>
      </c>
      <c r="E1021" s="19" t="s">
        <v>2113</v>
      </c>
      <c r="F1021" s="10">
        <v>42036</v>
      </c>
      <c r="G1021" s="10">
        <v>44593</v>
      </c>
      <c r="H1021" s="11">
        <v>8</v>
      </c>
      <c r="I1021" s="20" t="s">
        <v>259</v>
      </c>
      <c r="J1021" s="11" t="s">
        <v>261</v>
      </c>
      <c r="K1021" s="11" t="s">
        <v>2205</v>
      </c>
      <c r="L1021" s="11">
        <v>2</v>
      </c>
    </row>
    <row r="1022" spans="1:12">
      <c r="A1022" s="11" t="s">
        <v>2022</v>
      </c>
      <c r="D1022" s="11" t="s">
        <v>260</v>
      </c>
      <c r="E1022" s="19" t="s">
        <v>2114</v>
      </c>
      <c r="F1022" s="10">
        <v>42036</v>
      </c>
      <c r="G1022" s="10">
        <v>44593</v>
      </c>
      <c r="H1022" s="11">
        <v>8</v>
      </c>
      <c r="I1022" s="20" t="s">
        <v>259</v>
      </c>
      <c r="J1022" s="11" t="s">
        <v>261</v>
      </c>
      <c r="K1022" s="11" t="s">
        <v>2205</v>
      </c>
      <c r="L1022" s="11">
        <v>2</v>
      </c>
    </row>
    <row r="1023" spans="1:12">
      <c r="A1023" s="11" t="s">
        <v>2023</v>
      </c>
      <c r="D1023" s="11" t="s">
        <v>260</v>
      </c>
      <c r="E1023" s="19" t="s">
        <v>2115</v>
      </c>
      <c r="F1023" s="10">
        <v>42036</v>
      </c>
      <c r="G1023" s="10">
        <v>44593</v>
      </c>
      <c r="H1023" s="11">
        <v>8</v>
      </c>
      <c r="I1023" s="20" t="s">
        <v>259</v>
      </c>
      <c r="J1023" s="11" t="s">
        <v>261</v>
      </c>
      <c r="K1023" s="11" t="s">
        <v>2205</v>
      </c>
      <c r="L1023" s="11">
        <v>2</v>
      </c>
    </row>
    <row r="1024" spans="1:12">
      <c r="A1024" s="11" t="s">
        <v>2024</v>
      </c>
      <c r="D1024" s="11" t="s">
        <v>260</v>
      </c>
      <c r="E1024" s="19" t="s">
        <v>2116</v>
      </c>
      <c r="F1024" s="10">
        <v>42036</v>
      </c>
      <c r="G1024" s="10">
        <v>44593</v>
      </c>
      <c r="H1024" s="11">
        <v>8</v>
      </c>
      <c r="I1024" s="20" t="s">
        <v>259</v>
      </c>
      <c r="J1024" s="11" t="s">
        <v>261</v>
      </c>
      <c r="K1024" s="11" t="s">
        <v>2205</v>
      </c>
      <c r="L1024" s="11">
        <v>2</v>
      </c>
    </row>
    <row r="1025" spans="1:12">
      <c r="A1025" s="11" t="s">
        <v>2025</v>
      </c>
      <c r="D1025" s="11" t="s">
        <v>260</v>
      </c>
      <c r="E1025" s="19" t="s">
        <v>2117</v>
      </c>
      <c r="F1025" s="10">
        <v>42036</v>
      </c>
      <c r="G1025" s="10">
        <v>44593</v>
      </c>
      <c r="H1025" s="11">
        <v>8</v>
      </c>
      <c r="I1025" s="20" t="s">
        <v>259</v>
      </c>
      <c r="J1025" s="11" t="s">
        <v>261</v>
      </c>
      <c r="K1025" s="11" t="s">
        <v>2205</v>
      </c>
      <c r="L1025" s="11">
        <v>2</v>
      </c>
    </row>
    <row r="1026" spans="1:12">
      <c r="A1026" s="11" t="s">
        <v>2026</v>
      </c>
      <c r="D1026" s="11" t="s">
        <v>260</v>
      </c>
      <c r="E1026" s="19" t="s">
        <v>2118</v>
      </c>
      <c r="F1026" s="10">
        <v>42036</v>
      </c>
      <c r="G1026" s="10">
        <v>44593</v>
      </c>
      <c r="H1026" s="11">
        <v>8</v>
      </c>
      <c r="I1026" s="20" t="s">
        <v>259</v>
      </c>
      <c r="J1026" s="11" t="s">
        <v>261</v>
      </c>
      <c r="K1026" s="11" t="s">
        <v>2205</v>
      </c>
      <c r="L1026" s="11">
        <v>2</v>
      </c>
    </row>
    <row r="1027" spans="1:12">
      <c r="A1027" s="11" t="s">
        <v>2027</v>
      </c>
      <c r="D1027" s="11" t="s">
        <v>260</v>
      </c>
      <c r="E1027" s="19" t="s">
        <v>2119</v>
      </c>
      <c r="F1027" s="10">
        <v>42036</v>
      </c>
      <c r="G1027" s="10">
        <v>44593</v>
      </c>
      <c r="H1027" s="11">
        <v>8</v>
      </c>
      <c r="I1027" s="20" t="s">
        <v>259</v>
      </c>
      <c r="J1027" s="11" t="s">
        <v>261</v>
      </c>
      <c r="K1027" s="11" t="s">
        <v>2205</v>
      </c>
      <c r="L1027" s="11">
        <v>2</v>
      </c>
    </row>
    <row r="1028" spans="1:12">
      <c r="A1028" s="11" t="s">
        <v>2028</v>
      </c>
      <c r="D1028" s="11" t="s">
        <v>260</v>
      </c>
      <c r="E1028" s="19" t="s">
        <v>2120</v>
      </c>
      <c r="F1028" s="10">
        <v>42036</v>
      </c>
      <c r="G1028" s="10">
        <v>44593</v>
      </c>
      <c r="H1028" s="11">
        <v>8</v>
      </c>
      <c r="I1028" s="20" t="s">
        <v>259</v>
      </c>
      <c r="J1028" s="11" t="s">
        <v>261</v>
      </c>
      <c r="K1028" s="11" t="s">
        <v>2205</v>
      </c>
      <c r="L1028" s="11">
        <v>2</v>
      </c>
    </row>
    <row r="1029" spans="1:12">
      <c r="A1029" s="11" t="s">
        <v>2029</v>
      </c>
      <c r="D1029" s="11" t="s">
        <v>260</v>
      </c>
      <c r="E1029" s="19" t="s">
        <v>2121</v>
      </c>
      <c r="F1029" s="10">
        <v>42036</v>
      </c>
      <c r="G1029" s="10">
        <v>44593</v>
      </c>
      <c r="H1029" s="11">
        <v>8</v>
      </c>
      <c r="I1029" s="20" t="s">
        <v>259</v>
      </c>
      <c r="J1029" s="11" t="s">
        <v>261</v>
      </c>
      <c r="K1029" s="11" t="s">
        <v>2205</v>
      </c>
      <c r="L1029" s="11">
        <v>2</v>
      </c>
    </row>
    <row r="1030" spans="1:12">
      <c r="A1030" s="11" t="s">
        <v>2030</v>
      </c>
      <c r="D1030" s="11" t="s">
        <v>260</v>
      </c>
      <c r="E1030" s="19" t="s">
        <v>2122</v>
      </c>
      <c r="F1030" s="10">
        <v>42036</v>
      </c>
      <c r="G1030" s="10">
        <v>44593</v>
      </c>
      <c r="H1030" s="11">
        <v>8</v>
      </c>
      <c r="I1030" s="20" t="s">
        <v>259</v>
      </c>
      <c r="J1030" s="11" t="s">
        <v>261</v>
      </c>
      <c r="K1030" s="11" t="s">
        <v>2205</v>
      </c>
      <c r="L1030" s="11">
        <v>2</v>
      </c>
    </row>
    <row r="1031" spans="1:12">
      <c r="A1031" s="11" t="s">
        <v>2031</v>
      </c>
      <c r="D1031" s="11" t="s">
        <v>260</v>
      </c>
      <c r="E1031" s="19" t="s">
        <v>2123</v>
      </c>
      <c r="F1031" s="10">
        <v>42036</v>
      </c>
      <c r="G1031" s="10">
        <v>44593</v>
      </c>
      <c r="H1031" s="11">
        <v>8</v>
      </c>
      <c r="I1031" s="20" t="s">
        <v>259</v>
      </c>
      <c r="J1031" s="11" t="s">
        <v>261</v>
      </c>
      <c r="K1031" s="11" t="s">
        <v>2205</v>
      </c>
      <c r="L1031" s="11">
        <v>2</v>
      </c>
    </row>
    <row r="1032" spans="1:12">
      <c r="A1032" s="11" t="s">
        <v>2032</v>
      </c>
      <c r="D1032" s="11" t="s">
        <v>260</v>
      </c>
      <c r="E1032" s="19" t="s">
        <v>2124</v>
      </c>
      <c r="F1032" s="10">
        <v>42036</v>
      </c>
      <c r="G1032" s="10">
        <v>44593</v>
      </c>
      <c r="H1032" s="11">
        <v>8</v>
      </c>
      <c r="I1032" s="20" t="s">
        <v>259</v>
      </c>
      <c r="J1032" s="11" t="s">
        <v>261</v>
      </c>
      <c r="K1032" s="11" t="s">
        <v>2205</v>
      </c>
      <c r="L1032" s="11">
        <v>2</v>
      </c>
    </row>
    <row r="1033" spans="1:12">
      <c r="A1033" s="11" t="s">
        <v>2033</v>
      </c>
      <c r="D1033" s="11" t="s">
        <v>260</v>
      </c>
      <c r="E1033" s="19" t="s">
        <v>2125</v>
      </c>
      <c r="F1033" s="10">
        <v>42036</v>
      </c>
      <c r="G1033" s="10">
        <v>44593</v>
      </c>
      <c r="H1033" s="11">
        <v>8</v>
      </c>
      <c r="I1033" s="20" t="s">
        <v>259</v>
      </c>
      <c r="J1033" s="11" t="s">
        <v>261</v>
      </c>
      <c r="K1033" s="11" t="s">
        <v>2205</v>
      </c>
      <c r="L1033" s="11">
        <v>2</v>
      </c>
    </row>
    <row r="1034" spans="1:12">
      <c r="A1034" s="11" t="s">
        <v>2034</v>
      </c>
      <c r="D1034" s="11" t="s">
        <v>260</v>
      </c>
      <c r="E1034" s="19" t="s">
        <v>2126</v>
      </c>
      <c r="F1034" s="10">
        <v>42036</v>
      </c>
      <c r="G1034" s="10">
        <v>44593</v>
      </c>
      <c r="H1034" s="11">
        <v>8</v>
      </c>
      <c r="I1034" s="20" t="s">
        <v>259</v>
      </c>
      <c r="J1034" s="11" t="s">
        <v>261</v>
      </c>
      <c r="K1034" s="11" t="s">
        <v>2205</v>
      </c>
      <c r="L1034" s="11">
        <v>2</v>
      </c>
    </row>
    <row r="1035" spans="1:12">
      <c r="A1035" s="11" t="s">
        <v>2035</v>
      </c>
      <c r="D1035" s="11" t="s">
        <v>260</v>
      </c>
      <c r="E1035" s="19" t="s">
        <v>2127</v>
      </c>
      <c r="F1035" s="10">
        <v>42036</v>
      </c>
      <c r="G1035" s="10">
        <v>44593</v>
      </c>
      <c r="H1035" s="11">
        <v>8</v>
      </c>
      <c r="I1035" s="20" t="s">
        <v>259</v>
      </c>
      <c r="J1035" s="11" t="s">
        <v>261</v>
      </c>
      <c r="K1035" s="11" t="s">
        <v>2205</v>
      </c>
      <c r="L1035" s="11">
        <v>2</v>
      </c>
    </row>
    <row r="1036" spans="1:12">
      <c r="A1036" s="11" t="s">
        <v>2036</v>
      </c>
      <c r="D1036" s="11" t="s">
        <v>260</v>
      </c>
      <c r="E1036" s="19" t="s">
        <v>2128</v>
      </c>
      <c r="F1036" s="10">
        <v>42036</v>
      </c>
      <c r="G1036" s="10">
        <v>44593</v>
      </c>
      <c r="H1036" s="11">
        <v>8</v>
      </c>
      <c r="I1036" s="20" t="s">
        <v>259</v>
      </c>
      <c r="J1036" s="11" t="s">
        <v>261</v>
      </c>
      <c r="K1036" s="11" t="s">
        <v>2205</v>
      </c>
      <c r="L1036" s="11">
        <v>2</v>
      </c>
    </row>
    <row r="1037" spans="1:12">
      <c r="A1037" s="11" t="s">
        <v>2037</v>
      </c>
      <c r="D1037" s="11" t="s">
        <v>260</v>
      </c>
      <c r="E1037" s="19" t="s">
        <v>2129</v>
      </c>
      <c r="F1037" s="10">
        <v>42036</v>
      </c>
      <c r="G1037" s="10">
        <v>44593</v>
      </c>
      <c r="H1037" s="11">
        <v>8</v>
      </c>
      <c r="I1037" s="20" t="s">
        <v>259</v>
      </c>
      <c r="J1037" s="11" t="s">
        <v>261</v>
      </c>
      <c r="K1037" s="11" t="s">
        <v>2205</v>
      </c>
      <c r="L1037" s="11">
        <v>2</v>
      </c>
    </row>
    <row r="1038" spans="1:12">
      <c r="A1038" s="11" t="s">
        <v>2038</v>
      </c>
      <c r="D1038" s="11" t="s">
        <v>260</v>
      </c>
      <c r="E1038" s="19" t="s">
        <v>2130</v>
      </c>
      <c r="F1038" s="10">
        <v>42036</v>
      </c>
      <c r="G1038" s="10">
        <v>44593</v>
      </c>
      <c r="H1038" s="11">
        <v>8</v>
      </c>
      <c r="I1038" s="20" t="s">
        <v>259</v>
      </c>
      <c r="J1038" s="11" t="s">
        <v>261</v>
      </c>
      <c r="K1038" s="11" t="s">
        <v>2205</v>
      </c>
      <c r="L1038" s="11">
        <v>2</v>
      </c>
    </row>
    <row r="1039" spans="1:12">
      <c r="A1039" s="11" t="s">
        <v>2039</v>
      </c>
      <c r="D1039" s="11" t="s">
        <v>260</v>
      </c>
      <c r="E1039" s="19" t="s">
        <v>2131</v>
      </c>
      <c r="F1039" s="10">
        <v>42036</v>
      </c>
      <c r="G1039" s="10">
        <v>44593</v>
      </c>
      <c r="H1039" s="11">
        <v>8</v>
      </c>
      <c r="I1039" s="20" t="s">
        <v>259</v>
      </c>
      <c r="J1039" s="11" t="s">
        <v>261</v>
      </c>
      <c r="K1039" s="11" t="s">
        <v>2205</v>
      </c>
      <c r="L1039" s="11">
        <v>2</v>
      </c>
    </row>
    <row r="1040" spans="1:12">
      <c r="A1040" s="11" t="s">
        <v>2040</v>
      </c>
      <c r="D1040" s="11" t="s">
        <v>260</v>
      </c>
      <c r="E1040" s="19" t="s">
        <v>2132</v>
      </c>
      <c r="F1040" s="10">
        <v>42036</v>
      </c>
      <c r="G1040" s="10">
        <v>44593</v>
      </c>
      <c r="H1040" s="11">
        <v>8</v>
      </c>
      <c r="I1040" s="20" t="s">
        <v>259</v>
      </c>
      <c r="J1040" s="11" t="s">
        <v>261</v>
      </c>
      <c r="K1040" s="11" t="s">
        <v>2205</v>
      </c>
      <c r="L1040" s="11">
        <v>2</v>
      </c>
    </row>
    <row r="1041" spans="1:12">
      <c r="A1041" s="11" t="s">
        <v>2041</v>
      </c>
      <c r="D1041" s="11" t="s">
        <v>260</v>
      </c>
      <c r="E1041" s="19" t="s">
        <v>2133</v>
      </c>
      <c r="F1041" s="10">
        <v>42036</v>
      </c>
      <c r="G1041" s="10">
        <v>44593</v>
      </c>
      <c r="H1041" s="11">
        <v>8</v>
      </c>
      <c r="I1041" s="20" t="s">
        <v>259</v>
      </c>
      <c r="J1041" s="11" t="s">
        <v>261</v>
      </c>
      <c r="K1041" s="11" t="s">
        <v>2205</v>
      </c>
      <c r="L1041" s="11">
        <v>2</v>
      </c>
    </row>
    <row r="1042" spans="1:12">
      <c r="A1042" s="11" t="s">
        <v>2042</v>
      </c>
      <c r="D1042" s="11" t="s">
        <v>260</v>
      </c>
      <c r="E1042" s="19" t="s">
        <v>2134</v>
      </c>
      <c r="F1042" s="10">
        <v>42036</v>
      </c>
      <c r="G1042" s="10">
        <v>44593</v>
      </c>
      <c r="H1042" s="11">
        <v>8</v>
      </c>
      <c r="I1042" s="20" t="s">
        <v>259</v>
      </c>
      <c r="J1042" s="11" t="s">
        <v>261</v>
      </c>
      <c r="K1042" s="11" t="s">
        <v>2205</v>
      </c>
      <c r="L1042" s="11">
        <v>2</v>
      </c>
    </row>
    <row r="1043" spans="1:12">
      <c r="A1043" s="11" t="s">
        <v>2043</v>
      </c>
      <c r="D1043" s="11" t="s">
        <v>260</v>
      </c>
      <c r="E1043" s="19" t="s">
        <v>2135</v>
      </c>
      <c r="F1043" s="10">
        <v>42036</v>
      </c>
      <c r="G1043" s="10">
        <v>44593</v>
      </c>
      <c r="H1043" s="11">
        <v>8</v>
      </c>
      <c r="I1043" s="20" t="s">
        <v>259</v>
      </c>
      <c r="J1043" s="11" t="s">
        <v>261</v>
      </c>
      <c r="K1043" s="11" t="s">
        <v>2205</v>
      </c>
      <c r="L1043" s="11">
        <v>2</v>
      </c>
    </row>
    <row r="1044" spans="1:12">
      <c r="A1044" s="11" t="s">
        <v>2044</v>
      </c>
      <c r="D1044" s="11" t="s">
        <v>260</v>
      </c>
      <c r="E1044" s="19" t="s">
        <v>2136</v>
      </c>
      <c r="F1044" s="10">
        <v>42036</v>
      </c>
      <c r="G1044" s="10">
        <v>44593</v>
      </c>
      <c r="H1044" s="11">
        <v>8</v>
      </c>
      <c r="I1044" s="20" t="s">
        <v>259</v>
      </c>
      <c r="J1044" s="11" t="s">
        <v>261</v>
      </c>
      <c r="K1044" s="11" t="s">
        <v>2205</v>
      </c>
      <c r="L1044" s="11">
        <v>2</v>
      </c>
    </row>
    <row r="1045" spans="1:12">
      <c r="A1045" s="11" t="s">
        <v>2045</v>
      </c>
      <c r="D1045" s="11" t="s">
        <v>260</v>
      </c>
      <c r="E1045" s="19" t="s">
        <v>2137</v>
      </c>
      <c r="F1045" s="10">
        <v>42036</v>
      </c>
      <c r="G1045" s="10">
        <v>44593</v>
      </c>
      <c r="H1045" s="11">
        <v>8</v>
      </c>
      <c r="I1045" s="20" t="s">
        <v>259</v>
      </c>
      <c r="J1045" s="11" t="s">
        <v>261</v>
      </c>
      <c r="K1045" s="11" t="s">
        <v>2205</v>
      </c>
      <c r="L1045" s="11">
        <v>2</v>
      </c>
    </row>
    <row r="1046" spans="1:12">
      <c r="A1046" s="11" t="s">
        <v>2046</v>
      </c>
      <c r="D1046" s="11" t="s">
        <v>260</v>
      </c>
      <c r="E1046" s="19" t="s">
        <v>2138</v>
      </c>
      <c r="F1046" s="10">
        <v>42036</v>
      </c>
      <c r="G1046" s="10">
        <v>44593</v>
      </c>
      <c r="H1046" s="11">
        <v>8</v>
      </c>
      <c r="I1046" s="20" t="s">
        <v>259</v>
      </c>
      <c r="J1046" s="11" t="s">
        <v>261</v>
      </c>
      <c r="K1046" s="11" t="s">
        <v>2205</v>
      </c>
      <c r="L1046" s="11">
        <v>2</v>
      </c>
    </row>
    <row r="1047" spans="1:12">
      <c r="A1047" s="11" t="s">
        <v>2047</v>
      </c>
      <c r="D1047" s="11" t="s">
        <v>260</v>
      </c>
      <c r="E1047" s="19" t="s">
        <v>2139</v>
      </c>
      <c r="F1047" s="10">
        <v>42036</v>
      </c>
      <c r="G1047" s="10">
        <v>44593</v>
      </c>
      <c r="H1047" s="11">
        <v>8</v>
      </c>
      <c r="I1047" s="20" t="s">
        <v>259</v>
      </c>
      <c r="J1047" s="11" t="s">
        <v>261</v>
      </c>
      <c r="K1047" s="11" t="s">
        <v>2205</v>
      </c>
      <c r="L1047" s="11">
        <v>2</v>
      </c>
    </row>
    <row r="1048" spans="1:12">
      <c r="A1048" s="11" t="s">
        <v>2048</v>
      </c>
      <c r="D1048" s="11" t="s">
        <v>260</v>
      </c>
      <c r="E1048" s="19" t="s">
        <v>2140</v>
      </c>
      <c r="F1048" s="10">
        <v>42036</v>
      </c>
      <c r="G1048" s="10">
        <v>44593</v>
      </c>
      <c r="H1048" s="11">
        <v>8</v>
      </c>
      <c r="I1048" s="20" t="s">
        <v>259</v>
      </c>
      <c r="J1048" s="11" t="s">
        <v>261</v>
      </c>
      <c r="K1048" s="11" t="s">
        <v>2205</v>
      </c>
      <c r="L1048" s="11">
        <v>2</v>
      </c>
    </row>
    <row r="1049" spans="1:12">
      <c r="A1049" s="11" t="s">
        <v>2049</v>
      </c>
      <c r="D1049" s="11" t="s">
        <v>260</v>
      </c>
      <c r="E1049" s="19" t="s">
        <v>2141</v>
      </c>
      <c r="F1049" s="10">
        <v>42036</v>
      </c>
      <c r="G1049" s="10">
        <v>44593</v>
      </c>
      <c r="H1049" s="11">
        <v>8</v>
      </c>
      <c r="I1049" s="20" t="s">
        <v>259</v>
      </c>
      <c r="J1049" s="11" t="s">
        <v>261</v>
      </c>
      <c r="K1049" s="11" t="s">
        <v>2205</v>
      </c>
      <c r="L1049" s="11">
        <v>2</v>
      </c>
    </row>
    <row r="1050" spans="1:12">
      <c r="A1050" s="11" t="s">
        <v>2050</v>
      </c>
      <c r="D1050" s="11" t="s">
        <v>260</v>
      </c>
      <c r="E1050" s="19" t="s">
        <v>2142</v>
      </c>
      <c r="F1050" s="10">
        <v>42036</v>
      </c>
      <c r="G1050" s="10">
        <v>44593</v>
      </c>
      <c r="H1050" s="11">
        <v>8</v>
      </c>
      <c r="I1050" s="20" t="s">
        <v>259</v>
      </c>
      <c r="J1050" s="11" t="s">
        <v>261</v>
      </c>
      <c r="K1050" s="11" t="s">
        <v>2205</v>
      </c>
      <c r="L1050" s="11">
        <v>2</v>
      </c>
    </row>
    <row r="1051" spans="1:12">
      <c r="A1051" s="11" t="s">
        <v>2051</v>
      </c>
      <c r="D1051" s="11" t="s">
        <v>260</v>
      </c>
      <c r="E1051" s="19" t="s">
        <v>2143</v>
      </c>
      <c r="F1051" s="10">
        <v>42036</v>
      </c>
      <c r="G1051" s="10">
        <v>44593</v>
      </c>
      <c r="H1051" s="11">
        <v>8</v>
      </c>
      <c r="I1051" s="20" t="s">
        <v>259</v>
      </c>
      <c r="J1051" s="11" t="s">
        <v>261</v>
      </c>
      <c r="K1051" s="11" t="s">
        <v>2205</v>
      </c>
      <c r="L1051" s="11">
        <v>2</v>
      </c>
    </row>
    <row r="1052" spans="1:12">
      <c r="A1052" s="11" t="s">
        <v>2052</v>
      </c>
      <c r="D1052" s="11" t="s">
        <v>260</v>
      </c>
      <c r="E1052" s="19" t="s">
        <v>2144</v>
      </c>
      <c r="F1052" s="10">
        <v>42036</v>
      </c>
      <c r="G1052" s="10">
        <v>44593</v>
      </c>
      <c r="H1052" s="11">
        <v>8</v>
      </c>
      <c r="I1052" s="20" t="s">
        <v>259</v>
      </c>
      <c r="J1052" s="11" t="s">
        <v>261</v>
      </c>
      <c r="K1052" s="11" t="s">
        <v>2205</v>
      </c>
      <c r="L1052" s="11">
        <v>2</v>
      </c>
    </row>
    <row r="1053" spans="1:12">
      <c r="A1053" s="11" t="s">
        <v>2053</v>
      </c>
      <c r="D1053" s="11" t="s">
        <v>260</v>
      </c>
      <c r="E1053" s="19" t="s">
        <v>2145</v>
      </c>
      <c r="F1053" s="10">
        <v>42036</v>
      </c>
      <c r="G1053" s="10">
        <v>44593</v>
      </c>
      <c r="H1053" s="11">
        <v>8</v>
      </c>
      <c r="I1053" s="20" t="s">
        <v>259</v>
      </c>
      <c r="J1053" s="11" t="s">
        <v>261</v>
      </c>
      <c r="K1053" s="11" t="s">
        <v>2205</v>
      </c>
      <c r="L1053" s="11">
        <v>2</v>
      </c>
    </row>
    <row r="1054" spans="1:12">
      <c r="A1054" s="11" t="s">
        <v>2054</v>
      </c>
      <c r="D1054" s="11" t="s">
        <v>260</v>
      </c>
      <c r="E1054" s="19" t="s">
        <v>2146</v>
      </c>
      <c r="F1054" s="10">
        <v>42036</v>
      </c>
      <c r="G1054" s="10">
        <v>44593</v>
      </c>
      <c r="H1054" s="11">
        <v>8</v>
      </c>
      <c r="I1054" s="20" t="s">
        <v>259</v>
      </c>
      <c r="J1054" s="11" t="s">
        <v>261</v>
      </c>
      <c r="K1054" s="11" t="s">
        <v>2205</v>
      </c>
      <c r="L1054" s="11">
        <v>2</v>
      </c>
    </row>
    <row r="1055" spans="1:12">
      <c r="A1055" s="11" t="s">
        <v>2055</v>
      </c>
      <c r="D1055" s="11" t="s">
        <v>260</v>
      </c>
      <c r="E1055" s="19" t="s">
        <v>2147</v>
      </c>
      <c r="F1055" s="10">
        <v>42036</v>
      </c>
      <c r="G1055" s="10">
        <v>44593</v>
      </c>
      <c r="H1055" s="11">
        <v>8</v>
      </c>
      <c r="I1055" s="20" t="s">
        <v>259</v>
      </c>
      <c r="J1055" s="11" t="s">
        <v>261</v>
      </c>
      <c r="K1055" s="11" t="s">
        <v>2205</v>
      </c>
      <c r="L1055" s="11">
        <v>2</v>
      </c>
    </row>
    <row r="1056" spans="1:12">
      <c r="A1056" s="11" t="s">
        <v>2056</v>
      </c>
      <c r="D1056" s="11" t="s">
        <v>260</v>
      </c>
      <c r="E1056" s="19" t="s">
        <v>2148</v>
      </c>
      <c r="F1056" s="10">
        <v>42036</v>
      </c>
      <c r="G1056" s="10">
        <v>44593</v>
      </c>
      <c r="H1056" s="11">
        <v>8</v>
      </c>
      <c r="I1056" s="20" t="s">
        <v>259</v>
      </c>
      <c r="J1056" s="11" t="s">
        <v>261</v>
      </c>
      <c r="K1056" s="11" t="s">
        <v>2205</v>
      </c>
      <c r="L1056" s="11">
        <v>2</v>
      </c>
    </row>
    <row r="1057" spans="1:12">
      <c r="A1057" s="11" t="s">
        <v>2057</v>
      </c>
      <c r="D1057" s="11" t="s">
        <v>260</v>
      </c>
      <c r="E1057" s="19" t="s">
        <v>2149</v>
      </c>
      <c r="F1057" s="10">
        <v>42036</v>
      </c>
      <c r="G1057" s="10">
        <v>44593</v>
      </c>
      <c r="H1057" s="11">
        <v>8</v>
      </c>
      <c r="I1057" s="20" t="s">
        <v>259</v>
      </c>
      <c r="J1057" s="11" t="s">
        <v>261</v>
      </c>
      <c r="K1057" s="11" t="s">
        <v>2205</v>
      </c>
      <c r="L1057" s="11">
        <v>2</v>
      </c>
    </row>
    <row r="1058" spans="1:12">
      <c r="A1058" s="11" t="s">
        <v>2058</v>
      </c>
      <c r="D1058" s="11" t="s">
        <v>260</v>
      </c>
      <c r="E1058" s="19" t="s">
        <v>2150</v>
      </c>
      <c r="F1058" s="10">
        <v>42036</v>
      </c>
      <c r="G1058" s="10">
        <v>44593</v>
      </c>
      <c r="H1058" s="11">
        <v>8</v>
      </c>
      <c r="I1058" s="20" t="s">
        <v>259</v>
      </c>
      <c r="J1058" s="11" t="s">
        <v>261</v>
      </c>
      <c r="K1058" s="11" t="s">
        <v>2205</v>
      </c>
      <c r="L1058" s="11">
        <v>2</v>
      </c>
    </row>
    <row r="1059" spans="1:12">
      <c r="A1059" s="11" t="s">
        <v>2059</v>
      </c>
      <c r="D1059" s="11" t="s">
        <v>260</v>
      </c>
      <c r="E1059" s="19" t="s">
        <v>2151</v>
      </c>
      <c r="F1059" s="10">
        <v>42036</v>
      </c>
      <c r="G1059" s="10">
        <v>44593</v>
      </c>
      <c r="H1059" s="11">
        <v>8</v>
      </c>
      <c r="I1059" s="20" t="s">
        <v>259</v>
      </c>
      <c r="J1059" s="11" t="s">
        <v>261</v>
      </c>
      <c r="K1059" s="11" t="s">
        <v>2205</v>
      </c>
      <c r="L1059" s="11">
        <v>2</v>
      </c>
    </row>
    <row r="1060" spans="1:12">
      <c r="A1060" s="11" t="s">
        <v>2060</v>
      </c>
      <c r="D1060" s="11" t="s">
        <v>260</v>
      </c>
      <c r="E1060" s="19" t="s">
        <v>2152</v>
      </c>
      <c r="F1060" s="10">
        <v>42036</v>
      </c>
      <c r="G1060" s="10">
        <v>44593</v>
      </c>
      <c r="H1060" s="11">
        <v>8</v>
      </c>
      <c r="I1060" s="20" t="s">
        <v>259</v>
      </c>
      <c r="J1060" s="11" t="s">
        <v>261</v>
      </c>
      <c r="K1060" s="11" t="s">
        <v>2205</v>
      </c>
      <c r="L1060" s="11">
        <v>2</v>
      </c>
    </row>
    <row r="1061" spans="1:12">
      <c r="A1061" s="11" t="s">
        <v>2061</v>
      </c>
      <c r="D1061" s="11" t="s">
        <v>260</v>
      </c>
      <c r="E1061" s="19" t="s">
        <v>2153</v>
      </c>
      <c r="F1061" s="10">
        <v>42036</v>
      </c>
      <c r="G1061" s="10">
        <v>44593</v>
      </c>
      <c r="H1061" s="11">
        <v>8</v>
      </c>
      <c r="I1061" s="20" t="s">
        <v>259</v>
      </c>
      <c r="J1061" s="11" t="s">
        <v>261</v>
      </c>
      <c r="K1061" s="11" t="s">
        <v>2205</v>
      </c>
      <c r="L1061" s="11">
        <v>2</v>
      </c>
    </row>
    <row r="1062" spans="1:12">
      <c r="A1062" s="11" t="s">
        <v>2062</v>
      </c>
      <c r="D1062" s="11" t="s">
        <v>260</v>
      </c>
      <c r="E1062" s="19" t="s">
        <v>2154</v>
      </c>
      <c r="F1062" s="10">
        <v>42036</v>
      </c>
      <c r="G1062" s="10">
        <v>44593</v>
      </c>
      <c r="H1062" s="11">
        <v>8</v>
      </c>
      <c r="I1062" s="20" t="s">
        <v>259</v>
      </c>
      <c r="J1062" s="11" t="s">
        <v>261</v>
      </c>
      <c r="K1062" s="11" t="s">
        <v>2205</v>
      </c>
      <c r="L1062" s="11">
        <v>2</v>
      </c>
    </row>
    <row r="1063" spans="1:12">
      <c r="A1063" s="11" t="s">
        <v>2063</v>
      </c>
      <c r="D1063" s="11" t="s">
        <v>260</v>
      </c>
      <c r="E1063" s="19" t="s">
        <v>2155</v>
      </c>
      <c r="F1063" s="10">
        <v>42036</v>
      </c>
      <c r="G1063" s="10">
        <v>44593</v>
      </c>
      <c r="H1063" s="11">
        <v>8</v>
      </c>
      <c r="I1063" s="20" t="s">
        <v>259</v>
      </c>
      <c r="J1063" s="11" t="s">
        <v>261</v>
      </c>
      <c r="K1063" s="11" t="s">
        <v>2205</v>
      </c>
      <c r="L1063" s="11">
        <v>2</v>
      </c>
    </row>
    <row r="1064" spans="1:12">
      <c r="A1064" s="11" t="s">
        <v>2064</v>
      </c>
      <c r="D1064" s="11" t="s">
        <v>260</v>
      </c>
      <c r="E1064" s="19" t="s">
        <v>2156</v>
      </c>
      <c r="F1064" s="10">
        <v>42036</v>
      </c>
      <c r="G1064" s="10">
        <v>44593</v>
      </c>
      <c r="H1064" s="11">
        <v>8</v>
      </c>
      <c r="I1064" s="20" t="s">
        <v>259</v>
      </c>
      <c r="J1064" s="11" t="s">
        <v>261</v>
      </c>
      <c r="K1064" s="11" t="s">
        <v>2205</v>
      </c>
      <c r="L1064" s="11">
        <v>2</v>
      </c>
    </row>
    <row r="1065" spans="1:12">
      <c r="A1065" s="11" t="s">
        <v>2065</v>
      </c>
      <c r="D1065" s="11" t="s">
        <v>260</v>
      </c>
      <c r="E1065" s="19" t="s">
        <v>2157</v>
      </c>
      <c r="F1065" s="10">
        <v>42036</v>
      </c>
      <c r="G1065" s="10">
        <v>44593</v>
      </c>
      <c r="H1065" s="11">
        <v>8</v>
      </c>
      <c r="I1065" s="20" t="s">
        <v>259</v>
      </c>
      <c r="J1065" s="11" t="s">
        <v>261</v>
      </c>
      <c r="K1065" s="11" t="s">
        <v>2205</v>
      </c>
      <c r="L1065" s="11">
        <v>2</v>
      </c>
    </row>
    <row r="1066" spans="1:12">
      <c r="A1066" s="11" t="s">
        <v>2066</v>
      </c>
      <c r="D1066" s="11" t="s">
        <v>260</v>
      </c>
      <c r="E1066" s="19" t="s">
        <v>2158</v>
      </c>
      <c r="F1066" s="10">
        <v>42036</v>
      </c>
      <c r="G1066" s="10">
        <v>44593</v>
      </c>
      <c r="H1066" s="11">
        <v>8</v>
      </c>
      <c r="I1066" s="20" t="s">
        <v>259</v>
      </c>
      <c r="J1066" s="11" t="s">
        <v>261</v>
      </c>
      <c r="K1066" s="11" t="s">
        <v>2205</v>
      </c>
      <c r="L1066" s="11">
        <v>2</v>
      </c>
    </row>
    <row r="1067" spans="1:12">
      <c r="A1067" s="11" t="s">
        <v>2067</v>
      </c>
      <c r="D1067" s="11" t="s">
        <v>260</v>
      </c>
      <c r="E1067" s="19" t="s">
        <v>2159</v>
      </c>
      <c r="F1067" s="10">
        <v>42036</v>
      </c>
      <c r="G1067" s="10">
        <v>44593</v>
      </c>
      <c r="H1067" s="11">
        <v>8</v>
      </c>
      <c r="I1067" s="20" t="s">
        <v>259</v>
      </c>
      <c r="J1067" s="11" t="s">
        <v>261</v>
      </c>
      <c r="K1067" s="11" t="s">
        <v>2205</v>
      </c>
      <c r="L1067" s="11">
        <v>2</v>
      </c>
    </row>
    <row r="1068" spans="1:12">
      <c r="A1068" s="11" t="s">
        <v>2068</v>
      </c>
      <c r="D1068" s="11" t="s">
        <v>260</v>
      </c>
      <c r="E1068" s="19" t="s">
        <v>2160</v>
      </c>
      <c r="F1068" s="10">
        <v>42036</v>
      </c>
      <c r="G1068" s="10">
        <v>44593</v>
      </c>
      <c r="H1068" s="11">
        <v>8</v>
      </c>
      <c r="I1068" s="20" t="s">
        <v>259</v>
      </c>
      <c r="J1068" s="11" t="s">
        <v>261</v>
      </c>
      <c r="K1068" s="11" t="s">
        <v>2205</v>
      </c>
      <c r="L1068" s="11">
        <v>2</v>
      </c>
    </row>
    <row r="1069" spans="1:12">
      <c r="A1069" s="11" t="s">
        <v>2069</v>
      </c>
      <c r="D1069" s="11" t="s">
        <v>260</v>
      </c>
      <c r="E1069" s="19" t="s">
        <v>2161</v>
      </c>
      <c r="F1069" s="10">
        <v>42036</v>
      </c>
      <c r="G1069" s="10">
        <v>44593</v>
      </c>
      <c r="H1069" s="11">
        <v>8</v>
      </c>
      <c r="I1069" s="20" t="s">
        <v>259</v>
      </c>
      <c r="J1069" s="11" t="s">
        <v>261</v>
      </c>
      <c r="K1069" s="11" t="s">
        <v>2205</v>
      </c>
      <c r="L1069" s="11">
        <v>2</v>
      </c>
    </row>
    <row r="1070" spans="1:12">
      <c r="A1070" s="11" t="s">
        <v>2070</v>
      </c>
      <c r="D1070" s="11" t="s">
        <v>260</v>
      </c>
      <c r="E1070" s="19" t="s">
        <v>2162</v>
      </c>
      <c r="F1070" s="10">
        <v>42036</v>
      </c>
      <c r="G1070" s="10">
        <v>44593</v>
      </c>
      <c r="H1070" s="11">
        <v>8</v>
      </c>
      <c r="I1070" s="20" t="s">
        <v>259</v>
      </c>
      <c r="J1070" s="11" t="s">
        <v>261</v>
      </c>
      <c r="K1070" s="11" t="s">
        <v>2205</v>
      </c>
      <c r="L1070" s="11">
        <v>2</v>
      </c>
    </row>
    <row r="1071" spans="1:12">
      <c r="A1071" s="11" t="s">
        <v>2071</v>
      </c>
      <c r="D1071" s="11" t="s">
        <v>260</v>
      </c>
      <c r="E1071" s="19" t="s">
        <v>2163</v>
      </c>
      <c r="F1071" s="10">
        <v>42036</v>
      </c>
      <c r="G1071" s="10">
        <v>44593</v>
      </c>
      <c r="H1071" s="11">
        <v>8</v>
      </c>
      <c r="I1071" s="20" t="s">
        <v>259</v>
      </c>
      <c r="J1071" s="11" t="s">
        <v>261</v>
      </c>
      <c r="K1071" s="11" t="s">
        <v>2205</v>
      </c>
      <c r="L1071" s="11">
        <v>2</v>
      </c>
    </row>
    <row r="1072" spans="1:12">
      <c r="A1072" s="11" t="s">
        <v>2072</v>
      </c>
      <c r="D1072" s="11" t="s">
        <v>260</v>
      </c>
      <c r="E1072" s="19" t="s">
        <v>2164</v>
      </c>
      <c r="F1072" s="10">
        <v>42036</v>
      </c>
      <c r="G1072" s="10">
        <v>44593</v>
      </c>
      <c r="H1072" s="11">
        <v>8</v>
      </c>
      <c r="I1072" s="20" t="s">
        <v>259</v>
      </c>
      <c r="J1072" s="11" t="s">
        <v>261</v>
      </c>
      <c r="K1072" s="11" t="s">
        <v>2205</v>
      </c>
      <c r="L1072" s="11">
        <v>2</v>
      </c>
    </row>
    <row r="1073" spans="1:12">
      <c r="A1073" s="11" t="s">
        <v>2073</v>
      </c>
      <c r="D1073" s="11" t="s">
        <v>260</v>
      </c>
      <c r="E1073" s="19" t="s">
        <v>2165</v>
      </c>
      <c r="F1073" s="10">
        <v>42036</v>
      </c>
      <c r="G1073" s="10">
        <v>44593</v>
      </c>
      <c r="H1073" s="11">
        <v>8</v>
      </c>
      <c r="I1073" s="20" t="s">
        <v>259</v>
      </c>
      <c r="J1073" s="11" t="s">
        <v>261</v>
      </c>
      <c r="K1073" s="11" t="s">
        <v>2205</v>
      </c>
      <c r="L1073" s="11">
        <v>2</v>
      </c>
    </row>
    <row r="1074" spans="1:12">
      <c r="A1074" s="11" t="s">
        <v>2074</v>
      </c>
      <c r="D1074" s="11" t="s">
        <v>260</v>
      </c>
      <c r="E1074" s="19" t="s">
        <v>2166</v>
      </c>
      <c r="F1074" s="10">
        <v>42036</v>
      </c>
      <c r="G1074" s="10">
        <v>44593</v>
      </c>
      <c r="H1074" s="11">
        <v>8</v>
      </c>
      <c r="I1074" s="20" t="s">
        <v>259</v>
      </c>
      <c r="J1074" s="11" t="s">
        <v>261</v>
      </c>
      <c r="K1074" s="11" t="s">
        <v>2205</v>
      </c>
      <c r="L1074" s="11">
        <v>2</v>
      </c>
    </row>
    <row r="1075" spans="1:12">
      <c r="A1075" s="11" t="s">
        <v>2075</v>
      </c>
      <c r="D1075" s="11" t="s">
        <v>260</v>
      </c>
      <c r="E1075" s="19" t="s">
        <v>2167</v>
      </c>
      <c r="F1075" s="10">
        <v>42036</v>
      </c>
      <c r="G1075" s="10">
        <v>44593</v>
      </c>
      <c r="H1075" s="11">
        <v>8</v>
      </c>
      <c r="I1075" s="20" t="s">
        <v>259</v>
      </c>
      <c r="J1075" s="11" t="s">
        <v>261</v>
      </c>
      <c r="K1075" s="11" t="s">
        <v>2205</v>
      </c>
      <c r="L1075" s="11">
        <v>2</v>
      </c>
    </row>
    <row r="1076" spans="1:12">
      <c r="A1076" s="11" t="s">
        <v>2076</v>
      </c>
      <c r="D1076" s="11" t="s">
        <v>260</v>
      </c>
      <c r="E1076" s="19" t="s">
        <v>2168</v>
      </c>
      <c r="F1076" s="10">
        <v>42036</v>
      </c>
      <c r="G1076" s="10">
        <v>44593</v>
      </c>
      <c r="H1076" s="11">
        <v>8</v>
      </c>
      <c r="I1076" s="20" t="s">
        <v>259</v>
      </c>
      <c r="J1076" s="11" t="s">
        <v>261</v>
      </c>
      <c r="K1076" s="11" t="s">
        <v>2205</v>
      </c>
      <c r="L1076" s="11">
        <v>2</v>
      </c>
    </row>
    <row r="1077" spans="1:12">
      <c r="A1077" s="11" t="s">
        <v>2077</v>
      </c>
      <c r="D1077" s="11" t="s">
        <v>260</v>
      </c>
      <c r="E1077" s="19" t="s">
        <v>2169</v>
      </c>
      <c r="F1077" s="10">
        <v>42036</v>
      </c>
      <c r="G1077" s="10">
        <v>44593</v>
      </c>
      <c r="H1077" s="11">
        <v>8</v>
      </c>
      <c r="I1077" s="20" t="s">
        <v>259</v>
      </c>
      <c r="J1077" s="11" t="s">
        <v>261</v>
      </c>
      <c r="K1077" s="11" t="s">
        <v>2205</v>
      </c>
      <c r="L1077" s="11">
        <v>2</v>
      </c>
    </row>
    <row r="1078" spans="1:12">
      <c r="A1078" s="11" t="s">
        <v>2078</v>
      </c>
      <c r="D1078" s="11" t="s">
        <v>260</v>
      </c>
      <c r="E1078" s="19" t="s">
        <v>2170</v>
      </c>
      <c r="F1078" s="10">
        <v>42036</v>
      </c>
      <c r="G1078" s="10">
        <v>44593</v>
      </c>
      <c r="H1078" s="11">
        <v>8</v>
      </c>
      <c r="I1078" s="20" t="s">
        <v>259</v>
      </c>
      <c r="J1078" s="11" t="s">
        <v>261</v>
      </c>
      <c r="K1078" s="11" t="s">
        <v>2205</v>
      </c>
      <c r="L1078" s="11">
        <v>2</v>
      </c>
    </row>
    <row r="1079" spans="1:12">
      <c r="A1079" s="11" t="s">
        <v>2079</v>
      </c>
      <c r="D1079" s="11" t="s">
        <v>260</v>
      </c>
      <c r="E1079" s="19" t="s">
        <v>2171</v>
      </c>
      <c r="F1079" s="10">
        <v>42036</v>
      </c>
      <c r="G1079" s="10">
        <v>44593</v>
      </c>
      <c r="H1079" s="11">
        <v>8</v>
      </c>
      <c r="I1079" s="20" t="s">
        <v>259</v>
      </c>
      <c r="J1079" s="11" t="s">
        <v>261</v>
      </c>
      <c r="K1079" s="11" t="s">
        <v>2205</v>
      </c>
      <c r="L1079" s="11">
        <v>2</v>
      </c>
    </row>
    <row r="1080" spans="1:12">
      <c r="A1080" s="11" t="s">
        <v>2080</v>
      </c>
      <c r="D1080" s="11" t="s">
        <v>260</v>
      </c>
      <c r="E1080" s="19" t="s">
        <v>2172</v>
      </c>
      <c r="F1080" s="10">
        <v>42036</v>
      </c>
      <c r="G1080" s="10">
        <v>44593</v>
      </c>
      <c r="H1080" s="11">
        <v>8</v>
      </c>
      <c r="I1080" s="20" t="s">
        <v>259</v>
      </c>
      <c r="J1080" s="11" t="s">
        <v>261</v>
      </c>
      <c r="K1080" s="11" t="s">
        <v>2205</v>
      </c>
      <c r="L1080" s="11">
        <v>2</v>
      </c>
    </row>
    <row r="1081" spans="1:12">
      <c r="A1081" s="11" t="s">
        <v>2081</v>
      </c>
      <c r="D1081" s="11" t="s">
        <v>260</v>
      </c>
      <c r="E1081" s="19" t="s">
        <v>2173</v>
      </c>
      <c r="F1081" s="10">
        <v>42036</v>
      </c>
      <c r="G1081" s="10">
        <v>44593</v>
      </c>
      <c r="H1081" s="11">
        <v>8</v>
      </c>
      <c r="I1081" s="20" t="s">
        <v>259</v>
      </c>
      <c r="J1081" s="11" t="s">
        <v>261</v>
      </c>
      <c r="K1081" s="11" t="s">
        <v>2205</v>
      </c>
      <c r="L1081" s="11">
        <v>2</v>
      </c>
    </row>
    <row r="1082" spans="1:12">
      <c r="A1082" s="11" t="s">
        <v>2082</v>
      </c>
      <c r="D1082" s="11" t="s">
        <v>260</v>
      </c>
      <c r="E1082" s="19" t="s">
        <v>2174</v>
      </c>
      <c r="F1082" s="10">
        <v>42036</v>
      </c>
      <c r="G1082" s="10">
        <v>44593</v>
      </c>
      <c r="H1082" s="11">
        <v>8</v>
      </c>
      <c r="I1082" s="20" t="s">
        <v>259</v>
      </c>
      <c r="J1082" s="11" t="s">
        <v>261</v>
      </c>
      <c r="K1082" s="11" t="s">
        <v>2205</v>
      </c>
      <c r="L1082" s="11">
        <v>2</v>
      </c>
    </row>
    <row r="1083" spans="1:12">
      <c r="A1083" s="11" t="s">
        <v>2083</v>
      </c>
      <c r="D1083" s="11" t="s">
        <v>260</v>
      </c>
      <c r="E1083" s="19" t="s">
        <v>2175</v>
      </c>
      <c r="F1083" s="10">
        <v>42036</v>
      </c>
      <c r="G1083" s="10">
        <v>44593</v>
      </c>
      <c r="H1083" s="11">
        <v>8</v>
      </c>
      <c r="I1083" s="20" t="s">
        <v>259</v>
      </c>
      <c r="J1083" s="11" t="s">
        <v>261</v>
      </c>
      <c r="K1083" s="11" t="s">
        <v>2205</v>
      </c>
      <c r="L1083" s="11">
        <v>2</v>
      </c>
    </row>
    <row r="1084" spans="1:12">
      <c r="A1084" s="11" t="s">
        <v>2084</v>
      </c>
      <c r="D1084" s="11" t="s">
        <v>260</v>
      </c>
      <c r="E1084" s="19" t="s">
        <v>2176</v>
      </c>
      <c r="F1084" s="10">
        <v>42036</v>
      </c>
      <c r="G1084" s="10">
        <v>44593</v>
      </c>
      <c r="H1084" s="11">
        <v>8</v>
      </c>
      <c r="I1084" s="20" t="s">
        <v>259</v>
      </c>
      <c r="J1084" s="11" t="s">
        <v>261</v>
      </c>
      <c r="K1084" s="11" t="s">
        <v>2205</v>
      </c>
      <c r="L1084" s="11">
        <v>2</v>
      </c>
    </row>
    <row r="1085" spans="1:12">
      <c r="A1085" s="11" t="s">
        <v>2085</v>
      </c>
      <c r="D1085" s="11" t="s">
        <v>260</v>
      </c>
      <c r="E1085" s="19" t="s">
        <v>2177</v>
      </c>
      <c r="F1085" s="10">
        <v>42036</v>
      </c>
      <c r="G1085" s="10">
        <v>44593</v>
      </c>
      <c r="H1085" s="11">
        <v>8</v>
      </c>
      <c r="I1085" s="20" t="s">
        <v>259</v>
      </c>
      <c r="J1085" s="11" t="s">
        <v>261</v>
      </c>
      <c r="K1085" s="11" t="s">
        <v>2205</v>
      </c>
      <c r="L1085" s="11">
        <v>2</v>
      </c>
    </row>
    <row r="1086" spans="1:12">
      <c r="A1086" s="11" t="s">
        <v>2086</v>
      </c>
      <c r="D1086" s="11" t="s">
        <v>260</v>
      </c>
      <c r="E1086" s="19" t="s">
        <v>2178</v>
      </c>
      <c r="F1086" s="10">
        <v>42036</v>
      </c>
      <c r="G1086" s="10">
        <v>44593</v>
      </c>
      <c r="H1086" s="11">
        <v>8</v>
      </c>
      <c r="I1086" s="20" t="s">
        <v>259</v>
      </c>
      <c r="J1086" s="11" t="s">
        <v>261</v>
      </c>
      <c r="K1086" s="11" t="s">
        <v>2205</v>
      </c>
      <c r="L1086" s="11">
        <v>2</v>
      </c>
    </row>
    <row r="1087" spans="1:12">
      <c r="A1087" s="11" t="s">
        <v>2087</v>
      </c>
      <c r="D1087" s="11" t="s">
        <v>260</v>
      </c>
      <c r="E1087" s="19" t="s">
        <v>2179</v>
      </c>
      <c r="F1087" s="10">
        <v>42036</v>
      </c>
      <c r="G1087" s="10">
        <v>44593</v>
      </c>
      <c r="H1087" s="11">
        <v>8</v>
      </c>
      <c r="I1087" s="20" t="s">
        <v>259</v>
      </c>
      <c r="J1087" s="11" t="s">
        <v>261</v>
      </c>
      <c r="K1087" s="11" t="s">
        <v>2205</v>
      </c>
      <c r="L1087" s="11">
        <v>2</v>
      </c>
    </row>
    <row r="1088" spans="1:12">
      <c r="A1088" s="11" t="s">
        <v>2088</v>
      </c>
      <c r="D1088" s="11" t="s">
        <v>260</v>
      </c>
      <c r="E1088" s="19" t="s">
        <v>2180</v>
      </c>
      <c r="F1088" s="10">
        <v>42036</v>
      </c>
      <c r="G1088" s="10">
        <v>44593</v>
      </c>
      <c r="H1088" s="11">
        <v>8</v>
      </c>
      <c r="I1088" s="20" t="s">
        <v>259</v>
      </c>
      <c r="J1088" s="11" t="s">
        <v>261</v>
      </c>
      <c r="K1088" s="11" t="s">
        <v>2205</v>
      </c>
      <c r="L1088" s="11">
        <v>2</v>
      </c>
    </row>
    <row r="1089" spans="1:12">
      <c r="A1089" s="11" t="s">
        <v>2089</v>
      </c>
      <c r="D1089" s="11" t="s">
        <v>260</v>
      </c>
      <c r="E1089" s="19" t="s">
        <v>2181</v>
      </c>
      <c r="F1089" s="10">
        <v>42036</v>
      </c>
      <c r="G1089" s="10">
        <v>44593</v>
      </c>
      <c r="H1089" s="11">
        <v>8</v>
      </c>
      <c r="I1089" s="20" t="s">
        <v>259</v>
      </c>
      <c r="J1089" s="11" t="s">
        <v>261</v>
      </c>
      <c r="K1089" s="11" t="s">
        <v>2205</v>
      </c>
      <c r="L1089" s="11">
        <v>2</v>
      </c>
    </row>
    <row r="1090" spans="1:12">
      <c r="A1090" s="11" t="s">
        <v>2090</v>
      </c>
      <c r="D1090" s="11" t="s">
        <v>260</v>
      </c>
      <c r="E1090" s="19" t="s">
        <v>2182</v>
      </c>
      <c r="F1090" s="10">
        <v>42036</v>
      </c>
      <c r="G1090" s="10">
        <v>44593</v>
      </c>
      <c r="H1090" s="11">
        <v>8</v>
      </c>
      <c r="I1090" s="20" t="s">
        <v>259</v>
      </c>
      <c r="J1090" s="11" t="s">
        <v>261</v>
      </c>
      <c r="K1090" s="11" t="s">
        <v>2205</v>
      </c>
      <c r="L1090" s="11">
        <v>2</v>
      </c>
    </row>
    <row r="1091" spans="1:12">
      <c r="A1091" s="11" t="s">
        <v>2091</v>
      </c>
      <c r="D1091" s="11" t="s">
        <v>260</v>
      </c>
      <c r="E1091" s="19" t="s">
        <v>2183</v>
      </c>
      <c r="F1091" s="10">
        <v>42036</v>
      </c>
      <c r="G1091" s="10">
        <v>44593</v>
      </c>
      <c r="H1091" s="11">
        <v>8</v>
      </c>
      <c r="I1091" s="20" t="s">
        <v>259</v>
      </c>
      <c r="J1091" s="11" t="s">
        <v>261</v>
      </c>
      <c r="K1091" s="11" t="s">
        <v>2205</v>
      </c>
      <c r="L1091" s="11">
        <v>2</v>
      </c>
    </row>
    <row r="1092" spans="1:12">
      <c r="A1092" s="11" t="s">
        <v>2092</v>
      </c>
      <c r="D1092" s="11" t="s">
        <v>260</v>
      </c>
      <c r="E1092" s="19" t="s">
        <v>2184</v>
      </c>
      <c r="F1092" s="10">
        <v>42036</v>
      </c>
      <c r="G1092" s="10">
        <v>44593</v>
      </c>
      <c r="H1092" s="11">
        <v>8</v>
      </c>
      <c r="I1092" s="20" t="s">
        <v>259</v>
      </c>
      <c r="J1092" s="11" t="s">
        <v>261</v>
      </c>
      <c r="K1092" s="11" t="s">
        <v>2205</v>
      </c>
      <c r="L1092" s="11">
        <v>2</v>
      </c>
    </row>
    <row r="1093" spans="1:12">
      <c r="A1093" s="11" t="s">
        <v>2093</v>
      </c>
      <c r="D1093" s="11" t="s">
        <v>260</v>
      </c>
      <c r="E1093" s="19" t="s">
        <v>2185</v>
      </c>
      <c r="F1093" s="10">
        <v>42036</v>
      </c>
      <c r="G1093" s="10">
        <v>44593</v>
      </c>
      <c r="H1093" s="11">
        <v>8</v>
      </c>
      <c r="I1093" s="20" t="s">
        <v>259</v>
      </c>
      <c r="J1093" s="11" t="s">
        <v>261</v>
      </c>
      <c r="K1093" s="11" t="s">
        <v>2205</v>
      </c>
      <c r="L1093" s="11">
        <v>2</v>
      </c>
    </row>
    <row r="1094" spans="1:12">
      <c r="A1094" s="11" t="s">
        <v>2094</v>
      </c>
      <c r="D1094" s="11" t="s">
        <v>260</v>
      </c>
      <c r="E1094" s="19" t="s">
        <v>2186</v>
      </c>
      <c r="F1094" s="10">
        <v>42036</v>
      </c>
      <c r="G1094" s="10">
        <v>44593</v>
      </c>
      <c r="H1094" s="11">
        <v>8</v>
      </c>
      <c r="I1094" s="20" t="s">
        <v>259</v>
      </c>
      <c r="J1094" s="11" t="s">
        <v>261</v>
      </c>
      <c r="K1094" s="11" t="s">
        <v>2205</v>
      </c>
      <c r="L1094" s="11">
        <v>2</v>
      </c>
    </row>
    <row r="1095" spans="1:12">
      <c r="A1095" s="11" t="s">
        <v>2095</v>
      </c>
      <c r="D1095" s="11" t="s">
        <v>260</v>
      </c>
      <c r="E1095" s="19" t="s">
        <v>2187</v>
      </c>
      <c r="F1095" s="10">
        <v>42036</v>
      </c>
      <c r="G1095" s="10">
        <v>44593</v>
      </c>
      <c r="H1095" s="11">
        <v>8</v>
      </c>
      <c r="I1095" s="20" t="s">
        <v>259</v>
      </c>
      <c r="J1095" s="11" t="s">
        <v>261</v>
      </c>
      <c r="K1095" s="11" t="s">
        <v>2205</v>
      </c>
      <c r="L1095" s="11">
        <v>2</v>
      </c>
    </row>
    <row r="1096" spans="1:12">
      <c r="A1096" s="11" t="s">
        <v>2096</v>
      </c>
      <c r="D1096" s="11" t="s">
        <v>260</v>
      </c>
      <c r="E1096" s="19" t="s">
        <v>2188</v>
      </c>
      <c r="F1096" s="10">
        <v>42036</v>
      </c>
      <c r="G1096" s="10">
        <v>44593</v>
      </c>
      <c r="H1096" s="11">
        <v>8</v>
      </c>
      <c r="I1096" s="20" t="s">
        <v>259</v>
      </c>
      <c r="J1096" s="11" t="s">
        <v>261</v>
      </c>
      <c r="K1096" s="11" t="s">
        <v>2205</v>
      </c>
      <c r="L1096" s="11">
        <v>2</v>
      </c>
    </row>
    <row r="1097" spans="1:12">
      <c r="A1097" s="11" t="s">
        <v>2097</v>
      </c>
      <c r="D1097" s="11" t="s">
        <v>260</v>
      </c>
      <c r="E1097" s="19" t="s">
        <v>2189</v>
      </c>
      <c r="F1097" s="10">
        <v>42036</v>
      </c>
      <c r="G1097" s="10">
        <v>44593</v>
      </c>
      <c r="H1097" s="11">
        <v>8</v>
      </c>
      <c r="I1097" s="20" t="s">
        <v>259</v>
      </c>
      <c r="J1097" s="11" t="s">
        <v>261</v>
      </c>
      <c r="K1097" s="11" t="s">
        <v>2205</v>
      </c>
      <c r="L1097" s="11">
        <v>2</v>
      </c>
    </row>
    <row r="1098" spans="1:12">
      <c r="A1098" s="11" t="s">
        <v>2098</v>
      </c>
      <c r="D1098" s="11" t="s">
        <v>260</v>
      </c>
      <c r="E1098" s="19" t="s">
        <v>2190</v>
      </c>
      <c r="F1098" s="10">
        <v>42036</v>
      </c>
      <c r="G1098" s="10">
        <v>44593</v>
      </c>
      <c r="H1098" s="11">
        <v>8</v>
      </c>
      <c r="I1098" s="20" t="s">
        <v>259</v>
      </c>
      <c r="J1098" s="11" t="s">
        <v>261</v>
      </c>
      <c r="K1098" s="11" t="s">
        <v>2205</v>
      </c>
      <c r="L1098" s="11">
        <v>2</v>
      </c>
    </row>
    <row r="1099" spans="1:12">
      <c r="A1099" s="11" t="s">
        <v>2099</v>
      </c>
      <c r="D1099" s="11" t="s">
        <v>260</v>
      </c>
      <c r="E1099" s="19" t="s">
        <v>2191</v>
      </c>
      <c r="F1099" s="10">
        <v>42036</v>
      </c>
      <c r="G1099" s="10">
        <v>44593</v>
      </c>
      <c r="H1099" s="11">
        <v>8</v>
      </c>
      <c r="I1099" s="20" t="s">
        <v>259</v>
      </c>
      <c r="J1099" s="11" t="s">
        <v>261</v>
      </c>
      <c r="K1099" s="11" t="s">
        <v>2205</v>
      </c>
      <c r="L1099" s="11">
        <v>2</v>
      </c>
    </row>
    <row r="1100" spans="1:12">
      <c r="A1100" s="11" t="s">
        <v>2100</v>
      </c>
      <c r="D1100" s="11" t="s">
        <v>260</v>
      </c>
      <c r="E1100" s="19" t="s">
        <v>2192</v>
      </c>
      <c r="F1100" s="10">
        <v>42036</v>
      </c>
      <c r="G1100" s="10">
        <v>44593</v>
      </c>
      <c r="H1100" s="11">
        <v>8</v>
      </c>
      <c r="I1100" s="20" t="s">
        <v>259</v>
      </c>
      <c r="J1100" s="11" t="s">
        <v>261</v>
      </c>
      <c r="K1100" s="11" t="s">
        <v>2205</v>
      </c>
      <c r="L1100" s="11">
        <v>2</v>
      </c>
    </row>
    <row r="1101" spans="1:12">
      <c r="A1101" s="11" t="s">
        <v>2101</v>
      </c>
      <c r="D1101" s="11" t="s">
        <v>260</v>
      </c>
      <c r="E1101" s="19" t="s">
        <v>2193</v>
      </c>
      <c r="F1101" s="10">
        <v>42036</v>
      </c>
      <c r="G1101" s="10">
        <v>44593</v>
      </c>
      <c r="H1101" s="11">
        <v>8</v>
      </c>
      <c r="I1101" s="20" t="s">
        <v>259</v>
      </c>
      <c r="J1101" s="11" t="s">
        <v>261</v>
      </c>
      <c r="K1101" s="11" t="s">
        <v>2205</v>
      </c>
      <c r="L1101" s="11">
        <v>2</v>
      </c>
    </row>
    <row r="1102" spans="1:12">
      <c r="A1102" s="11" t="s">
        <v>2102</v>
      </c>
      <c r="D1102" s="11" t="s">
        <v>260</v>
      </c>
      <c r="E1102" s="19" t="s">
        <v>2194</v>
      </c>
      <c r="F1102" s="10">
        <v>42036</v>
      </c>
      <c r="G1102" s="10">
        <v>44593</v>
      </c>
      <c r="H1102" s="11">
        <v>8</v>
      </c>
      <c r="I1102" s="20" t="s">
        <v>259</v>
      </c>
      <c r="J1102" s="11" t="s">
        <v>261</v>
      </c>
      <c r="K1102" s="11" t="s">
        <v>2205</v>
      </c>
      <c r="L1102" s="11">
        <v>2</v>
      </c>
    </row>
    <row r="1103" spans="1:12">
      <c r="A1103" s="11" t="s">
        <v>2103</v>
      </c>
      <c r="D1103" s="11" t="s">
        <v>260</v>
      </c>
      <c r="E1103" s="19" t="s">
        <v>2195</v>
      </c>
      <c r="F1103" s="10">
        <v>42036</v>
      </c>
      <c r="G1103" s="10">
        <v>44593</v>
      </c>
      <c r="H1103" s="11">
        <v>8</v>
      </c>
      <c r="I1103" s="20" t="s">
        <v>259</v>
      </c>
      <c r="J1103" s="11" t="s">
        <v>261</v>
      </c>
      <c r="K1103" s="11" t="s">
        <v>2205</v>
      </c>
      <c r="L1103" s="11">
        <v>2</v>
      </c>
    </row>
    <row r="1105" spans="1:1">
      <c r="A1105" s="11" t="s">
        <v>2204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73226R" display="A125173226R" xr:uid="{00000000-0004-0000-0000-000001000000}"/>
    <hyperlink ref="E13" location="A125184458F" display="A125184458F" xr:uid="{00000000-0004-0000-0000-000002000000}"/>
    <hyperlink ref="E14" location="A125178842K" display="A125178842K" xr:uid="{00000000-0004-0000-0000-000003000000}"/>
    <hyperlink ref="E15" location="A125173190X" display="A125173190X" xr:uid="{00000000-0004-0000-0000-000004000000}"/>
    <hyperlink ref="E16" location="A125184422C" display="A125184422C" xr:uid="{00000000-0004-0000-0000-000005000000}"/>
    <hyperlink ref="E17" location="A125178806A" display="A125178806A" xr:uid="{00000000-0004-0000-0000-000006000000}"/>
    <hyperlink ref="E18" location="A125173230F" display="A125173230F" xr:uid="{00000000-0004-0000-0000-000007000000}"/>
    <hyperlink ref="E19" location="A125184462W" display="A125184462W" xr:uid="{00000000-0004-0000-0000-000008000000}"/>
    <hyperlink ref="E20" location="A125178846V" display="A125178846V" xr:uid="{00000000-0004-0000-0000-000009000000}"/>
    <hyperlink ref="E21" location="A125173234R" display="A125173234R" xr:uid="{00000000-0004-0000-0000-00000A000000}"/>
    <hyperlink ref="E22" location="A125184466F" display="A125184466F" xr:uid="{00000000-0004-0000-0000-00000B000000}"/>
    <hyperlink ref="E23" location="A125178850K" display="A125178850K" xr:uid="{00000000-0004-0000-0000-00000C000000}"/>
    <hyperlink ref="E24" location="A125173194J" display="A125173194J" xr:uid="{00000000-0004-0000-0000-00000D000000}"/>
    <hyperlink ref="E25" location="A125184426L" display="A125184426L" xr:uid="{00000000-0004-0000-0000-00000E000000}"/>
    <hyperlink ref="E26" location="A125178810T" display="A125178810T" xr:uid="{00000000-0004-0000-0000-00000F000000}"/>
    <hyperlink ref="E27" location="A125173198T" display="A125173198T" xr:uid="{00000000-0004-0000-0000-000010000000}"/>
    <hyperlink ref="E28" location="A125184430C" display="A125184430C" xr:uid="{00000000-0004-0000-0000-000011000000}"/>
    <hyperlink ref="E29" location="A125178814A" display="A125178814A" xr:uid="{00000000-0004-0000-0000-000012000000}"/>
    <hyperlink ref="E30" location="A125173218R" display="A125173218R" xr:uid="{00000000-0004-0000-0000-000013000000}"/>
    <hyperlink ref="E31" location="A125184450L" display="A125184450L" xr:uid="{00000000-0004-0000-0000-000014000000}"/>
    <hyperlink ref="E32" location="A125178834K" display="A125178834K" xr:uid="{00000000-0004-0000-0000-000015000000}"/>
    <hyperlink ref="E33" location="A125173178J" display="A125173178J" xr:uid="{00000000-0004-0000-0000-000016000000}"/>
    <hyperlink ref="E34" location="A125184410V" display="A125184410V" xr:uid="{00000000-0004-0000-0000-000017000000}"/>
    <hyperlink ref="E35" location="A125178794C" display="A125178794C" xr:uid="{00000000-0004-0000-0000-000018000000}"/>
    <hyperlink ref="E36" location="A125173238X" display="A125173238X" xr:uid="{00000000-0004-0000-0000-000019000000}"/>
    <hyperlink ref="E37" location="A125184470W" display="A125184470W" xr:uid="{00000000-0004-0000-0000-00001A000000}"/>
    <hyperlink ref="E38" location="A125178854V" display="A125178854V" xr:uid="{00000000-0004-0000-0000-00001B000000}"/>
    <hyperlink ref="E39" location="A125173222F" display="A125173222F" xr:uid="{00000000-0004-0000-0000-00001C000000}"/>
    <hyperlink ref="E40" location="A125184454W" display="A125184454W" xr:uid="{00000000-0004-0000-0000-00001D000000}"/>
    <hyperlink ref="E41" location="A125178838V" display="A125178838V" xr:uid="{00000000-0004-0000-0000-00001E000000}"/>
    <hyperlink ref="E42" location="A125173250R" display="A125173250R" xr:uid="{00000000-0004-0000-0000-00001F000000}"/>
    <hyperlink ref="E43" location="A125184482F" display="A125184482F" xr:uid="{00000000-0004-0000-0000-000020000000}"/>
    <hyperlink ref="E44" location="A125178866C" display="A125178866C" xr:uid="{00000000-0004-0000-0000-000021000000}"/>
    <hyperlink ref="E45" location="A125173182X" display="A125173182X" xr:uid="{00000000-0004-0000-0000-000022000000}"/>
    <hyperlink ref="E46" location="A125184414C" display="A125184414C" xr:uid="{00000000-0004-0000-0000-000023000000}"/>
    <hyperlink ref="E47" location="A125178798L" display="A125178798L" xr:uid="{00000000-0004-0000-0000-000024000000}"/>
    <hyperlink ref="E48" location="A125173158X" display="A125173158X" xr:uid="{00000000-0004-0000-0000-000025000000}"/>
    <hyperlink ref="E49" location="A125184390W" display="A125184390W" xr:uid="{00000000-0004-0000-0000-000026000000}"/>
    <hyperlink ref="E50" location="A125178774V" display="A125178774V" xr:uid="{00000000-0004-0000-0000-000027000000}"/>
    <hyperlink ref="E51" location="A125173170R" display="A125173170R" xr:uid="{00000000-0004-0000-0000-000028000000}"/>
    <hyperlink ref="E52" location="A125184402V" display="A125184402V" xr:uid="{00000000-0004-0000-0000-000029000000}"/>
    <hyperlink ref="E53" location="A125178786C" display="A125178786C" xr:uid="{00000000-0004-0000-0000-00002A000000}"/>
    <hyperlink ref="E54" location="A125173202W" display="A125173202W" xr:uid="{00000000-0004-0000-0000-00002B000000}"/>
    <hyperlink ref="E55" location="A125184434L" display="A125184434L" xr:uid="{00000000-0004-0000-0000-00002C000000}"/>
    <hyperlink ref="E56" location="A125178818K" display="A125178818K" xr:uid="{00000000-0004-0000-0000-00002D000000}"/>
    <hyperlink ref="E57" location="A125173174X" display="A125173174X" xr:uid="{00000000-0004-0000-0000-00002E000000}"/>
    <hyperlink ref="E58" location="A125184406C" display="A125184406C" xr:uid="{00000000-0004-0000-0000-00002F000000}"/>
    <hyperlink ref="E59" location="A125178790V" display="A125178790V" xr:uid="{00000000-0004-0000-0000-000030000000}"/>
    <hyperlink ref="E60" location="A125173206F" display="A125173206F" xr:uid="{00000000-0004-0000-0000-000031000000}"/>
    <hyperlink ref="E61" location="A125184438W" display="A125184438W" xr:uid="{00000000-0004-0000-0000-000032000000}"/>
    <hyperlink ref="E62" location="A125178822A" display="A125178822A" xr:uid="{00000000-0004-0000-0000-000033000000}"/>
    <hyperlink ref="E63" location="A125173210W" display="A125173210W" xr:uid="{00000000-0004-0000-0000-000034000000}"/>
    <hyperlink ref="E64" location="A125184442L" display="A125184442L" xr:uid="{00000000-0004-0000-0000-000035000000}"/>
    <hyperlink ref="E65" location="A125178826K" display="A125178826K" xr:uid="{00000000-0004-0000-0000-000036000000}"/>
    <hyperlink ref="E66" location="A125173254X" display="A125173254X" xr:uid="{00000000-0004-0000-0000-000037000000}"/>
    <hyperlink ref="E67" location="A125184486R" display="A125184486R" xr:uid="{00000000-0004-0000-0000-000038000000}"/>
    <hyperlink ref="E68" location="A125178870V" display="A125178870V" xr:uid="{00000000-0004-0000-0000-000039000000}"/>
    <hyperlink ref="E69" location="A125173162R" display="A125173162R" xr:uid="{00000000-0004-0000-0000-00003A000000}"/>
    <hyperlink ref="E70" location="A125184394F" display="A125184394F" xr:uid="{00000000-0004-0000-0000-00003B000000}"/>
    <hyperlink ref="E71" location="A125178778C" display="A125178778C" xr:uid="{00000000-0004-0000-0000-00003C000000}"/>
    <hyperlink ref="E72" location="A125173242R" display="A125173242R" xr:uid="{00000000-0004-0000-0000-00003D000000}"/>
    <hyperlink ref="E73" location="A125184474F" display="A125184474F" xr:uid="{00000000-0004-0000-0000-00003E000000}"/>
    <hyperlink ref="E74" location="A125178858C" display="A125178858C" xr:uid="{00000000-0004-0000-0000-00003F000000}"/>
    <hyperlink ref="E75" location="A125173246X" display="A125173246X" xr:uid="{00000000-0004-0000-0000-000040000000}"/>
    <hyperlink ref="E76" location="A125184478R" display="A125184478R" xr:uid="{00000000-0004-0000-0000-000041000000}"/>
    <hyperlink ref="E77" location="A125178862V" display="A125178862V" xr:uid="{00000000-0004-0000-0000-000042000000}"/>
    <hyperlink ref="E78" location="A125173166X" display="A125173166X" xr:uid="{00000000-0004-0000-0000-000043000000}"/>
    <hyperlink ref="E79" location="A125184398R" display="A125184398R" xr:uid="{00000000-0004-0000-0000-000044000000}"/>
    <hyperlink ref="E80" location="A125178782V" display="A125178782V" xr:uid="{00000000-0004-0000-0000-000045000000}"/>
    <hyperlink ref="E81" location="A125173186J" display="A125173186J" xr:uid="{00000000-0004-0000-0000-000046000000}"/>
    <hyperlink ref="E82" location="A125184418L" display="A125184418L" xr:uid="{00000000-0004-0000-0000-000047000000}"/>
    <hyperlink ref="E83" location="A125178802T" display="A125178802T" xr:uid="{00000000-0004-0000-0000-000048000000}"/>
    <hyperlink ref="E84" location="A125173214F" display="A125173214F" xr:uid="{00000000-0004-0000-0000-000049000000}"/>
    <hyperlink ref="E85" location="A125184446W" display="A125184446W" xr:uid="{00000000-0004-0000-0000-00004A000000}"/>
    <hyperlink ref="E86" location="A125178830A" display="A125178830A" xr:uid="{00000000-0004-0000-0000-00004B000000}"/>
    <hyperlink ref="E87" location="A125173258J" display="A125173258J" xr:uid="{00000000-0004-0000-0000-00004C000000}"/>
    <hyperlink ref="E88" location="A125184490F" display="A125184490F" xr:uid="{00000000-0004-0000-0000-00004D000000}"/>
    <hyperlink ref="E89" location="A125178874C" display="A125178874C" xr:uid="{00000000-0004-0000-0000-00004E000000}"/>
    <hyperlink ref="E90" location="A125176034A" display="A125176034A" xr:uid="{00000000-0004-0000-0000-00004F000000}"/>
    <hyperlink ref="E91" location="A125187266T" display="A125187266T" xr:uid="{00000000-0004-0000-0000-000050000000}"/>
    <hyperlink ref="E92" location="A125181650A" display="A125181650A" xr:uid="{00000000-0004-0000-0000-000051000000}"/>
    <hyperlink ref="E93" location="A125175998A" display="A125175998A" xr:uid="{00000000-0004-0000-0000-000052000000}"/>
    <hyperlink ref="E94" location="A125187230R" display="A125187230R" xr:uid="{00000000-0004-0000-0000-000053000000}"/>
    <hyperlink ref="E95" location="A125181614T" display="A125181614T" xr:uid="{00000000-0004-0000-0000-000054000000}"/>
    <hyperlink ref="E96" location="A125176038K" display="A125176038K" xr:uid="{00000000-0004-0000-0000-000055000000}"/>
    <hyperlink ref="E97" location="A125187270J" display="A125187270J" xr:uid="{00000000-0004-0000-0000-000056000000}"/>
    <hyperlink ref="E98" location="A125181654K" display="A125181654K" xr:uid="{00000000-0004-0000-0000-000057000000}"/>
    <hyperlink ref="E99" location="A125176042A" display="A125176042A" xr:uid="{00000000-0004-0000-0000-000058000000}"/>
    <hyperlink ref="E100" location="A125187274T" display="A125187274T" xr:uid="{00000000-0004-0000-0000-000059000000}"/>
    <hyperlink ref="E101" location="A125181658V" display="A125181658V" xr:uid="{00000000-0004-0000-0000-00005A000000}"/>
    <hyperlink ref="E102" location="A125176002J" display="A125176002J" xr:uid="{00000000-0004-0000-0000-00005B000000}"/>
    <hyperlink ref="E103" location="A125187234X" display="A125187234X" xr:uid="{00000000-0004-0000-0000-00005C000000}"/>
    <hyperlink ref="E104" location="A125181618A" display="A125181618A" xr:uid="{00000000-0004-0000-0000-00005D000000}"/>
    <hyperlink ref="E105" location="A125176006T" display="A125176006T" xr:uid="{00000000-0004-0000-0000-00005E000000}"/>
    <hyperlink ref="E106" location="A125187238J" display="A125187238J" xr:uid="{00000000-0004-0000-0000-00005F000000}"/>
    <hyperlink ref="E107" location="A125181622T" display="A125181622T" xr:uid="{00000000-0004-0000-0000-000060000000}"/>
    <hyperlink ref="E108" location="A125176026A" display="A125176026A" xr:uid="{00000000-0004-0000-0000-000061000000}"/>
    <hyperlink ref="E109" location="A125187258T" display="A125187258T" xr:uid="{00000000-0004-0000-0000-000062000000}"/>
    <hyperlink ref="E110" location="A125181642A" display="A125181642A" xr:uid="{00000000-0004-0000-0000-000063000000}"/>
    <hyperlink ref="E111" location="A125175986T" display="A125175986T" xr:uid="{00000000-0004-0000-0000-000064000000}"/>
    <hyperlink ref="E112" location="A125187218X" display="A125187218X" xr:uid="{00000000-0004-0000-0000-000065000000}"/>
    <hyperlink ref="E113" location="A125181602J" display="A125181602J" xr:uid="{00000000-0004-0000-0000-000066000000}"/>
    <hyperlink ref="E114" location="A125176046K" display="A125176046K" xr:uid="{00000000-0004-0000-0000-000067000000}"/>
    <hyperlink ref="E115" location="A125187278A" display="A125187278A" xr:uid="{00000000-0004-0000-0000-000068000000}"/>
    <hyperlink ref="E116" location="A125181662K" display="A125181662K" xr:uid="{00000000-0004-0000-0000-000069000000}"/>
    <hyperlink ref="E117" location="A125176030T" display="A125176030T" xr:uid="{00000000-0004-0000-0000-00006A000000}"/>
    <hyperlink ref="E118" location="A125187262J" display="A125187262J" xr:uid="{00000000-0004-0000-0000-00006B000000}"/>
    <hyperlink ref="E119" location="A125181646K" display="A125181646K" xr:uid="{00000000-0004-0000-0000-00006C000000}"/>
    <hyperlink ref="E120" location="A125176058V" display="A125176058V" xr:uid="{00000000-0004-0000-0000-00006D000000}"/>
    <hyperlink ref="E121" location="A125187290T" display="A125187290T" xr:uid="{00000000-0004-0000-0000-00006E000000}"/>
    <hyperlink ref="E122" location="A125181674V" display="A125181674V" xr:uid="{00000000-0004-0000-0000-00006F000000}"/>
    <hyperlink ref="E123" location="A125175990J" display="A125175990J" xr:uid="{00000000-0004-0000-0000-000070000000}"/>
    <hyperlink ref="E124" location="A125187222R" display="A125187222R" xr:uid="{00000000-0004-0000-0000-000071000000}"/>
    <hyperlink ref="E125" location="A125181606T" display="A125181606T" xr:uid="{00000000-0004-0000-0000-000072000000}"/>
    <hyperlink ref="E126" location="A125175966J" display="A125175966J" xr:uid="{00000000-0004-0000-0000-000073000000}"/>
    <hyperlink ref="E127" location="A125187198A" display="A125187198A" xr:uid="{00000000-0004-0000-0000-000074000000}"/>
    <hyperlink ref="E128" location="A125181582K" display="A125181582K" xr:uid="{00000000-0004-0000-0000-000075000000}"/>
    <hyperlink ref="E129" location="A125175978T" display="A125175978T" xr:uid="{00000000-0004-0000-0000-000076000000}"/>
    <hyperlink ref="E130" location="A125187210F" display="A125187210F" xr:uid="{00000000-0004-0000-0000-000077000000}"/>
    <hyperlink ref="E131" location="A125181594V" display="A125181594V" xr:uid="{00000000-0004-0000-0000-000078000000}"/>
    <hyperlink ref="E132" location="A125176010J" display="A125176010J" xr:uid="{00000000-0004-0000-0000-000079000000}"/>
    <hyperlink ref="E133" location="A125187242X" display="A125187242X" xr:uid="{00000000-0004-0000-0000-00007A000000}"/>
    <hyperlink ref="E134" location="A125181626A" display="A125181626A" xr:uid="{00000000-0004-0000-0000-00007B000000}"/>
    <hyperlink ref="E135" location="A125175982J" display="A125175982J" xr:uid="{00000000-0004-0000-0000-00007C000000}"/>
    <hyperlink ref="E136" location="A125187214R" display="A125187214R" xr:uid="{00000000-0004-0000-0000-00007D000000}"/>
    <hyperlink ref="E137" location="A125181598C" display="A125181598C" xr:uid="{00000000-0004-0000-0000-00007E000000}"/>
    <hyperlink ref="E138" location="A125176014T" display="A125176014T" xr:uid="{00000000-0004-0000-0000-00007F000000}"/>
    <hyperlink ref="E139" location="A125187246J" display="A125187246J" xr:uid="{00000000-0004-0000-0000-000080000000}"/>
    <hyperlink ref="E140" location="A125181630T" display="A125181630T" xr:uid="{00000000-0004-0000-0000-000081000000}"/>
    <hyperlink ref="E141" location="A125176018A" display="A125176018A" xr:uid="{00000000-0004-0000-0000-000082000000}"/>
    <hyperlink ref="E142" location="A125187250X" display="A125187250X" xr:uid="{00000000-0004-0000-0000-000083000000}"/>
    <hyperlink ref="E143" location="A125181634A" display="A125181634A" xr:uid="{00000000-0004-0000-0000-000084000000}"/>
    <hyperlink ref="E144" location="A125176062K" display="A125176062K" xr:uid="{00000000-0004-0000-0000-000085000000}"/>
    <hyperlink ref="E145" location="A125187294A" display="A125187294A" xr:uid="{00000000-0004-0000-0000-000086000000}"/>
    <hyperlink ref="E146" location="A125181678C" display="A125181678C" xr:uid="{00000000-0004-0000-0000-000087000000}"/>
    <hyperlink ref="E147" location="A125175970X" display="A125175970X" xr:uid="{00000000-0004-0000-0000-000088000000}"/>
    <hyperlink ref="E148" location="A125187202F" display="A125187202F" xr:uid="{00000000-0004-0000-0000-000089000000}"/>
    <hyperlink ref="E149" location="A125181586V" display="A125181586V" xr:uid="{00000000-0004-0000-0000-00008A000000}"/>
    <hyperlink ref="E150" location="A125176050A" display="A125176050A" xr:uid="{00000000-0004-0000-0000-00008B000000}"/>
    <hyperlink ref="E151" location="A125187282T" display="A125187282T" xr:uid="{00000000-0004-0000-0000-00008C000000}"/>
    <hyperlink ref="E152" location="A125181666V" display="A125181666V" xr:uid="{00000000-0004-0000-0000-00008D000000}"/>
    <hyperlink ref="E153" location="A125176054K" display="A125176054K" xr:uid="{00000000-0004-0000-0000-00008E000000}"/>
    <hyperlink ref="E154" location="A125187286A" display="A125187286A" xr:uid="{00000000-0004-0000-0000-00008F000000}"/>
    <hyperlink ref="E155" location="A125181670K" display="A125181670K" xr:uid="{00000000-0004-0000-0000-000090000000}"/>
    <hyperlink ref="E156" location="A125175974J" display="A125175974J" xr:uid="{00000000-0004-0000-0000-000091000000}"/>
    <hyperlink ref="E157" location="A125187206R" display="A125187206R" xr:uid="{00000000-0004-0000-0000-000092000000}"/>
    <hyperlink ref="E158" location="A125181590K" display="A125181590K" xr:uid="{00000000-0004-0000-0000-000093000000}"/>
    <hyperlink ref="E159" location="A125175994T" display="A125175994T" xr:uid="{00000000-0004-0000-0000-000094000000}"/>
    <hyperlink ref="E160" location="A125187226X" display="A125187226X" xr:uid="{00000000-0004-0000-0000-000095000000}"/>
    <hyperlink ref="E161" location="A125181610J" display="A125181610J" xr:uid="{00000000-0004-0000-0000-000096000000}"/>
    <hyperlink ref="E162" location="A125176022T" display="A125176022T" xr:uid="{00000000-0004-0000-0000-000097000000}"/>
    <hyperlink ref="E163" location="A125187254J" display="A125187254J" xr:uid="{00000000-0004-0000-0000-000098000000}"/>
    <hyperlink ref="E164" location="A125181638K" display="A125181638K" xr:uid="{00000000-0004-0000-0000-000099000000}"/>
    <hyperlink ref="E165" location="A125176066V" display="A125176066V" xr:uid="{00000000-0004-0000-0000-00009A000000}"/>
    <hyperlink ref="E166" location="A125187298K" display="A125187298K" xr:uid="{00000000-0004-0000-0000-00009B000000}"/>
    <hyperlink ref="E167" location="A125181682V" display="A125181682V" xr:uid="{00000000-0004-0000-0000-00009C000000}"/>
    <hyperlink ref="E168" location="A125174162J" display="A125174162J" xr:uid="{00000000-0004-0000-0000-00009D000000}"/>
    <hyperlink ref="E169" location="A125185394X" display="A125185394X" xr:uid="{00000000-0004-0000-0000-00009E000000}"/>
    <hyperlink ref="E170" location="A125179778W" display="A125179778W" xr:uid="{00000000-0004-0000-0000-00009F000000}"/>
    <hyperlink ref="E171" location="A125174126X" display="A125174126X" xr:uid="{00000000-0004-0000-0000-0000A0000000}"/>
    <hyperlink ref="E172" location="A125185358R" display="A125185358R" xr:uid="{00000000-0004-0000-0000-0000A1000000}"/>
    <hyperlink ref="E173" location="A125179742V" display="A125179742V" xr:uid="{00000000-0004-0000-0000-0000A2000000}"/>
    <hyperlink ref="E174" location="A125174166T" display="A125174166T" xr:uid="{00000000-0004-0000-0000-0000A3000000}"/>
    <hyperlink ref="E175" location="A125185398J" display="A125185398J" xr:uid="{00000000-0004-0000-0000-0000A4000000}"/>
    <hyperlink ref="E176" location="A125179782L" display="A125179782L" xr:uid="{00000000-0004-0000-0000-0000A5000000}"/>
    <hyperlink ref="E177" location="A125174170J" display="A125174170J" xr:uid="{00000000-0004-0000-0000-0000A6000000}"/>
    <hyperlink ref="E178" location="A125185402L" display="A125185402L" xr:uid="{00000000-0004-0000-0000-0000A7000000}"/>
    <hyperlink ref="E179" location="A125179786W" display="A125179786W" xr:uid="{00000000-0004-0000-0000-0000A8000000}"/>
    <hyperlink ref="E180" location="A125174130R" display="A125174130R" xr:uid="{00000000-0004-0000-0000-0000A9000000}"/>
    <hyperlink ref="E181" location="A125185362F" display="A125185362F" xr:uid="{00000000-0004-0000-0000-0000AA000000}"/>
    <hyperlink ref="E182" location="A125179746C" display="A125179746C" xr:uid="{00000000-0004-0000-0000-0000AB000000}"/>
    <hyperlink ref="E183" location="A125174134X" display="A125174134X" xr:uid="{00000000-0004-0000-0000-0000AC000000}"/>
    <hyperlink ref="E184" location="A125185366R" display="A125185366R" xr:uid="{00000000-0004-0000-0000-0000AD000000}"/>
    <hyperlink ref="E185" location="A125179750V" display="A125179750V" xr:uid="{00000000-0004-0000-0000-0000AE000000}"/>
    <hyperlink ref="E186" location="A125174154J" display="A125174154J" xr:uid="{00000000-0004-0000-0000-0000AF000000}"/>
    <hyperlink ref="E187" location="A125185386X" display="A125185386X" xr:uid="{00000000-0004-0000-0000-0000B0000000}"/>
    <hyperlink ref="E188" location="A125179770C" display="A125179770C" xr:uid="{00000000-0004-0000-0000-0000B1000000}"/>
    <hyperlink ref="E189" location="A125174114R" display="A125174114R" xr:uid="{00000000-0004-0000-0000-0000B2000000}"/>
    <hyperlink ref="E190" location="A125185346F" display="A125185346F" xr:uid="{00000000-0004-0000-0000-0000B3000000}"/>
    <hyperlink ref="E191" location="A125179730K" display="A125179730K" xr:uid="{00000000-0004-0000-0000-0000B4000000}"/>
    <hyperlink ref="E192" location="A125174174T" display="A125174174T" xr:uid="{00000000-0004-0000-0000-0000B5000000}"/>
    <hyperlink ref="E193" location="A125185406W" display="A125185406W" xr:uid="{00000000-0004-0000-0000-0000B6000000}"/>
    <hyperlink ref="E194" location="A125179790L" display="A125179790L" xr:uid="{00000000-0004-0000-0000-0000B7000000}"/>
    <hyperlink ref="E195" location="A125174158T" display="A125174158T" xr:uid="{00000000-0004-0000-0000-0000B8000000}"/>
    <hyperlink ref="E196" location="A125185390R" display="A125185390R" xr:uid="{00000000-0004-0000-0000-0000B9000000}"/>
    <hyperlink ref="E197" location="A125179774L" display="A125179774L" xr:uid="{00000000-0004-0000-0000-0000BA000000}"/>
    <hyperlink ref="E198" location="A125174186A" display="A125174186A" xr:uid="{00000000-0004-0000-0000-0000BB000000}"/>
    <hyperlink ref="E199" location="A125185418F" display="A125185418F" xr:uid="{00000000-0004-0000-0000-0000BC000000}"/>
    <hyperlink ref="E200" location="A125179802K" display="A125179802K" xr:uid="{00000000-0004-0000-0000-0000BD000000}"/>
    <hyperlink ref="E201" location="A125174118X" display="A125174118X" xr:uid="{00000000-0004-0000-0000-0000BE000000}"/>
    <hyperlink ref="E202" location="A125185350W" display="A125185350W" xr:uid="{00000000-0004-0000-0000-0000BF000000}"/>
    <hyperlink ref="E203" location="A125179734V" display="A125179734V" xr:uid="{00000000-0004-0000-0000-0000C0000000}"/>
    <hyperlink ref="E204" location="A125174094T" display="A125174094T" xr:uid="{00000000-0004-0000-0000-0000C1000000}"/>
    <hyperlink ref="E205" location="A125185326W" display="A125185326W" xr:uid="{00000000-0004-0000-0000-0000C2000000}"/>
    <hyperlink ref="E206" location="A125179710A" display="A125179710A" xr:uid="{00000000-0004-0000-0000-0000C3000000}"/>
    <hyperlink ref="E207" location="A125174106R" display="A125174106R" xr:uid="{00000000-0004-0000-0000-0000C4000000}"/>
    <hyperlink ref="E208" location="A125185338F" display="A125185338F" xr:uid="{00000000-0004-0000-0000-0000C5000000}"/>
    <hyperlink ref="E209" location="A125179722K" display="A125179722K" xr:uid="{00000000-0004-0000-0000-0000C6000000}"/>
    <hyperlink ref="E210" location="A125174138J" display="A125174138J" xr:uid="{00000000-0004-0000-0000-0000C7000000}"/>
    <hyperlink ref="E211" location="A125185370F" display="A125185370F" xr:uid="{00000000-0004-0000-0000-0000C8000000}"/>
    <hyperlink ref="E212" location="A125179754C" display="A125179754C" xr:uid="{00000000-0004-0000-0000-0000C9000000}"/>
    <hyperlink ref="E213" location="A125174110F" display="A125174110F" xr:uid="{00000000-0004-0000-0000-0000CA000000}"/>
    <hyperlink ref="E214" location="A125185342W" display="A125185342W" xr:uid="{00000000-0004-0000-0000-0000CB000000}"/>
    <hyperlink ref="E215" location="A125179726V" display="A125179726V" xr:uid="{00000000-0004-0000-0000-0000CC000000}"/>
    <hyperlink ref="E216" location="A125174142X" display="A125174142X" xr:uid="{00000000-0004-0000-0000-0000CD000000}"/>
    <hyperlink ref="E217" location="A125185374R" display="A125185374R" xr:uid="{00000000-0004-0000-0000-0000CE000000}"/>
    <hyperlink ref="E218" location="A125179758L" display="A125179758L" xr:uid="{00000000-0004-0000-0000-0000CF000000}"/>
    <hyperlink ref="E219" location="A125174146J" display="A125174146J" xr:uid="{00000000-0004-0000-0000-0000D0000000}"/>
    <hyperlink ref="E220" location="A125185378X" display="A125185378X" xr:uid="{00000000-0004-0000-0000-0000D1000000}"/>
    <hyperlink ref="E221" location="A125179762C" display="A125179762C" xr:uid="{00000000-0004-0000-0000-0000D2000000}"/>
    <hyperlink ref="E222" location="A125174190T" display="A125174190T" xr:uid="{00000000-0004-0000-0000-0000D3000000}"/>
    <hyperlink ref="E223" location="A125185422W" display="A125185422W" xr:uid="{00000000-0004-0000-0000-0000D4000000}"/>
    <hyperlink ref="E224" location="A125179806V" display="A125179806V" xr:uid="{00000000-0004-0000-0000-0000D5000000}"/>
    <hyperlink ref="E225" location="A125174098A" display="A125174098A" xr:uid="{00000000-0004-0000-0000-0000D6000000}"/>
    <hyperlink ref="E226" location="A125185330L" display="A125185330L" xr:uid="{00000000-0004-0000-0000-0000D7000000}"/>
    <hyperlink ref="E227" location="A125179714K" display="A125179714K" xr:uid="{00000000-0004-0000-0000-0000D8000000}"/>
    <hyperlink ref="E228" location="A125174178A" display="A125174178A" xr:uid="{00000000-0004-0000-0000-0000D9000000}"/>
    <hyperlink ref="E229" location="A125185410L" display="A125185410L" xr:uid="{00000000-0004-0000-0000-0000DA000000}"/>
    <hyperlink ref="E230" location="A125179794W" display="A125179794W" xr:uid="{00000000-0004-0000-0000-0000DB000000}"/>
    <hyperlink ref="E231" location="A125174182T" display="A125174182T" xr:uid="{00000000-0004-0000-0000-0000DC000000}"/>
    <hyperlink ref="E232" location="A125185414W" display="A125185414W" xr:uid="{00000000-0004-0000-0000-0000DD000000}"/>
    <hyperlink ref="E233" location="A125179798F" display="A125179798F" xr:uid="{00000000-0004-0000-0000-0000DE000000}"/>
    <hyperlink ref="E234" location="A125174102F" display="A125174102F" xr:uid="{00000000-0004-0000-0000-0000DF000000}"/>
    <hyperlink ref="E235" location="A125185334W" display="A125185334W" xr:uid="{00000000-0004-0000-0000-0000E0000000}"/>
    <hyperlink ref="E236" location="A125179718V" display="A125179718V" xr:uid="{00000000-0004-0000-0000-0000E1000000}"/>
    <hyperlink ref="E237" location="A125174122R" display="A125174122R" xr:uid="{00000000-0004-0000-0000-0000E2000000}"/>
    <hyperlink ref="E238" location="A125185354F" display="A125185354F" xr:uid="{00000000-0004-0000-0000-0000E3000000}"/>
    <hyperlink ref="E239" location="A125179738C" display="A125179738C" xr:uid="{00000000-0004-0000-0000-0000E4000000}"/>
    <hyperlink ref="E240" location="A125174150X" display="A125174150X" xr:uid="{00000000-0004-0000-0000-0000E5000000}"/>
    <hyperlink ref="E241" location="A125185382R" display="A125185382R" xr:uid="{00000000-0004-0000-0000-0000E6000000}"/>
    <hyperlink ref="E242" location="A125179766L" display="A125179766L" xr:uid="{00000000-0004-0000-0000-0000E7000000}"/>
    <hyperlink ref="E243" location="A125174194A" display="A125174194A" xr:uid="{00000000-0004-0000-0000-0000E8000000}"/>
    <hyperlink ref="E244" location="A125185426F" display="A125185426F" xr:uid="{00000000-0004-0000-0000-0000E9000000}"/>
    <hyperlink ref="E245" location="A125179810K" display="A125179810K" xr:uid="{00000000-0004-0000-0000-0000EA000000}"/>
    <hyperlink ref="E246" location="A125176970T" display="A125176970T" xr:uid="{00000000-0004-0000-0000-0000EB000000}"/>
    <hyperlink ref="E247" location="A125188202X" display="A125188202X" xr:uid="{00000000-0004-0000-0000-0000EC000000}"/>
    <hyperlink ref="E248" location="A125182586L" display="A125182586L" xr:uid="{00000000-0004-0000-0000-0000ED000000}"/>
    <hyperlink ref="E249" location="A125176934J" display="A125176934J" xr:uid="{00000000-0004-0000-0000-0000EE000000}"/>
    <hyperlink ref="E250" location="A125188166A" display="A125188166A" xr:uid="{00000000-0004-0000-0000-0000EF000000}"/>
    <hyperlink ref="E251" location="A125182550K" display="A125182550K" xr:uid="{00000000-0004-0000-0000-0000F0000000}"/>
    <hyperlink ref="E252" location="A125176974A" display="A125176974A" xr:uid="{00000000-0004-0000-0000-0000F1000000}"/>
    <hyperlink ref="E253" location="A125188206J" display="A125188206J" xr:uid="{00000000-0004-0000-0000-0000F2000000}"/>
    <hyperlink ref="E254" location="A125182590C" display="A125182590C" xr:uid="{00000000-0004-0000-0000-0000F3000000}"/>
    <hyperlink ref="E255" location="A125176978K" display="A125176978K" xr:uid="{00000000-0004-0000-0000-0000F4000000}"/>
    <hyperlink ref="E256" location="A125188210X" display="A125188210X" xr:uid="{00000000-0004-0000-0000-0000F5000000}"/>
    <hyperlink ref="E257" location="A125182594L" display="A125182594L" xr:uid="{00000000-0004-0000-0000-0000F6000000}"/>
    <hyperlink ref="E258" location="A125176938T" display="A125176938T" xr:uid="{00000000-0004-0000-0000-0000F7000000}"/>
    <hyperlink ref="E259" location="A125188170T" display="A125188170T" xr:uid="{00000000-0004-0000-0000-0000F8000000}"/>
    <hyperlink ref="E260" location="A125182554V" display="A125182554V" xr:uid="{00000000-0004-0000-0000-0000F9000000}"/>
    <hyperlink ref="E261" location="A125176942J" display="A125176942J" xr:uid="{00000000-0004-0000-0000-0000FA000000}"/>
    <hyperlink ref="E262" location="A125188174A" display="A125188174A" xr:uid="{00000000-0004-0000-0000-0000FB000000}"/>
    <hyperlink ref="E263" location="A125182558C" display="A125182558C" xr:uid="{00000000-0004-0000-0000-0000FC000000}"/>
    <hyperlink ref="E264" location="A125176962T" display="A125176962T" xr:uid="{00000000-0004-0000-0000-0000FD000000}"/>
    <hyperlink ref="E265" location="A125188194K" display="A125188194K" xr:uid="{00000000-0004-0000-0000-0000FE000000}"/>
    <hyperlink ref="E266" location="A125182578L" display="A125182578L" xr:uid="{00000000-0004-0000-0000-0000FF000000}"/>
    <hyperlink ref="E267" location="A125176922X" display="A125176922X" xr:uid="{00000000-0004-0000-0000-000000010000}"/>
    <hyperlink ref="E268" location="A125188154T" display="A125188154T" xr:uid="{00000000-0004-0000-0000-000001010000}"/>
    <hyperlink ref="E269" location="A125182538V" display="A125182538V" xr:uid="{00000000-0004-0000-0000-000002010000}"/>
    <hyperlink ref="E270" location="A125176982A" display="A125176982A" xr:uid="{00000000-0004-0000-0000-000003010000}"/>
    <hyperlink ref="E271" location="A125188214J" display="A125188214J" xr:uid="{00000000-0004-0000-0000-000004010000}"/>
    <hyperlink ref="E272" location="A125182598W" display="A125182598W" xr:uid="{00000000-0004-0000-0000-000005010000}"/>
    <hyperlink ref="E273" location="A125176966A" display="A125176966A" xr:uid="{00000000-0004-0000-0000-000006010000}"/>
    <hyperlink ref="E274" location="A125188198V" display="A125188198V" xr:uid="{00000000-0004-0000-0000-000007010000}"/>
    <hyperlink ref="E275" location="A125182582C" display="A125182582C" xr:uid="{00000000-0004-0000-0000-000008010000}"/>
    <hyperlink ref="E276" location="A125176994K" display="A125176994K" xr:uid="{00000000-0004-0000-0000-000009010000}"/>
    <hyperlink ref="E277" location="A125188226T" display="A125188226T" xr:uid="{00000000-0004-0000-0000-00000A010000}"/>
    <hyperlink ref="E278" location="A125182610A" display="A125182610A" xr:uid="{00000000-0004-0000-0000-00000B010000}"/>
    <hyperlink ref="E279" location="A125176926J" display="A125176926J" xr:uid="{00000000-0004-0000-0000-00000C010000}"/>
    <hyperlink ref="E280" location="A125188158A" display="A125188158A" xr:uid="{00000000-0004-0000-0000-00000D010000}"/>
    <hyperlink ref="E281" location="A125182542K" display="A125182542K" xr:uid="{00000000-0004-0000-0000-00000E010000}"/>
    <hyperlink ref="E282" location="A125176902R" display="A125176902R" xr:uid="{00000000-0004-0000-0000-00000F010000}"/>
    <hyperlink ref="E283" location="A125188134J" display="A125188134J" xr:uid="{00000000-0004-0000-0000-000010010000}"/>
    <hyperlink ref="E284" location="A125182518K" display="A125182518K" xr:uid="{00000000-0004-0000-0000-000011010000}"/>
    <hyperlink ref="E285" location="A125176914X" display="A125176914X" xr:uid="{00000000-0004-0000-0000-000012010000}"/>
    <hyperlink ref="E286" location="A125188146T" display="A125188146T" xr:uid="{00000000-0004-0000-0000-000013010000}"/>
    <hyperlink ref="E287" location="A125182530A" display="A125182530A" xr:uid="{00000000-0004-0000-0000-000014010000}"/>
    <hyperlink ref="E288" location="A125176946T" display="A125176946T" xr:uid="{00000000-0004-0000-0000-000015010000}"/>
    <hyperlink ref="E289" location="A125188178K" display="A125188178K" xr:uid="{00000000-0004-0000-0000-000016010000}"/>
    <hyperlink ref="E290" location="A125182562V" display="A125182562V" xr:uid="{00000000-0004-0000-0000-000017010000}"/>
    <hyperlink ref="E291" location="A125176918J" display="A125176918J" xr:uid="{00000000-0004-0000-0000-000018010000}"/>
    <hyperlink ref="E292" location="A125188150J" display="A125188150J" xr:uid="{00000000-0004-0000-0000-000019010000}"/>
    <hyperlink ref="E293" location="A125182534K" display="A125182534K" xr:uid="{00000000-0004-0000-0000-00001A010000}"/>
    <hyperlink ref="E294" location="A125176950J" display="A125176950J" xr:uid="{00000000-0004-0000-0000-00001B010000}"/>
    <hyperlink ref="E295" location="A125188182A" display="A125188182A" xr:uid="{00000000-0004-0000-0000-00001C010000}"/>
    <hyperlink ref="E296" location="A125182566C" display="A125182566C" xr:uid="{00000000-0004-0000-0000-00001D010000}"/>
    <hyperlink ref="E297" location="A125176954T" display="A125176954T" xr:uid="{00000000-0004-0000-0000-00001E010000}"/>
    <hyperlink ref="E298" location="A125188186K" display="A125188186K" xr:uid="{00000000-0004-0000-0000-00001F010000}"/>
    <hyperlink ref="E299" location="A125182570V" display="A125182570V" xr:uid="{00000000-0004-0000-0000-000020010000}"/>
    <hyperlink ref="E300" location="A125176998V" display="A125176998V" xr:uid="{00000000-0004-0000-0000-000021010000}"/>
    <hyperlink ref="E301" location="A125188230J" display="A125188230J" xr:uid="{00000000-0004-0000-0000-000022010000}"/>
    <hyperlink ref="E302" location="A125182614K" display="A125182614K" xr:uid="{00000000-0004-0000-0000-000023010000}"/>
    <hyperlink ref="E303" location="A125176906X" display="A125176906X" xr:uid="{00000000-0004-0000-0000-000024010000}"/>
    <hyperlink ref="E304" location="A125188138T" display="A125188138T" xr:uid="{00000000-0004-0000-0000-000025010000}"/>
    <hyperlink ref="E305" location="A125182522A" display="A125182522A" xr:uid="{00000000-0004-0000-0000-000026010000}"/>
    <hyperlink ref="E306" location="A125176986K" display="A125176986K" xr:uid="{00000000-0004-0000-0000-000027010000}"/>
    <hyperlink ref="E307" location="A125188218T" display="A125188218T" xr:uid="{00000000-0004-0000-0000-000028010000}"/>
    <hyperlink ref="E308" location="A125182602A" display="A125182602A" xr:uid="{00000000-0004-0000-0000-000029010000}"/>
    <hyperlink ref="E309" location="A125176990A" display="A125176990A" xr:uid="{00000000-0004-0000-0000-00002A010000}"/>
    <hyperlink ref="E310" location="A125188222J" display="A125188222J" xr:uid="{00000000-0004-0000-0000-00002B010000}"/>
    <hyperlink ref="E311" location="A125182606K" display="A125182606K" xr:uid="{00000000-0004-0000-0000-00002C010000}"/>
    <hyperlink ref="E312" location="A125176910R" display="A125176910R" xr:uid="{00000000-0004-0000-0000-00002D010000}"/>
    <hyperlink ref="E313" location="A125188142J" display="A125188142J" xr:uid="{00000000-0004-0000-0000-00002E010000}"/>
    <hyperlink ref="E314" location="A125182526K" display="A125182526K" xr:uid="{00000000-0004-0000-0000-00002F010000}"/>
    <hyperlink ref="E315" location="A125176930X" display="A125176930X" xr:uid="{00000000-0004-0000-0000-000030010000}"/>
    <hyperlink ref="E316" location="A125188162T" display="A125188162T" xr:uid="{00000000-0004-0000-0000-000031010000}"/>
    <hyperlink ref="E317" location="A125182546V" display="A125182546V" xr:uid="{00000000-0004-0000-0000-000032010000}"/>
    <hyperlink ref="E318" location="A125176958A" display="A125176958A" xr:uid="{00000000-0004-0000-0000-000033010000}"/>
    <hyperlink ref="E319" location="A125188190A" display="A125188190A" xr:uid="{00000000-0004-0000-0000-000034010000}"/>
    <hyperlink ref="E320" location="A125182574C" display="A125182574C" xr:uid="{00000000-0004-0000-0000-000035010000}"/>
    <hyperlink ref="E321" location="A125177002A" display="A125177002A" xr:uid="{00000000-0004-0000-0000-000036010000}"/>
    <hyperlink ref="E322" location="A125188234T" display="A125188234T" xr:uid="{00000000-0004-0000-0000-000037010000}"/>
    <hyperlink ref="E323" location="A125182618V" display="A125182618V" xr:uid="{00000000-0004-0000-0000-000038010000}"/>
    <hyperlink ref="E324" location="A125177906T" display="A125177906T" xr:uid="{00000000-0004-0000-0000-000039010000}"/>
    <hyperlink ref="E325" location="A125189138K" display="A125189138K" xr:uid="{00000000-0004-0000-0000-00003A010000}"/>
    <hyperlink ref="E326" location="A125183522V" display="A125183522V" xr:uid="{00000000-0004-0000-0000-00003B010000}"/>
    <hyperlink ref="E327" location="A125177870A" display="A125177870A" xr:uid="{00000000-0004-0000-0000-00003C010000}"/>
    <hyperlink ref="E328" location="A125189102J" display="A125189102J" xr:uid="{00000000-0004-0000-0000-00003D010000}"/>
    <hyperlink ref="E329" location="A125183486W" display="A125183486W" xr:uid="{00000000-0004-0000-0000-00003E010000}"/>
    <hyperlink ref="E330" location="A125177910J" display="A125177910J" xr:uid="{00000000-0004-0000-0000-00003F010000}"/>
    <hyperlink ref="E331" location="A125189142A" display="A125189142A" xr:uid="{00000000-0004-0000-0000-000040010000}"/>
    <hyperlink ref="E332" location="A125183526C" display="A125183526C" xr:uid="{00000000-0004-0000-0000-000041010000}"/>
    <hyperlink ref="E333" location="A125177914T" display="A125177914T" xr:uid="{00000000-0004-0000-0000-000042010000}"/>
    <hyperlink ref="E334" location="A125189146K" display="A125189146K" xr:uid="{00000000-0004-0000-0000-000043010000}"/>
    <hyperlink ref="E335" location="A125183530V" display="A125183530V" xr:uid="{00000000-0004-0000-0000-000044010000}"/>
    <hyperlink ref="E336" location="A125177874K" display="A125177874K" xr:uid="{00000000-0004-0000-0000-000045010000}"/>
    <hyperlink ref="E337" location="A125189106T" display="A125189106T" xr:uid="{00000000-0004-0000-0000-000046010000}"/>
    <hyperlink ref="E338" location="A125183490L" display="A125183490L" xr:uid="{00000000-0004-0000-0000-000047010000}"/>
    <hyperlink ref="E339" location="A125177878V" display="A125177878V" xr:uid="{00000000-0004-0000-0000-000048010000}"/>
    <hyperlink ref="E340" location="A125189110J" display="A125189110J" xr:uid="{00000000-0004-0000-0000-000049010000}"/>
    <hyperlink ref="E341" location="A125183494W" display="A125183494W" xr:uid="{00000000-0004-0000-0000-00004A010000}"/>
    <hyperlink ref="E342" location="A125177898C" display="A125177898C" xr:uid="{00000000-0004-0000-0000-00004B010000}"/>
    <hyperlink ref="E343" location="A125189130T" display="A125189130T" xr:uid="{00000000-0004-0000-0000-00004C010000}"/>
    <hyperlink ref="E344" location="A125183514V" display="A125183514V" xr:uid="{00000000-0004-0000-0000-00004D010000}"/>
    <hyperlink ref="E345" location="A125177858K" display="A125177858K" xr:uid="{00000000-0004-0000-0000-00004E010000}"/>
    <hyperlink ref="E346" location="A125189090K" display="A125189090K" xr:uid="{00000000-0004-0000-0000-00004F010000}"/>
    <hyperlink ref="E347" location="A125183474L" display="A125183474L" xr:uid="{00000000-0004-0000-0000-000050010000}"/>
    <hyperlink ref="E348" location="A125177918A" display="A125177918A" xr:uid="{00000000-0004-0000-0000-000051010000}"/>
    <hyperlink ref="E349" location="A125189150A" display="A125189150A" xr:uid="{00000000-0004-0000-0000-000052010000}"/>
    <hyperlink ref="E350" location="A125183534C" display="A125183534C" xr:uid="{00000000-0004-0000-0000-000053010000}"/>
    <hyperlink ref="E351" location="A125177902J" display="A125177902J" xr:uid="{00000000-0004-0000-0000-000054010000}"/>
    <hyperlink ref="E352" location="A125189134A" display="A125189134A" xr:uid="{00000000-0004-0000-0000-000055010000}"/>
    <hyperlink ref="E353" location="A125183518C" display="A125183518C" xr:uid="{00000000-0004-0000-0000-000056010000}"/>
    <hyperlink ref="E354" location="A125177930T" display="A125177930T" xr:uid="{00000000-0004-0000-0000-000057010000}"/>
    <hyperlink ref="E355" location="A125189162K" display="A125189162K" xr:uid="{00000000-0004-0000-0000-000058010000}"/>
    <hyperlink ref="E356" location="A125183546L" display="A125183546L" xr:uid="{00000000-0004-0000-0000-000059010000}"/>
    <hyperlink ref="E357" location="A125177862A" display="A125177862A" xr:uid="{00000000-0004-0000-0000-00005A010000}"/>
    <hyperlink ref="E358" location="A125189094V" display="A125189094V" xr:uid="{00000000-0004-0000-0000-00005B010000}"/>
    <hyperlink ref="E359" location="A125183478W" display="A125183478W" xr:uid="{00000000-0004-0000-0000-00005C010000}"/>
    <hyperlink ref="E360" location="A125177838A" display="A125177838A" xr:uid="{00000000-0004-0000-0000-00005D010000}"/>
    <hyperlink ref="E361" location="A125189070A" display="A125189070A" xr:uid="{00000000-0004-0000-0000-00005E010000}"/>
    <hyperlink ref="E362" location="A125183454C" display="A125183454C" xr:uid="{00000000-0004-0000-0000-00005F010000}"/>
    <hyperlink ref="E363" location="A125177850T" display="A125177850T" xr:uid="{00000000-0004-0000-0000-000060010000}"/>
    <hyperlink ref="E364" location="A125189082K" display="A125189082K" xr:uid="{00000000-0004-0000-0000-000061010000}"/>
    <hyperlink ref="E365" location="A125183466L" display="A125183466L" xr:uid="{00000000-0004-0000-0000-000062010000}"/>
    <hyperlink ref="E366" location="A125177882K" display="A125177882K" xr:uid="{00000000-0004-0000-0000-000063010000}"/>
    <hyperlink ref="E367" location="A125189114T" display="A125189114T" xr:uid="{00000000-0004-0000-0000-000064010000}"/>
    <hyperlink ref="E368" location="A125183498F" display="A125183498F" xr:uid="{00000000-0004-0000-0000-000065010000}"/>
    <hyperlink ref="E369" location="A125177854A" display="A125177854A" xr:uid="{00000000-0004-0000-0000-000066010000}"/>
    <hyperlink ref="E370" location="A125189086V" display="A125189086V" xr:uid="{00000000-0004-0000-0000-000067010000}"/>
    <hyperlink ref="E371" location="A125183470C" display="A125183470C" xr:uid="{00000000-0004-0000-0000-000068010000}"/>
    <hyperlink ref="E372" location="A125177886V" display="A125177886V" xr:uid="{00000000-0004-0000-0000-000069010000}"/>
    <hyperlink ref="E373" location="A125189118A" display="A125189118A" xr:uid="{00000000-0004-0000-0000-00006A010000}"/>
    <hyperlink ref="E374" location="A125183502K" display="A125183502K" xr:uid="{00000000-0004-0000-0000-00006B010000}"/>
    <hyperlink ref="E375" location="A125177890K" display="A125177890K" xr:uid="{00000000-0004-0000-0000-00006C010000}"/>
    <hyperlink ref="E376" location="A125189122T" display="A125189122T" xr:uid="{00000000-0004-0000-0000-00006D010000}"/>
    <hyperlink ref="E377" location="A125183506V" display="A125183506V" xr:uid="{00000000-0004-0000-0000-00006E010000}"/>
    <hyperlink ref="E378" location="A125177934A" display="A125177934A" xr:uid="{00000000-0004-0000-0000-00006F010000}"/>
    <hyperlink ref="E379" location="A125189166V" display="A125189166V" xr:uid="{00000000-0004-0000-0000-000070010000}"/>
    <hyperlink ref="E380" location="A125183550C" display="A125183550C" xr:uid="{00000000-0004-0000-0000-000071010000}"/>
    <hyperlink ref="E381" location="A125177842T" display="A125177842T" xr:uid="{00000000-0004-0000-0000-000072010000}"/>
    <hyperlink ref="E382" location="A125189074K" display="A125189074K" xr:uid="{00000000-0004-0000-0000-000073010000}"/>
    <hyperlink ref="E383" location="A125183458L" display="A125183458L" xr:uid="{00000000-0004-0000-0000-000074010000}"/>
    <hyperlink ref="E384" location="A125177922T" display="A125177922T" xr:uid="{00000000-0004-0000-0000-000075010000}"/>
    <hyperlink ref="E385" location="A125189154K" display="A125189154K" xr:uid="{00000000-0004-0000-0000-000076010000}"/>
    <hyperlink ref="E386" location="A125183538L" display="A125183538L" xr:uid="{00000000-0004-0000-0000-000077010000}"/>
    <hyperlink ref="E387" location="A125177926A" display="A125177926A" xr:uid="{00000000-0004-0000-0000-000078010000}"/>
    <hyperlink ref="E388" location="A125189158V" display="A125189158V" xr:uid="{00000000-0004-0000-0000-000079010000}"/>
    <hyperlink ref="E389" location="A125183542C" display="A125183542C" xr:uid="{00000000-0004-0000-0000-00007A010000}"/>
    <hyperlink ref="E390" location="A125177846A" display="A125177846A" xr:uid="{00000000-0004-0000-0000-00007B010000}"/>
    <hyperlink ref="E391" location="A125189078V" display="A125189078V" xr:uid="{00000000-0004-0000-0000-00007C010000}"/>
    <hyperlink ref="E392" location="A125183462C" display="A125183462C" xr:uid="{00000000-0004-0000-0000-00007D010000}"/>
    <hyperlink ref="E393" location="A125177866K" display="A125177866K" xr:uid="{00000000-0004-0000-0000-00007E010000}"/>
    <hyperlink ref="E394" location="A125189098C" display="A125189098C" xr:uid="{00000000-0004-0000-0000-00007F010000}"/>
    <hyperlink ref="E395" location="A125183482L" display="A125183482L" xr:uid="{00000000-0004-0000-0000-000080010000}"/>
    <hyperlink ref="E396" location="A125177894V" display="A125177894V" xr:uid="{00000000-0004-0000-0000-000081010000}"/>
    <hyperlink ref="E397" location="A125189126A" display="A125189126A" xr:uid="{00000000-0004-0000-0000-000082010000}"/>
    <hyperlink ref="E398" location="A125183510K" display="A125183510K" xr:uid="{00000000-0004-0000-0000-000083010000}"/>
    <hyperlink ref="E399" location="A125177938K" display="A125177938K" xr:uid="{00000000-0004-0000-0000-000084010000}"/>
    <hyperlink ref="E400" location="A125189170K" display="A125189170K" xr:uid="{00000000-0004-0000-0000-000085010000}"/>
    <hyperlink ref="E401" location="A125183554L" display="A125183554L" xr:uid="{00000000-0004-0000-0000-000086010000}"/>
    <hyperlink ref="E402" location="A125175098V" display="A125175098V" xr:uid="{00000000-0004-0000-0000-000087010000}"/>
    <hyperlink ref="E403" location="A125186330F" display="A125186330F" xr:uid="{00000000-0004-0000-0000-000088010000}"/>
    <hyperlink ref="E404" location="A125180714J" display="A125180714J" xr:uid="{00000000-0004-0000-0000-000089010000}"/>
    <hyperlink ref="E405" location="A125175062T" display="A125175062T" xr:uid="{00000000-0004-0000-0000-00008A010000}"/>
    <hyperlink ref="E406" location="A125186294J" display="A125186294J" xr:uid="{00000000-0004-0000-0000-00008B010000}"/>
    <hyperlink ref="E407" location="A125180678K" display="A125180678K" xr:uid="{00000000-0004-0000-0000-00008C010000}"/>
    <hyperlink ref="E408" location="A125175102X" display="A125175102X" xr:uid="{00000000-0004-0000-0000-00008D010000}"/>
    <hyperlink ref="E409" location="A125186334R" display="A125186334R" xr:uid="{00000000-0004-0000-0000-00008E010000}"/>
    <hyperlink ref="E410" location="A125180718T" display="A125180718T" xr:uid="{00000000-0004-0000-0000-00008F010000}"/>
    <hyperlink ref="E411" location="A125175106J" display="A125175106J" xr:uid="{00000000-0004-0000-0000-000090010000}"/>
    <hyperlink ref="E412" location="A125186338X" display="A125186338X" xr:uid="{00000000-0004-0000-0000-000091010000}"/>
    <hyperlink ref="E413" location="A125180722J" display="A125180722J" xr:uid="{00000000-0004-0000-0000-000092010000}"/>
    <hyperlink ref="E414" location="A125175066A" display="A125175066A" xr:uid="{00000000-0004-0000-0000-000093010000}"/>
    <hyperlink ref="E415" location="A125186298T" display="A125186298T" xr:uid="{00000000-0004-0000-0000-000094010000}"/>
    <hyperlink ref="E416" location="A125180682A" display="A125180682A" xr:uid="{00000000-0004-0000-0000-000095010000}"/>
    <hyperlink ref="E417" location="A125175070T" display="A125175070T" xr:uid="{00000000-0004-0000-0000-000096010000}"/>
    <hyperlink ref="E418" location="A125186302W" display="A125186302W" xr:uid="{00000000-0004-0000-0000-000097010000}"/>
    <hyperlink ref="E419" location="A125180686K" display="A125180686K" xr:uid="{00000000-0004-0000-0000-000098010000}"/>
    <hyperlink ref="E420" location="A125175090A" display="A125175090A" xr:uid="{00000000-0004-0000-0000-000099010000}"/>
    <hyperlink ref="E421" location="A125186322F" display="A125186322F" xr:uid="{00000000-0004-0000-0000-00009A010000}"/>
    <hyperlink ref="E422" location="A125180706J" display="A125180706J" xr:uid="{00000000-0004-0000-0000-00009B010000}"/>
    <hyperlink ref="E423" location="A125175050J" display="A125175050J" xr:uid="{00000000-0004-0000-0000-00009C010000}"/>
    <hyperlink ref="E424" location="A125186282X" display="A125186282X" xr:uid="{00000000-0004-0000-0000-00009D010000}"/>
    <hyperlink ref="E425" location="A125180666A" display="A125180666A" xr:uid="{00000000-0004-0000-0000-00009E010000}"/>
    <hyperlink ref="E426" location="A125175110X" display="A125175110X" xr:uid="{00000000-0004-0000-0000-00009F010000}"/>
    <hyperlink ref="E427" location="A125186342R" display="A125186342R" xr:uid="{00000000-0004-0000-0000-0000A0010000}"/>
    <hyperlink ref="E428" location="A125180726T" display="A125180726T" xr:uid="{00000000-0004-0000-0000-0000A1010000}"/>
    <hyperlink ref="E429" location="A125175094K" display="A125175094K" xr:uid="{00000000-0004-0000-0000-0000A2010000}"/>
    <hyperlink ref="E430" location="A125186326R" display="A125186326R" xr:uid="{00000000-0004-0000-0000-0000A3010000}"/>
    <hyperlink ref="E431" location="A125180710X" display="A125180710X" xr:uid="{00000000-0004-0000-0000-0000A4010000}"/>
    <hyperlink ref="E432" location="A125175122J" display="A125175122J" xr:uid="{00000000-0004-0000-0000-0000A5010000}"/>
    <hyperlink ref="E433" location="A125186354X" display="A125186354X" xr:uid="{00000000-0004-0000-0000-0000A6010000}"/>
    <hyperlink ref="E434" location="A125180738A" display="A125180738A" xr:uid="{00000000-0004-0000-0000-0000A7010000}"/>
    <hyperlink ref="E435" location="A125175054T" display="A125175054T" xr:uid="{00000000-0004-0000-0000-0000A8010000}"/>
    <hyperlink ref="E436" location="A125186286J" display="A125186286J" xr:uid="{00000000-0004-0000-0000-0000A9010000}"/>
    <hyperlink ref="E437" location="A125180670T" display="A125180670T" xr:uid="{00000000-0004-0000-0000-0000AA010000}"/>
    <hyperlink ref="E438" location="A125175030X" display="A125175030X" xr:uid="{00000000-0004-0000-0000-0000AB010000}"/>
    <hyperlink ref="E439" location="A125186262R" display="A125186262R" xr:uid="{00000000-0004-0000-0000-0000AC010000}"/>
    <hyperlink ref="E440" location="A125180646T" display="A125180646T" xr:uid="{00000000-0004-0000-0000-0000AD010000}"/>
    <hyperlink ref="E441" location="A125175042J" display="A125175042J" xr:uid="{00000000-0004-0000-0000-0000AE010000}"/>
    <hyperlink ref="E442" location="A125186274X" display="A125186274X" xr:uid="{00000000-0004-0000-0000-0000AF010000}"/>
    <hyperlink ref="E443" location="A125180658A" display="A125180658A" xr:uid="{00000000-0004-0000-0000-0000B0010000}"/>
    <hyperlink ref="E444" location="A125175074A" display="A125175074A" xr:uid="{00000000-0004-0000-0000-0000B1010000}"/>
    <hyperlink ref="E445" location="A125186306F" display="A125186306F" xr:uid="{00000000-0004-0000-0000-0000B2010000}"/>
    <hyperlink ref="E446" location="A125180690A" display="A125180690A" xr:uid="{00000000-0004-0000-0000-0000B3010000}"/>
    <hyperlink ref="E447" location="A125175046T" display="A125175046T" xr:uid="{00000000-0004-0000-0000-0000B4010000}"/>
    <hyperlink ref="E448" location="A125186278J" display="A125186278J" xr:uid="{00000000-0004-0000-0000-0000B5010000}"/>
    <hyperlink ref="E449" location="A125180662T" display="A125180662T" xr:uid="{00000000-0004-0000-0000-0000B6010000}"/>
    <hyperlink ref="E450" location="A125175078K" display="A125175078K" xr:uid="{00000000-0004-0000-0000-0000B7010000}"/>
    <hyperlink ref="E451" location="A125186310W" display="A125186310W" xr:uid="{00000000-0004-0000-0000-0000B8010000}"/>
    <hyperlink ref="E452" location="A125180694K" display="A125180694K" xr:uid="{00000000-0004-0000-0000-0000B9010000}"/>
    <hyperlink ref="E453" location="A125175082A" display="A125175082A" xr:uid="{00000000-0004-0000-0000-0000BA010000}"/>
    <hyperlink ref="E454" location="A125186314F" display="A125186314F" xr:uid="{00000000-0004-0000-0000-0000BB010000}"/>
    <hyperlink ref="E455" location="A125180698V" display="A125180698V" xr:uid="{00000000-0004-0000-0000-0000BC010000}"/>
    <hyperlink ref="E456" location="A125175126T" display="A125175126T" xr:uid="{00000000-0004-0000-0000-0000BD010000}"/>
    <hyperlink ref="E457" location="A125186358J" display="A125186358J" xr:uid="{00000000-0004-0000-0000-0000BE010000}"/>
    <hyperlink ref="E458" location="A125180742T" display="A125180742T" xr:uid="{00000000-0004-0000-0000-0000BF010000}"/>
    <hyperlink ref="E459" location="A125175034J" display="A125175034J" xr:uid="{00000000-0004-0000-0000-0000C0010000}"/>
    <hyperlink ref="E460" location="A125186266X" display="A125186266X" xr:uid="{00000000-0004-0000-0000-0000C1010000}"/>
    <hyperlink ref="E461" location="A125180650J" display="A125180650J" xr:uid="{00000000-0004-0000-0000-0000C2010000}"/>
    <hyperlink ref="E462" location="A125175114J" display="A125175114J" xr:uid="{00000000-0004-0000-0000-0000C3010000}"/>
    <hyperlink ref="E463" location="A125186346X" display="A125186346X" xr:uid="{00000000-0004-0000-0000-0000C4010000}"/>
    <hyperlink ref="E464" location="A125180730J" display="A125180730J" xr:uid="{00000000-0004-0000-0000-0000C5010000}"/>
    <hyperlink ref="E465" location="A125175118T" display="A125175118T" xr:uid="{00000000-0004-0000-0000-0000C6010000}"/>
    <hyperlink ref="E466" location="A125186350R" display="A125186350R" xr:uid="{00000000-0004-0000-0000-0000C7010000}"/>
    <hyperlink ref="E467" location="A125180734T" display="A125180734T" xr:uid="{00000000-0004-0000-0000-0000C8010000}"/>
    <hyperlink ref="E468" location="A125175038T" display="A125175038T" xr:uid="{00000000-0004-0000-0000-0000C9010000}"/>
    <hyperlink ref="E469" location="A125186270R" display="A125186270R" xr:uid="{00000000-0004-0000-0000-0000CA010000}"/>
    <hyperlink ref="E470" location="A125180654T" display="A125180654T" xr:uid="{00000000-0004-0000-0000-0000CB010000}"/>
    <hyperlink ref="E471" location="A125175058A" display="A125175058A" xr:uid="{00000000-0004-0000-0000-0000CC010000}"/>
    <hyperlink ref="E472" location="A125186290X" display="A125186290X" xr:uid="{00000000-0004-0000-0000-0000CD010000}"/>
    <hyperlink ref="E473" location="A125180674A" display="A125180674A" xr:uid="{00000000-0004-0000-0000-0000CE010000}"/>
    <hyperlink ref="E474" location="A125175086K" display="A125175086K" xr:uid="{00000000-0004-0000-0000-0000CF010000}"/>
    <hyperlink ref="E475" location="A125186318R" display="A125186318R" xr:uid="{00000000-0004-0000-0000-0000D0010000}"/>
    <hyperlink ref="E476" location="A125180702X" display="A125180702X" xr:uid="{00000000-0004-0000-0000-0000D1010000}"/>
    <hyperlink ref="E477" location="A125175130J" display="A125175130J" xr:uid="{00000000-0004-0000-0000-0000D2010000}"/>
    <hyperlink ref="E478" location="A125186362X" display="A125186362X" xr:uid="{00000000-0004-0000-0000-0000D3010000}"/>
    <hyperlink ref="E479" location="A125180746A" display="A125180746A" xr:uid="{00000000-0004-0000-0000-0000D4010000}"/>
    <hyperlink ref="E480" location="A125173850V" display="A125173850V" xr:uid="{00000000-0004-0000-0000-0000D5010000}"/>
    <hyperlink ref="E481" location="A125185082L" display="A125185082L" xr:uid="{00000000-0004-0000-0000-0000D6010000}"/>
    <hyperlink ref="E482" location="A125179466K" display="A125179466K" xr:uid="{00000000-0004-0000-0000-0000D7010000}"/>
    <hyperlink ref="E483" location="A125173814K" display="A125173814K" xr:uid="{00000000-0004-0000-0000-0000D8010000}"/>
    <hyperlink ref="E484" location="A125185046C" display="A125185046C" xr:uid="{00000000-0004-0000-0000-0000D9010000}"/>
    <hyperlink ref="E485" location="A125179430J" display="A125179430J" xr:uid="{00000000-0004-0000-0000-0000DA010000}"/>
    <hyperlink ref="E486" location="A125173854C" display="A125173854C" xr:uid="{00000000-0004-0000-0000-0000DB010000}"/>
    <hyperlink ref="E487" location="A125185086W" display="A125185086W" xr:uid="{00000000-0004-0000-0000-0000DC010000}"/>
    <hyperlink ref="E488" location="A125179470A" display="A125179470A" xr:uid="{00000000-0004-0000-0000-0000DD010000}"/>
    <hyperlink ref="E489" location="A125173858L" display="A125173858L" xr:uid="{00000000-0004-0000-0000-0000DE010000}"/>
    <hyperlink ref="E490" location="A125185090L" display="A125185090L" xr:uid="{00000000-0004-0000-0000-0000DF010000}"/>
    <hyperlink ref="E491" location="A125179474K" display="A125179474K" xr:uid="{00000000-0004-0000-0000-0000E0010000}"/>
    <hyperlink ref="E492" location="A125173818V" display="A125173818V" xr:uid="{00000000-0004-0000-0000-0000E1010000}"/>
    <hyperlink ref="E493" location="A125185050V" display="A125185050V" xr:uid="{00000000-0004-0000-0000-0000E2010000}"/>
    <hyperlink ref="E494" location="A125179434T" display="A125179434T" xr:uid="{00000000-0004-0000-0000-0000E3010000}"/>
    <hyperlink ref="E495" location="A125173822K" display="A125173822K" xr:uid="{00000000-0004-0000-0000-0000E4010000}"/>
    <hyperlink ref="E496" location="A125185054C" display="A125185054C" xr:uid="{00000000-0004-0000-0000-0000E5010000}"/>
    <hyperlink ref="E497" location="A125179438A" display="A125179438A" xr:uid="{00000000-0004-0000-0000-0000E6010000}"/>
    <hyperlink ref="E498" location="A125173842V" display="A125173842V" xr:uid="{00000000-0004-0000-0000-0000E7010000}"/>
    <hyperlink ref="E499" location="A125185074L" display="A125185074L" xr:uid="{00000000-0004-0000-0000-0000E8010000}"/>
    <hyperlink ref="E500" location="A125179458K" display="A125179458K" xr:uid="{00000000-0004-0000-0000-0000E9010000}"/>
    <hyperlink ref="E501" location="A125173802A" display="A125173802A" xr:uid="{00000000-0004-0000-0000-0000EA010000}"/>
    <hyperlink ref="E502" location="A125185034V" display="A125185034V" xr:uid="{00000000-0004-0000-0000-0000EB010000}"/>
    <hyperlink ref="E503" location="A125179418T" display="A125179418T" xr:uid="{00000000-0004-0000-0000-0000EC010000}"/>
    <hyperlink ref="E504" location="A125173862C" display="A125173862C" xr:uid="{00000000-0004-0000-0000-0000ED010000}"/>
    <hyperlink ref="E505" location="A125185094W" display="A125185094W" xr:uid="{00000000-0004-0000-0000-0000EE010000}"/>
    <hyperlink ref="E506" location="A125179478V" display="A125179478V" xr:uid="{00000000-0004-0000-0000-0000EF010000}"/>
    <hyperlink ref="E507" location="A125173846C" display="A125173846C" xr:uid="{00000000-0004-0000-0000-0000F0010000}"/>
    <hyperlink ref="E508" location="A125185078W" display="A125185078W" xr:uid="{00000000-0004-0000-0000-0000F1010000}"/>
    <hyperlink ref="E509" location="A125179462A" display="A125179462A" xr:uid="{00000000-0004-0000-0000-0000F2010000}"/>
    <hyperlink ref="E510" location="A125173874L" display="A125173874L" xr:uid="{00000000-0004-0000-0000-0000F3010000}"/>
    <hyperlink ref="E511" location="A125185106V" display="A125185106V" xr:uid="{00000000-0004-0000-0000-0000F4010000}"/>
    <hyperlink ref="E512" location="A125179490K" display="A125179490K" xr:uid="{00000000-0004-0000-0000-0000F5010000}"/>
    <hyperlink ref="E513" location="A125173806K" display="A125173806K" xr:uid="{00000000-0004-0000-0000-0000F6010000}"/>
    <hyperlink ref="E514" location="A125185038C" display="A125185038C" xr:uid="{00000000-0004-0000-0000-0000F7010000}"/>
    <hyperlink ref="E515" location="A125179422J" display="A125179422J" xr:uid="{00000000-0004-0000-0000-0000F8010000}"/>
    <hyperlink ref="E516" location="A125173782C" display="A125173782C" xr:uid="{00000000-0004-0000-0000-0000F9010000}"/>
    <hyperlink ref="E517" location="A125185014K" display="A125185014K" xr:uid="{00000000-0004-0000-0000-0000FA010000}"/>
    <hyperlink ref="E518" location="A125179398V" display="A125179398V" xr:uid="{00000000-0004-0000-0000-0000FB010000}"/>
    <hyperlink ref="E519" location="A125173794L" display="A125173794L" xr:uid="{00000000-0004-0000-0000-0000FC010000}"/>
    <hyperlink ref="E520" location="A125185026V" display="A125185026V" xr:uid="{00000000-0004-0000-0000-0000FD010000}"/>
    <hyperlink ref="E521" location="A125179410X" display="A125179410X" xr:uid="{00000000-0004-0000-0000-0000FE010000}"/>
    <hyperlink ref="E522" location="A125173826V" display="A125173826V" xr:uid="{00000000-0004-0000-0000-0000FF010000}"/>
    <hyperlink ref="E523" location="A125185058L" display="A125185058L" xr:uid="{00000000-0004-0000-0000-000000020000}"/>
    <hyperlink ref="E524" location="A125179442T" display="A125179442T" xr:uid="{00000000-0004-0000-0000-000001020000}"/>
    <hyperlink ref="E525" location="A125173798W" display="A125173798W" xr:uid="{00000000-0004-0000-0000-000002020000}"/>
    <hyperlink ref="E526" location="A125185030K" display="A125185030K" xr:uid="{00000000-0004-0000-0000-000003020000}"/>
    <hyperlink ref="E527" location="A125179414J" display="A125179414J" xr:uid="{00000000-0004-0000-0000-000004020000}"/>
    <hyperlink ref="E528" location="A125173830K" display="A125173830K" xr:uid="{00000000-0004-0000-0000-000005020000}"/>
    <hyperlink ref="E529" location="A125185062C" display="A125185062C" xr:uid="{00000000-0004-0000-0000-000006020000}"/>
    <hyperlink ref="E530" location="A125179446A" display="A125179446A" xr:uid="{00000000-0004-0000-0000-000007020000}"/>
    <hyperlink ref="E531" location="A125173834V" display="A125173834V" xr:uid="{00000000-0004-0000-0000-000008020000}"/>
    <hyperlink ref="E532" location="A125185066L" display="A125185066L" xr:uid="{00000000-0004-0000-0000-000009020000}"/>
    <hyperlink ref="E533" location="A125179450T" display="A125179450T" xr:uid="{00000000-0004-0000-0000-00000A020000}"/>
    <hyperlink ref="E534" location="A125173878W" display="A125173878W" xr:uid="{00000000-0004-0000-0000-00000B020000}"/>
    <hyperlink ref="E535" location="A125185110K" display="A125185110K" xr:uid="{00000000-0004-0000-0000-00000C020000}"/>
    <hyperlink ref="E536" location="A125179494V" display="A125179494V" xr:uid="{00000000-0004-0000-0000-00000D020000}"/>
    <hyperlink ref="E537" location="A125173786L" display="A125173786L" xr:uid="{00000000-0004-0000-0000-00000E020000}"/>
    <hyperlink ref="E538" location="A125185018V" display="A125185018V" xr:uid="{00000000-0004-0000-0000-00000F020000}"/>
    <hyperlink ref="E539" location="A125179402X" display="A125179402X" xr:uid="{00000000-0004-0000-0000-000010020000}"/>
    <hyperlink ref="E540" location="A125173866L" display="A125173866L" xr:uid="{00000000-0004-0000-0000-000011020000}"/>
    <hyperlink ref="E541" location="A125185098F" display="A125185098F" xr:uid="{00000000-0004-0000-0000-000012020000}"/>
    <hyperlink ref="E542" location="A125179482K" display="A125179482K" xr:uid="{00000000-0004-0000-0000-000013020000}"/>
    <hyperlink ref="E543" location="A125173870C" display="A125173870C" xr:uid="{00000000-0004-0000-0000-000014020000}"/>
    <hyperlink ref="E544" location="A125185102K" display="A125185102K" xr:uid="{00000000-0004-0000-0000-000015020000}"/>
    <hyperlink ref="E545" location="A125179486V" display="A125179486V" xr:uid="{00000000-0004-0000-0000-000016020000}"/>
    <hyperlink ref="E546" location="A125173790C" display="A125173790C" xr:uid="{00000000-0004-0000-0000-000017020000}"/>
    <hyperlink ref="E547" location="A125185022K" display="A125185022K" xr:uid="{00000000-0004-0000-0000-000018020000}"/>
    <hyperlink ref="E548" location="A125179406J" display="A125179406J" xr:uid="{00000000-0004-0000-0000-000019020000}"/>
    <hyperlink ref="E549" location="A125173810A" display="A125173810A" xr:uid="{00000000-0004-0000-0000-00001A020000}"/>
    <hyperlink ref="E550" location="A125185042V" display="A125185042V" xr:uid="{00000000-0004-0000-0000-00001B020000}"/>
    <hyperlink ref="E551" location="A125179426T" display="A125179426T" xr:uid="{00000000-0004-0000-0000-00001C020000}"/>
    <hyperlink ref="E552" location="A125173838C" display="A125173838C" xr:uid="{00000000-0004-0000-0000-00001D020000}"/>
    <hyperlink ref="E553" location="A125185070C" display="A125185070C" xr:uid="{00000000-0004-0000-0000-00001E020000}"/>
    <hyperlink ref="E554" location="A125179454A" display="A125179454A" xr:uid="{00000000-0004-0000-0000-00001F020000}"/>
    <hyperlink ref="E555" location="A125173882L" display="A125173882L" xr:uid="{00000000-0004-0000-0000-000020020000}"/>
    <hyperlink ref="E556" location="A125185114V" display="A125185114V" xr:uid="{00000000-0004-0000-0000-000021020000}"/>
    <hyperlink ref="E557" location="A125179498C" display="A125179498C" xr:uid="{00000000-0004-0000-0000-000022020000}"/>
    <hyperlink ref="E558" location="A125173434J" display="A125173434J" xr:uid="{00000000-0004-0000-0000-000023020000}"/>
    <hyperlink ref="E559" location="A125184666X" display="A125184666X" xr:uid="{00000000-0004-0000-0000-000024020000}"/>
    <hyperlink ref="E560" location="A125179050F" display="A125179050F" xr:uid="{00000000-0004-0000-0000-000025020000}"/>
    <hyperlink ref="E561" location="A125173398K" display="A125173398K" xr:uid="{00000000-0004-0000-0000-000026020000}"/>
    <hyperlink ref="E562" location="A125184630W" display="A125184630W" xr:uid="{00000000-0004-0000-0000-000027020000}"/>
    <hyperlink ref="E563" location="A125179014W" display="A125179014W" xr:uid="{00000000-0004-0000-0000-000028020000}"/>
    <hyperlink ref="E564" location="A125173438T" display="A125173438T" xr:uid="{00000000-0004-0000-0000-000029020000}"/>
    <hyperlink ref="E565" location="A125184670R" display="A125184670R" xr:uid="{00000000-0004-0000-0000-00002A020000}"/>
    <hyperlink ref="E566" location="A125179054R" display="A125179054R" xr:uid="{00000000-0004-0000-0000-00002B020000}"/>
    <hyperlink ref="E567" location="A125173442J" display="A125173442J" xr:uid="{00000000-0004-0000-0000-00002C020000}"/>
    <hyperlink ref="E568" location="A125184674X" display="A125184674X" xr:uid="{00000000-0004-0000-0000-00002D020000}"/>
    <hyperlink ref="E569" location="A125179058X" display="A125179058X" xr:uid="{00000000-0004-0000-0000-00002E020000}"/>
    <hyperlink ref="E570" location="A125173402R" display="A125173402R" xr:uid="{00000000-0004-0000-0000-00002F020000}"/>
    <hyperlink ref="E571" location="A125184634F" display="A125184634F" xr:uid="{00000000-0004-0000-0000-000030020000}"/>
    <hyperlink ref="E572" location="A125179018F" display="A125179018F" xr:uid="{00000000-0004-0000-0000-000031020000}"/>
    <hyperlink ref="E573" location="A125173406X" display="A125173406X" xr:uid="{00000000-0004-0000-0000-000032020000}"/>
    <hyperlink ref="E574" location="A125184638R" display="A125184638R" xr:uid="{00000000-0004-0000-0000-000033020000}"/>
    <hyperlink ref="E575" location="A125179022W" display="A125179022W" xr:uid="{00000000-0004-0000-0000-000034020000}"/>
    <hyperlink ref="E576" location="A125173426J" display="A125173426J" xr:uid="{00000000-0004-0000-0000-000035020000}"/>
    <hyperlink ref="E577" location="A125184658X" display="A125184658X" xr:uid="{00000000-0004-0000-0000-000036020000}"/>
    <hyperlink ref="E578" location="A125179042F" display="A125179042F" xr:uid="{00000000-0004-0000-0000-000037020000}"/>
    <hyperlink ref="E579" location="A125173386A" display="A125173386A" xr:uid="{00000000-0004-0000-0000-000038020000}"/>
    <hyperlink ref="E580" location="A125184618F" display="A125184618F" xr:uid="{00000000-0004-0000-0000-000039020000}"/>
    <hyperlink ref="E581" location="A125179002L" display="A125179002L" xr:uid="{00000000-0004-0000-0000-00003A020000}"/>
    <hyperlink ref="E582" location="A125173446T" display="A125173446T" xr:uid="{00000000-0004-0000-0000-00003B020000}"/>
    <hyperlink ref="E583" location="A125184678J" display="A125184678J" xr:uid="{00000000-0004-0000-0000-00003C020000}"/>
    <hyperlink ref="E584" location="A125179062R" display="A125179062R" xr:uid="{00000000-0004-0000-0000-00003D020000}"/>
    <hyperlink ref="E585" location="A125173430X" display="A125173430X" xr:uid="{00000000-0004-0000-0000-00003E020000}"/>
    <hyperlink ref="E586" location="A125184662R" display="A125184662R" xr:uid="{00000000-0004-0000-0000-00003F020000}"/>
    <hyperlink ref="E587" location="A125179046R" display="A125179046R" xr:uid="{00000000-0004-0000-0000-000040020000}"/>
    <hyperlink ref="E588" location="A125173458A" display="A125173458A" xr:uid="{00000000-0004-0000-0000-000041020000}"/>
    <hyperlink ref="E589" location="A125184690X" display="A125184690X" xr:uid="{00000000-0004-0000-0000-000042020000}"/>
    <hyperlink ref="E590" location="A125179074X" display="A125179074X" xr:uid="{00000000-0004-0000-0000-000043020000}"/>
    <hyperlink ref="E591" location="A125173390T" display="A125173390T" xr:uid="{00000000-0004-0000-0000-000044020000}"/>
    <hyperlink ref="E592" location="A125184622W" display="A125184622W" xr:uid="{00000000-0004-0000-0000-000045020000}"/>
    <hyperlink ref="E593" location="A125179006W" display="A125179006W" xr:uid="{00000000-0004-0000-0000-000046020000}"/>
    <hyperlink ref="E594" location="A125173366T" display="A125173366T" xr:uid="{00000000-0004-0000-0000-000047020000}"/>
    <hyperlink ref="E595" location="A125184598J" display="A125184598J" xr:uid="{00000000-0004-0000-0000-000048020000}"/>
    <hyperlink ref="E596" location="A125178982L" display="A125178982L" xr:uid="{00000000-0004-0000-0000-000049020000}"/>
    <hyperlink ref="E597" location="A125173378A" display="A125173378A" xr:uid="{00000000-0004-0000-0000-00004A020000}"/>
    <hyperlink ref="E598" location="A125184610L" display="A125184610L" xr:uid="{00000000-0004-0000-0000-00004B020000}"/>
    <hyperlink ref="E599" location="A125178994W" display="A125178994W" xr:uid="{00000000-0004-0000-0000-00004C020000}"/>
    <hyperlink ref="E600" location="A125173410R" display="A125173410R" xr:uid="{00000000-0004-0000-0000-00004D020000}"/>
    <hyperlink ref="E601" location="A125184642F" display="A125184642F" xr:uid="{00000000-0004-0000-0000-00004E020000}"/>
    <hyperlink ref="E602" location="A125179026F" display="A125179026F" xr:uid="{00000000-0004-0000-0000-00004F020000}"/>
    <hyperlink ref="E603" location="A125173382T" display="A125173382T" xr:uid="{00000000-0004-0000-0000-000050020000}"/>
    <hyperlink ref="E604" location="A125184614W" display="A125184614W" xr:uid="{00000000-0004-0000-0000-000051020000}"/>
    <hyperlink ref="E605" location="A125178998F" display="A125178998F" xr:uid="{00000000-0004-0000-0000-000052020000}"/>
    <hyperlink ref="E606" location="A125173414X" display="A125173414X" xr:uid="{00000000-0004-0000-0000-000053020000}"/>
    <hyperlink ref="E607" location="A125184646R" display="A125184646R" xr:uid="{00000000-0004-0000-0000-000054020000}"/>
    <hyperlink ref="E608" location="A125179030W" display="A125179030W" xr:uid="{00000000-0004-0000-0000-000055020000}"/>
    <hyperlink ref="E609" location="A125173418J" display="A125173418J" xr:uid="{00000000-0004-0000-0000-000056020000}"/>
    <hyperlink ref="E610" location="A125184650F" display="A125184650F" xr:uid="{00000000-0004-0000-0000-000057020000}"/>
    <hyperlink ref="E611" location="A125179034F" display="A125179034F" xr:uid="{00000000-0004-0000-0000-000058020000}"/>
    <hyperlink ref="E612" location="A125173462T" display="A125173462T" xr:uid="{00000000-0004-0000-0000-000059020000}"/>
    <hyperlink ref="E613" location="A125184694J" display="A125184694J" xr:uid="{00000000-0004-0000-0000-00005A020000}"/>
    <hyperlink ref="E614" location="A125179078J" display="A125179078J" xr:uid="{00000000-0004-0000-0000-00005B020000}"/>
    <hyperlink ref="E615" location="A125173370J" display="A125173370J" xr:uid="{00000000-0004-0000-0000-00005C020000}"/>
    <hyperlink ref="E616" location="A125184602L" display="A125184602L" xr:uid="{00000000-0004-0000-0000-00005D020000}"/>
    <hyperlink ref="E617" location="A125178986W" display="A125178986W" xr:uid="{00000000-0004-0000-0000-00005E020000}"/>
    <hyperlink ref="E618" location="A125173450J" display="A125173450J" xr:uid="{00000000-0004-0000-0000-00005F020000}"/>
    <hyperlink ref="E619" location="A125184682X" display="A125184682X" xr:uid="{00000000-0004-0000-0000-000060020000}"/>
    <hyperlink ref="E620" location="A125179066X" display="A125179066X" xr:uid="{00000000-0004-0000-0000-000061020000}"/>
    <hyperlink ref="E621" location="A125173454T" display="A125173454T" xr:uid="{00000000-0004-0000-0000-000062020000}"/>
    <hyperlink ref="E622" location="A125184686J" display="A125184686J" xr:uid="{00000000-0004-0000-0000-000063020000}"/>
    <hyperlink ref="E623" location="A125179070R" display="A125179070R" xr:uid="{00000000-0004-0000-0000-000064020000}"/>
    <hyperlink ref="E624" location="A125173374T" display="A125173374T" xr:uid="{00000000-0004-0000-0000-000065020000}"/>
    <hyperlink ref="E625" location="A125184606W" display="A125184606W" xr:uid="{00000000-0004-0000-0000-000066020000}"/>
    <hyperlink ref="E626" location="A125178990L" display="A125178990L" xr:uid="{00000000-0004-0000-0000-000067020000}"/>
    <hyperlink ref="E627" location="A125173394A" display="A125173394A" xr:uid="{00000000-0004-0000-0000-000068020000}"/>
    <hyperlink ref="E628" location="A125184626F" display="A125184626F" xr:uid="{00000000-0004-0000-0000-000069020000}"/>
    <hyperlink ref="E629" location="A125179010L" display="A125179010L" xr:uid="{00000000-0004-0000-0000-00006A020000}"/>
    <hyperlink ref="E630" location="A125173422X" display="A125173422X" xr:uid="{00000000-0004-0000-0000-00006B020000}"/>
    <hyperlink ref="E631" location="A125184654R" display="A125184654R" xr:uid="{00000000-0004-0000-0000-00006C020000}"/>
    <hyperlink ref="E632" location="A125179038R" display="A125179038R" xr:uid="{00000000-0004-0000-0000-00006D020000}"/>
    <hyperlink ref="E633" location="A125173466A" display="A125173466A" xr:uid="{00000000-0004-0000-0000-00006E020000}"/>
    <hyperlink ref="E634" location="A125184698T" display="A125184698T" xr:uid="{00000000-0004-0000-0000-00006F020000}"/>
    <hyperlink ref="E635" location="A125179082X" display="A125179082X" xr:uid="{00000000-0004-0000-0000-000070020000}"/>
    <hyperlink ref="E636" location="A125173954L" display="A125173954L" xr:uid="{00000000-0004-0000-0000-000071020000}"/>
    <hyperlink ref="E637" location="A125185186F" display="A125185186F" xr:uid="{00000000-0004-0000-0000-000072020000}"/>
    <hyperlink ref="E638" location="A125179570K" display="A125179570K" xr:uid="{00000000-0004-0000-0000-000073020000}"/>
    <hyperlink ref="E639" location="A125173918C" display="A125173918C" xr:uid="{00000000-0004-0000-0000-000074020000}"/>
    <hyperlink ref="E640" location="A125185150C" display="A125185150C" xr:uid="{00000000-0004-0000-0000-000075020000}"/>
    <hyperlink ref="E641" location="A125179534A" display="A125179534A" xr:uid="{00000000-0004-0000-0000-000076020000}"/>
    <hyperlink ref="E642" location="A125173958W" display="A125173958W" xr:uid="{00000000-0004-0000-0000-000077020000}"/>
    <hyperlink ref="E643" location="A125185190W" display="A125185190W" xr:uid="{00000000-0004-0000-0000-000078020000}"/>
    <hyperlink ref="E644" location="A125179574V" display="A125179574V" xr:uid="{00000000-0004-0000-0000-000079020000}"/>
    <hyperlink ref="E645" location="A125173962L" display="A125173962L" xr:uid="{00000000-0004-0000-0000-00007A020000}"/>
    <hyperlink ref="E646" location="A125185194F" display="A125185194F" xr:uid="{00000000-0004-0000-0000-00007B020000}"/>
    <hyperlink ref="E647" location="A125179578C" display="A125179578C" xr:uid="{00000000-0004-0000-0000-00007C020000}"/>
    <hyperlink ref="E648" location="A125173922V" display="A125173922V" xr:uid="{00000000-0004-0000-0000-00007D020000}"/>
    <hyperlink ref="E649" location="A125185154L" display="A125185154L" xr:uid="{00000000-0004-0000-0000-00007E020000}"/>
    <hyperlink ref="E650" location="A125179538K" display="A125179538K" xr:uid="{00000000-0004-0000-0000-00007F020000}"/>
    <hyperlink ref="E651" location="A125173926C" display="A125173926C" xr:uid="{00000000-0004-0000-0000-000080020000}"/>
    <hyperlink ref="E652" location="A125185158W" display="A125185158W" xr:uid="{00000000-0004-0000-0000-000081020000}"/>
    <hyperlink ref="E653" location="A125179542A" display="A125179542A" xr:uid="{00000000-0004-0000-0000-000082020000}"/>
    <hyperlink ref="E654" location="A125173946L" display="A125173946L" xr:uid="{00000000-0004-0000-0000-000083020000}"/>
    <hyperlink ref="E655" location="A125185178F" display="A125185178F" xr:uid="{00000000-0004-0000-0000-000084020000}"/>
    <hyperlink ref="E656" location="A125179562K" display="A125179562K" xr:uid="{00000000-0004-0000-0000-000085020000}"/>
    <hyperlink ref="E657" location="A125173906V" display="A125173906V" xr:uid="{00000000-0004-0000-0000-000086020000}"/>
    <hyperlink ref="E658" location="A125185138L" display="A125185138L" xr:uid="{00000000-0004-0000-0000-000087020000}"/>
    <hyperlink ref="E659" location="A125179522T" display="A125179522T" xr:uid="{00000000-0004-0000-0000-000088020000}"/>
    <hyperlink ref="E660" location="A125173966W" display="A125173966W" xr:uid="{00000000-0004-0000-0000-000089020000}"/>
    <hyperlink ref="E661" location="A125185198R" display="A125185198R" xr:uid="{00000000-0004-0000-0000-00008A020000}"/>
    <hyperlink ref="E662" location="A125179582V" display="A125179582V" xr:uid="{00000000-0004-0000-0000-00008B020000}"/>
    <hyperlink ref="E663" location="A125173950C" display="A125173950C" xr:uid="{00000000-0004-0000-0000-00008C020000}"/>
    <hyperlink ref="E664" location="A125185182W" display="A125185182W" xr:uid="{00000000-0004-0000-0000-00008D020000}"/>
    <hyperlink ref="E665" location="A125179566V" display="A125179566V" xr:uid="{00000000-0004-0000-0000-00008E020000}"/>
    <hyperlink ref="E666" location="A125173978F" display="A125173978F" xr:uid="{00000000-0004-0000-0000-00008F020000}"/>
    <hyperlink ref="E667" location="A125185210V" display="A125185210V" xr:uid="{00000000-0004-0000-0000-000090020000}"/>
    <hyperlink ref="E668" location="A125179594C" display="A125179594C" xr:uid="{00000000-0004-0000-0000-000091020000}"/>
    <hyperlink ref="E669" location="A125173910K" display="A125173910K" xr:uid="{00000000-0004-0000-0000-000092020000}"/>
    <hyperlink ref="E670" location="A125185142C" display="A125185142C" xr:uid="{00000000-0004-0000-0000-000093020000}"/>
    <hyperlink ref="E671" location="A125179526A" display="A125179526A" xr:uid="{00000000-0004-0000-0000-000094020000}"/>
    <hyperlink ref="E672" location="A125173886W" display="A125173886W" xr:uid="{00000000-0004-0000-0000-000095020000}"/>
    <hyperlink ref="E673" location="A125185118C" display="A125185118C" xr:uid="{00000000-0004-0000-0000-000096020000}"/>
    <hyperlink ref="E674" location="A125179502J" display="A125179502J" xr:uid="{00000000-0004-0000-0000-000097020000}"/>
    <hyperlink ref="E675" location="A125173898F" display="A125173898F" xr:uid="{00000000-0004-0000-0000-000098020000}"/>
    <hyperlink ref="E676" location="A125185130V" display="A125185130V" xr:uid="{00000000-0004-0000-0000-000099020000}"/>
    <hyperlink ref="E677" location="A125179514T" display="A125179514T" xr:uid="{00000000-0004-0000-0000-00009A020000}"/>
    <hyperlink ref="E678" location="A125173930V" display="A125173930V" xr:uid="{00000000-0004-0000-0000-00009B020000}"/>
    <hyperlink ref="E679" location="A125185162L" display="A125185162L" xr:uid="{00000000-0004-0000-0000-00009C020000}"/>
    <hyperlink ref="E680" location="A125179546K" display="A125179546K" xr:uid="{00000000-0004-0000-0000-00009D020000}"/>
    <hyperlink ref="E681" location="A125173902K" display="A125173902K" xr:uid="{00000000-0004-0000-0000-00009E020000}"/>
    <hyperlink ref="E682" location="A125185134C" display="A125185134C" xr:uid="{00000000-0004-0000-0000-00009F020000}"/>
    <hyperlink ref="E683" location="A125179518A" display="A125179518A" xr:uid="{00000000-0004-0000-0000-0000A0020000}"/>
    <hyperlink ref="E684" location="A125173934C" display="A125173934C" xr:uid="{00000000-0004-0000-0000-0000A1020000}"/>
    <hyperlink ref="E685" location="A125185166W" display="A125185166W" xr:uid="{00000000-0004-0000-0000-0000A2020000}"/>
    <hyperlink ref="E686" location="A125179550A" display="A125179550A" xr:uid="{00000000-0004-0000-0000-0000A3020000}"/>
    <hyperlink ref="E687" location="A125173938L" display="A125173938L" xr:uid="{00000000-0004-0000-0000-0000A4020000}"/>
    <hyperlink ref="E688" location="A125185170L" display="A125185170L" xr:uid="{00000000-0004-0000-0000-0000A5020000}"/>
    <hyperlink ref="E689" location="A125179554K" display="A125179554K" xr:uid="{00000000-0004-0000-0000-0000A6020000}"/>
    <hyperlink ref="E690" location="A125173982W" display="A125173982W" xr:uid="{00000000-0004-0000-0000-0000A7020000}"/>
    <hyperlink ref="E691" location="A125185214C" display="A125185214C" xr:uid="{00000000-0004-0000-0000-0000A8020000}"/>
    <hyperlink ref="E692" location="A125179598L" display="A125179598L" xr:uid="{00000000-0004-0000-0000-0000A9020000}"/>
    <hyperlink ref="E693" location="A125173890L" display="A125173890L" xr:uid="{00000000-0004-0000-0000-0000AA020000}"/>
    <hyperlink ref="E694" location="A125185122V" display="A125185122V" xr:uid="{00000000-0004-0000-0000-0000AB020000}"/>
    <hyperlink ref="E695" location="A125179506T" display="A125179506T" xr:uid="{00000000-0004-0000-0000-0000AC020000}"/>
    <hyperlink ref="E696" location="A125173970L" display="A125173970L" xr:uid="{00000000-0004-0000-0000-0000AD020000}"/>
    <hyperlink ref="E697" location="A125185202V" display="A125185202V" xr:uid="{00000000-0004-0000-0000-0000AE020000}"/>
    <hyperlink ref="E698" location="A125179586C" display="A125179586C" xr:uid="{00000000-0004-0000-0000-0000AF020000}"/>
    <hyperlink ref="E699" location="A125173974W" display="A125173974W" xr:uid="{00000000-0004-0000-0000-0000B0020000}"/>
    <hyperlink ref="E700" location="A125185206C" display="A125185206C" xr:uid="{00000000-0004-0000-0000-0000B1020000}"/>
    <hyperlink ref="E701" location="A125179590V" display="A125179590V" xr:uid="{00000000-0004-0000-0000-0000B2020000}"/>
    <hyperlink ref="E702" location="A125173894W" display="A125173894W" xr:uid="{00000000-0004-0000-0000-0000B3020000}"/>
    <hyperlink ref="E703" location="A125185126C" display="A125185126C" xr:uid="{00000000-0004-0000-0000-0000B4020000}"/>
    <hyperlink ref="E704" location="A125179510J" display="A125179510J" xr:uid="{00000000-0004-0000-0000-0000B5020000}"/>
    <hyperlink ref="E705" location="A125173914V" display="A125173914V" xr:uid="{00000000-0004-0000-0000-0000B6020000}"/>
    <hyperlink ref="E706" location="A125185146L" display="A125185146L" xr:uid="{00000000-0004-0000-0000-0000B7020000}"/>
    <hyperlink ref="E707" location="A125179530T" display="A125179530T" xr:uid="{00000000-0004-0000-0000-0000B8020000}"/>
    <hyperlink ref="E708" location="A125173942C" display="A125173942C" xr:uid="{00000000-0004-0000-0000-0000B9020000}"/>
    <hyperlink ref="E709" location="A125185174W" display="A125185174W" xr:uid="{00000000-0004-0000-0000-0000BA020000}"/>
    <hyperlink ref="E710" location="A125179558V" display="A125179558V" xr:uid="{00000000-0004-0000-0000-0000BB020000}"/>
    <hyperlink ref="E711" location="A125173986F" display="A125173986F" xr:uid="{00000000-0004-0000-0000-0000BC020000}"/>
    <hyperlink ref="E712" location="A125185218L" display="A125185218L" xr:uid="{00000000-0004-0000-0000-0000BD020000}"/>
    <hyperlink ref="E713" location="A125179602T" display="A125179602T" xr:uid="{00000000-0004-0000-0000-0000BE020000}"/>
    <hyperlink ref="E714" location="A125174058J" display="A125174058J" xr:uid="{00000000-0004-0000-0000-0000BF020000}"/>
    <hyperlink ref="E715" location="A125185290F" display="A125185290F" xr:uid="{00000000-0004-0000-0000-0000C0020000}"/>
    <hyperlink ref="E716" location="A125179674C" display="A125179674C" xr:uid="{00000000-0004-0000-0000-0000C1020000}"/>
    <hyperlink ref="E717" location="A125174022F" display="A125174022F" xr:uid="{00000000-0004-0000-0000-0000C2020000}"/>
    <hyperlink ref="E718" location="A125185254W" display="A125185254W" xr:uid="{00000000-0004-0000-0000-0000C3020000}"/>
    <hyperlink ref="E719" location="A125179638V" display="A125179638V" xr:uid="{00000000-0004-0000-0000-0000C4020000}"/>
    <hyperlink ref="E720" location="A125174062X" display="A125174062X" xr:uid="{00000000-0004-0000-0000-0000C5020000}"/>
    <hyperlink ref="E721" location="A125185294R" display="A125185294R" xr:uid="{00000000-0004-0000-0000-0000C6020000}"/>
    <hyperlink ref="E722" location="A125179678L" display="A125179678L" xr:uid="{00000000-0004-0000-0000-0000C7020000}"/>
    <hyperlink ref="E723" location="A125174066J" display="A125174066J" xr:uid="{00000000-0004-0000-0000-0000C8020000}"/>
    <hyperlink ref="E724" location="A125185298X" display="A125185298X" xr:uid="{00000000-0004-0000-0000-0000C9020000}"/>
    <hyperlink ref="E725" location="A125179682C" display="A125179682C" xr:uid="{00000000-0004-0000-0000-0000CA020000}"/>
    <hyperlink ref="E726" location="A125174026R" display="A125174026R" xr:uid="{00000000-0004-0000-0000-0000CB020000}"/>
    <hyperlink ref="E727" location="A125185258F" display="A125185258F" xr:uid="{00000000-0004-0000-0000-0000CC020000}"/>
    <hyperlink ref="E728" location="A125179642K" display="A125179642K" xr:uid="{00000000-0004-0000-0000-0000CD020000}"/>
    <hyperlink ref="E729" location="A125174030F" display="A125174030F" xr:uid="{00000000-0004-0000-0000-0000CE020000}"/>
    <hyperlink ref="E730" location="A125185262W" display="A125185262W" xr:uid="{00000000-0004-0000-0000-0000CF020000}"/>
    <hyperlink ref="E731" location="A125179646V" display="A125179646V" xr:uid="{00000000-0004-0000-0000-0000D0020000}"/>
    <hyperlink ref="E732" location="A125174050R" display="A125174050R" xr:uid="{00000000-0004-0000-0000-0000D1020000}"/>
    <hyperlink ref="E733" location="A125185282F" display="A125185282F" xr:uid="{00000000-0004-0000-0000-0000D2020000}"/>
    <hyperlink ref="E734" location="A125179666C" display="A125179666C" xr:uid="{00000000-0004-0000-0000-0000D3020000}"/>
    <hyperlink ref="E735" location="A125174010W" display="A125174010W" xr:uid="{00000000-0004-0000-0000-0000D4020000}"/>
    <hyperlink ref="E736" location="A125185242L" display="A125185242L" xr:uid="{00000000-0004-0000-0000-0000D5020000}"/>
    <hyperlink ref="E737" location="A125179626K" display="A125179626K" xr:uid="{00000000-0004-0000-0000-0000D6020000}"/>
    <hyperlink ref="E738" location="A125174070X" display="A125174070X" xr:uid="{00000000-0004-0000-0000-0000D7020000}"/>
    <hyperlink ref="E739" location="A125185302C" display="A125185302C" xr:uid="{00000000-0004-0000-0000-0000D8020000}"/>
    <hyperlink ref="E740" location="A125179686L" display="A125179686L" xr:uid="{00000000-0004-0000-0000-0000D9020000}"/>
    <hyperlink ref="E741" location="A125174054X" display="A125174054X" xr:uid="{00000000-0004-0000-0000-0000DA020000}"/>
    <hyperlink ref="E742" location="A125185286R" display="A125185286R" xr:uid="{00000000-0004-0000-0000-0000DB020000}"/>
    <hyperlink ref="E743" location="A125179670V" display="A125179670V" xr:uid="{00000000-0004-0000-0000-0000DC020000}"/>
    <hyperlink ref="E744" location="A125174082J" display="A125174082J" xr:uid="{00000000-0004-0000-0000-0000DD020000}"/>
    <hyperlink ref="E745" location="A125185314L" display="A125185314L" xr:uid="{00000000-0004-0000-0000-0000DE020000}"/>
    <hyperlink ref="E746" location="A125179698W" display="A125179698W" xr:uid="{00000000-0004-0000-0000-0000DF020000}"/>
    <hyperlink ref="E747" location="A125174014F" display="A125174014F" xr:uid="{00000000-0004-0000-0000-0000E0020000}"/>
    <hyperlink ref="E748" location="A125185246W" display="A125185246W" xr:uid="{00000000-0004-0000-0000-0000E1020000}"/>
    <hyperlink ref="E749" location="A125179630A" display="A125179630A" xr:uid="{00000000-0004-0000-0000-0000E2020000}"/>
    <hyperlink ref="E750" location="A125173990W" display="A125173990W" xr:uid="{00000000-0004-0000-0000-0000E3020000}"/>
    <hyperlink ref="E751" location="A125185222C" display="A125185222C" xr:uid="{00000000-0004-0000-0000-0000E4020000}"/>
    <hyperlink ref="E752" location="A125179606A" display="A125179606A" xr:uid="{00000000-0004-0000-0000-0000E5020000}"/>
    <hyperlink ref="E753" location="A125174002W" display="A125174002W" xr:uid="{00000000-0004-0000-0000-0000E6020000}"/>
    <hyperlink ref="E754" location="A125185234L" display="A125185234L" xr:uid="{00000000-0004-0000-0000-0000E7020000}"/>
    <hyperlink ref="E755" location="A125179618K" display="A125179618K" xr:uid="{00000000-0004-0000-0000-0000E8020000}"/>
    <hyperlink ref="E756" location="A125174034R" display="A125174034R" xr:uid="{00000000-0004-0000-0000-0000E9020000}"/>
    <hyperlink ref="E757" location="A125185266F" display="A125185266F" xr:uid="{00000000-0004-0000-0000-0000EA020000}"/>
    <hyperlink ref="E758" location="A125179650K" display="A125179650K" xr:uid="{00000000-0004-0000-0000-0000EB020000}"/>
    <hyperlink ref="E759" location="A125174006F" display="A125174006F" xr:uid="{00000000-0004-0000-0000-0000EC020000}"/>
    <hyperlink ref="E760" location="A125185238W" display="A125185238W" xr:uid="{00000000-0004-0000-0000-0000ED020000}"/>
    <hyperlink ref="E761" location="A125179622A" display="A125179622A" xr:uid="{00000000-0004-0000-0000-0000EE020000}"/>
    <hyperlink ref="E762" location="A125174038X" display="A125174038X" xr:uid="{00000000-0004-0000-0000-0000EF020000}"/>
    <hyperlink ref="E763" location="A125185270W" display="A125185270W" xr:uid="{00000000-0004-0000-0000-0000F0020000}"/>
    <hyperlink ref="E764" location="A125179654V" display="A125179654V" xr:uid="{00000000-0004-0000-0000-0000F1020000}"/>
    <hyperlink ref="E765" location="A125174042R" display="A125174042R" xr:uid="{00000000-0004-0000-0000-0000F2020000}"/>
    <hyperlink ref="E766" location="A125185274F" display="A125185274F" xr:uid="{00000000-0004-0000-0000-0000F3020000}"/>
    <hyperlink ref="E767" location="A125179658C" display="A125179658C" xr:uid="{00000000-0004-0000-0000-0000F4020000}"/>
    <hyperlink ref="E768" location="A125174086T" display="A125174086T" xr:uid="{00000000-0004-0000-0000-0000F5020000}"/>
    <hyperlink ref="E769" location="A125185318W" display="A125185318W" xr:uid="{00000000-0004-0000-0000-0000F6020000}"/>
    <hyperlink ref="E770" location="A125179702A" display="A125179702A" xr:uid="{00000000-0004-0000-0000-0000F7020000}"/>
    <hyperlink ref="E771" location="A125173994F" display="A125173994F" xr:uid="{00000000-0004-0000-0000-0000F8020000}"/>
    <hyperlink ref="E772" location="A125185226L" display="A125185226L" xr:uid="{00000000-0004-0000-0000-0000F9020000}"/>
    <hyperlink ref="E773" location="A125179610T" display="A125179610T" xr:uid="{00000000-0004-0000-0000-0000FA020000}"/>
    <hyperlink ref="E774" location="A125174074J" display="A125174074J" xr:uid="{00000000-0004-0000-0000-0000FB020000}"/>
    <hyperlink ref="E775" location="A125185306L" display="A125185306L" xr:uid="{00000000-0004-0000-0000-0000FC020000}"/>
    <hyperlink ref="E776" location="A125179690C" display="A125179690C" xr:uid="{00000000-0004-0000-0000-0000FD020000}"/>
    <hyperlink ref="E777" location="A125174078T" display="A125174078T" xr:uid="{00000000-0004-0000-0000-0000FE020000}"/>
    <hyperlink ref="E778" location="A125185310C" display="A125185310C" xr:uid="{00000000-0004-0000-0000-0000FF020000}"/>
    <hyperlink ref="E779" location="A125179694L" display="A125179694L" xr:uid="{00000000-0004-0000-0000-000000030000}"/>
    <hyperlink ref="E780" location="A125173998R" display="A125173998R" xr:uid="{00000000-0004-0000-0000-000001030000}"/>
    <hyperlink ref="E781" location="A125185230C" display="A125185230C" xr:uid="{00000000-0004-0000-0000-000002030000}"/>
    <hyperlink ref="E782" location="A125179614A" display="A125179614A" xr:uid="{00000000-0004-0000-0000-000003030000}"/>
    <hyperlink ref="E783" location="A125174018R" display="A125174018R" xr:uid="{00000000-0004-0000-0000-000004030000}"/>
    <hyperlink ref="E784" location="A125185250L" display="A125185250L" xr:uid="{00000000-0004-0000-0000-000005030000}"/>
    <hyperlink ref="E785" location="A125179634K" display="A125179634K" xr:uid="{00000000-0004-0000-0000-000006030000}"/>
    <hyperlink ref="E786" location="A125174046X" display="A125174046X" xr:uid="{00000000-0004-0000-0000-000007030000}"/>
    <hyperlink ref="E787" location="A125185278R" display="A125185278R" xr:uid="{00000000-0004-0000-0000-000008030000}"/>
    <hyperlink ref="E788" location="A125179662V" display="A125179662V" xr:uid="{00000000-0004-0000-0000-000009030000}"/>
    <hyperlink ref="E789" location="A125174090J" display="A125174090J" xr:uid="{00000000-0004-0000-0000-00000A030000}"/>
    <hyperlink ref="E790" location="A125185322L" display="A125185322L" xr:uid="{00000000-0004-0000-0000-00000B030000}"/>
    <hyperlink ref="E791" location="A125179706K" display="A125179706K" xr:uid="{00000000-0004-0000-0000-00000C030000}"/>
    <hyperlink ref="E792" location="A125173538A" display="A125173538A" xr:uid="{00000000-0004-0000-0000-00000D030000}"/>
    <hyperlink ref="E793" location="A125184770X" display="A125184770X" xr:uid="{00000000-0004-0000-0000-00000E030000}"/>
    <hyperlink ref="E794" location="A125179154X" display="A125179154X" xr:uid="{00000000-0004-0000-0000-00000F030000}"/>
    <hyperlink ref="E795" location="A125173502X" display="A125173502X" xr:uid="{00000000-0004-0000-0000-000010030000}"/>
    <hyperlink ref="E796" location="A125184734R" display="A125184734R" xr:uid="{00000000-0004-0000-0000-000011030000}"/>
    <hyperlink ref="E797" location="A125179118R" display="A125179118R" xr:uid="{00000000-0004-0000-0000-000012030000}"/>
    <hyperlink ref="E798" location="A125173542T" display="A125173542T" xr:uid="{00000000-0004-0000-0000-000013030000}"/>
    <hyperlink ref="E799" location="A125184774J" display="A125184774J" xr:uid="{00000000-0004-0000-0000-000014030000}"/>
    <hyperlink ref="E800" location="A125179158J" display="A125179158J" xr:uid="{00000000-0004-0000-0000-000015030000}"/>
    <hyperlink ref="E801" location="A125173546A" display="A125173546A" xr:uid="{00000000-0004-0000-0000-000016030000}"/>
    <hyperlink ref="E802" location="A125184778T" display="A125184778T" xr:uid="{00000000-0004-0000-0000-000017030000}"/>
    <hyperlink ref="E803" location="A125179162X" display="A125179162X" xr:uid="{00000000-0004-0000-0000-000018030000}"/>
    <hyperlink ref="E804" location="A125173506J" display="A125173506J" xr:uid="{00000000-0004-0000-0000-000019030000}"/>
    <hyperlink ref="E805" location="A125184738X" display="A125184738X" xr:uid="{00000000-0004-0000-0000-00001A030000}"/>
    <hyperlink ref="E806" location="A125179122F" display="A125179122F" xr:uid="{00000000-0004-0000-0000-00001B030000}"/>
    <hyperlink ref="E807" location="A125173510X" display="A125173510X" xr:uid="{00000000-0004-0000-0000-00001C030000}"/>
    <hyperlink ref="E808" location="A125184742R" display="A125184742R" xr:uid="{00000000-0004-0000-0000-00001D030000}"/>
    <hyperlink ref="E809" location="A125179126R" display="A125179126R" xr:uid="{00000000-0004-0000-0000-00001E030000}"/>
    <hyperlink ref="E810" location="A125173530J" display="A125173530J" xr:uid="{00000000-0004-0000-0000-00001F030000}"/>
    <hyperlink ref="E811" location="A125184762X" display="A125184762X" xr:uid="{00000000-0004-0000-0000-000020030000}"/>
    <hyperlink ref="E812" location="A125179146X" display="A125179146X" xr:uid="{00000000-0004-0000-0000-000021030000}"/>
    <hyperlink ref="E813" location="A125173490A" display="A125173490A" xr:uid="{00000000-0004-0000-0000-000022030000}"/>
    <hyperlink ref="E814" location="A125184722F" display="A125184722F" xr:uid="{00000000-0004-0000-0000-000023030000}"/>
    <hyperlink ref="E815" location="A125179106F" display="A125179106F" xr:uid="{00000000-0004-0000-0000-000024030000}"/>
    <hyperlink ref="E816" location="A125173550T" display="A125173550T" xr:uid="{00000000-0004-0000-0000-000025030000}"/>
    <hyperlink ref="E817" location="A125184782J" display="A125184782J" xr:uid="{00000000-0004-0000-0000-000026030000}"/>
    <hyperlink ref="E818" location="A125179166J" display="A125179166J" xr:uid="{00000000-0004-0000-0000-000027030000}"/>
    <hyperlink ref="E819" location="A125173534T" display="A125173534T" xr:uid="{00000000-0004-0000-0000-000028030000}"/>
    <hyperlink ref="E820" location="A125184766J" display="A125184766J" xr:uid="{00000000-0004-0000-0000-000029030000}"/>
    <hyperlink ref="E821" location="A125179150R" display="A125179150R" xr:uid="{00000000-0004-0000-0000-00002A030000}"/>
    <hyperlink ref="E822" location="A125173562A" display="A125173562A" xr:uid="{00000000-0004-0000-0000-00002B030000}"/>
    <hyperlink ref="E823" location="A125184794T" display="A125184794T" xr:uid="{00000000-0004-0000-0000-00002C030000}"/>
    <hyperlink ref="E824" location="A125179178T" display="A125179178T" xr:uid="{00000000-0004-0000-0000-00002D030000}"/>
    <hyperlink ref="E825" location="A125173494K" display="A125173494K" xr:uid="{00000000-0004-0000-0000-00002E030000}"/>
    <hyperlink ref="E826" location="A125184726R" display="A125184726R" xr:uid="{00000000-0004-0000-0000-00002F030000}"/>
    <hyperlink ref="E827" location="A125179110W" display="A125179110W" xr:uid="{00000000-0004-0000-0000-000030030000}"/>
    <hyperlink ref="E828" location="A125173470T" display="A125173470T" xr:uid="{00000000-0004-0000-0000-000031030000}"/>
    <hyperlink ref="E829" location="A125184702W" display="A125184702W" xr:uid="{00000000-0004-0000-0000-000032030000}"/>
    <hyperlink ref="E830" location="A125179086J" display="A125179086J" xr:uid="{00000000-0004-0000-0000-000033030000}"/>
    <hyperlink ref="E831" location="A125173482A" display="A125173482A" xr:uid="{00000000-0004-0000-0000-000034030000}"/>
    <hyperlink ref="E832" location="A125184714F" display="A125184714F" xr:uid="{00000000-0004-0000-0000-000035030000}"/>
    <hyperlink ref="E833" location="A125179098T" display="A125179098T" xr:uid="{00000000-0004-0000-0000-000036030000}"/>
    <hyperlink ref="E834" location="A125173514J" display="A125173514J" xr:uid="{00000000-0004-0000-0000-000037030000}"/>
    <hyperlink ref="E835" location="A125184746X" display="A125184746X" xr:uid="{00000000-0004-0000-0000-000038030000}"/>
    <hyperlink ref="E836" location="A125179130F" display="A125179130F" xr:uid="{00000000-0004-0000-0000-000039030000}"/>
    <hyperlink ref="E837" location="A125173486K" display="A125173486K" xr:uid="{00000000-0004-0000-0000-00003A030000}"/>
    <hyperlink ref="E838" location="A125184718R" display="A125184718R" xr:uid="{00000000-0004-0000-0000-00003B030000}"/>
    <hyperlink ref="E839" location="A125179102W" display="A125179102W" xr:uid="{00000000-0004-0000-0000-00003C030000}"/>
    <hyperlink ref="E840" location="A125173518T" display="A125173518T" xr:uid="{00000000-0004-0000-0000-00003D030000}"/>
    <hyperlink ref="E841" location="A125184750R" display="A125184750R" xr:uid="{00000000-0004-0000-0000-00003E030000}"/>
    <hyperlink ref="E842" location="A125179134R" display="A125179134R" xr:uid="{00000000-0004-0000-0000-00003F030000}"/>
    <hyperlink ref="E843" location="A125173522J" display="A125173522J" xr:uid="{00000000-0004-0000-0000-000040030000}"/>
    <hyperlink ref="E844" location="A125184754X" display="A125184754X" xr:uid="{00000000-0004-0000-0000-000041030000}"/>
    <hyperlink ref="E845" location="A125179138X" display="A125179138X" xr:uid="{00000000-0004-0000-0000-000042030000}"/>
    <hyperlink ref="E846" location="A125173566K" display="A125173566K" xr:uid="{00000000-0004-0000-0000-000043030000}"/>
    <hyperlink ref="E847" location="A125184798A" display="A125184798A" xr:uid="{00000000-0004-0000-0000-000044030000}"/>
    <hyperlink ref="E848" location="A125179182J" display="A125179182J" xr:uid="{00000000-0004-0000-0000-000045030000}"/>
    <hyperlink ref="E849" location="A125173474A" display="A125173474A" xr:uid="{00000000-0004-0000-0000-000046030000}"/>
    <hyperlink ref="E850" location="A125184706F" display="A125184706F" xr:uid="{00000000-0004-0000-0000-000047030000}"/>
    <hyperlink ref="E851" location="A125179090X" display="A125179090X" xr:uid="{00000000-0004-0000-0000-000048030000}"/>
    <hyperlink ref="E852" location="A125173554A" display="A125173554A" xr:uid="{00000000-0004-0000-0000-000049030000}"/>
    <hyperlink ref="E853" location="A125184786T" display="A125184786T" xr:uid="{00000000-0004-0000-0000-00004A030000}"/>
    <hyperlink ref="E854" location="A125179170X" display="A125179170X" xr:uid="{00000000-0004-0000-0000-00004B030000}"/>
    <hyperlink ref="E855" location="A125173558K" display="A125173558K" xr:uid="{00000000-0004-0000-0000-00004C030000}"/>
    <hyperlink ref="E856" location="A125184790J" display="A125184790J" xr:uid="{00000000-0004-0000-0000-00004D030000}"/>
    <hyperlink ref="E857" location="A125179174J" display="A125179174J" xr:uid="{00000000-0004-0000-0000-00004E030000}"/>
    <hyperlink ref="E858" location="A125173478K" display="A125173478K" xr:uid="{00000000-0004-0000-0000-00004F030000}"/>
    <hyperlink ref="E859" location="A125184710W" display="A125184710W" xr:uid="{00000000-0004-0000-0000-000050030000}"/>
    <hyperlink ref="E860" location="A125179094J" display="A125179094J" xr:uid="{00000000-0004-0000-0000-000051030000}"/>
    <hyperlink ref="E861" location="A125173498V" display="A125173498V" xr:uid="{00000000-0004-0000-0000-000052030000}"/>
    <hyperlink ref="E862" location="A125184730F" display="A125184730F" xr:uid="{00000000-0004-0000-0000-000053030000}"/>
    <hyperlink ref="E863" location="A125179114F" display="A125179114F" xr:uid="{00000000-0004-0000-0000-000054030000}"/>
    <hyperlink ref="E864" location="A125173526T" display="A125173526T" xr:uid="{00000000-0004-0000-0000-000055030000}"/>
    <hyperlink ref="E865" location="A125184758J" display="A125184758J" xr:uid="{00000000-0004-0000-0000-000056030000}"/>
    <hyperlink ref="E866" location="A125179142R" display="A125179142R" xr:uid="{00000000-0004-0000-0000-000057030000}"/>
    <hyperlink ref="E867" location="A125173570A" display="A125173570A" xr:uid="{00000000-0004-0000-0000-000058030000}"/>
    <hyperlink ref="E868" location="A125184802F" display="A125184802F" xr:uid="{00000000-0004-0000-0000-000059030000}"/>
    <hyperlink ref="E869" location="A125179186T" display="A125179186T" xr:uid="{00000000-0004-0000-0000-00005A030000}"/>
    <hyperlink ref="E870" location="A125173642A" display="A125173642A" xr:uid="{00000000-0004-0000-0000-00005B030000}"/>
    <hyperlink ref="E871" location="A125184874T" display="A125184874T" xr:uid="{00000000-0004-0000-0000-00005C030000}"/>
    <hyperlink ref="E872" location="A125179258T" display="A125179258T" xr:uid="{00000000-0004-0000-0000-00005D030000}"/>
    <hyperlink ref="E873" location="A125173606T" display="A125173606T" xr:uid="{00000000-0004-0000-0000-00005E030000}"/>
    <hyperlink ref="E874" location="A125184838J" display="A125184838J" xr:uid="{00000000-0004-0000-0000-00005F030000}"/>
    <hyperlink ref="E875" location="A125179222R" display="A125179222R" xr:uid="{00000000-0004-0000-0000-000060030000}"/>
    <hyperlink ref="E876" location="A125173646K" display="A125173646K" xr:uid="{00000000-0004-0000-0000-000061030000}"/>
    <hyperlink ref="E877" location="A125184878A" display="A125184878A" xr:uid="{00000000-0004-0000-0000-000062030000}"/>
    <hyperlink ref="E878" location="A125179262J" display="A125179262J" xr:uid="{00000000-0004-0000-0000-000063030000}"/>
    <hyperlink ref="E879" location="A125173650A" display="A125173650A" xr:uid="{00000000-0004-0000-0000-000064030000}"/>
    <hyperlink ref="E880" location="A125184882T" display="A125184882T" xr:uid="{00000000-0004-0000-0000-000065030000}"/>
    <hyperlink ref="E881" location="A125179266T" display="A125179266T" xr:uid="{00000000-0004-0000-0000-000066030000}"/>
    <hyperlink ref="E882" location="A125173610J" display="A125173610J" xr:uid="{00000000-0004-0000-0000-000067030000}"/>
    <hyperlink ref="E883" location="A125184842X" display="A125184842X" xr:uid="{00000000-0004-0000-0000-000068030000}"/>
    <hyperlink ref="E884" location="A125179226X" display="A125179226X" xr:uid="{00000000-0004-0000-0000-000069030000}"/>
    <hyperlink ref="E885" location="A125173614T" display="A125173614T" xr:uid="{00000000-0004-0000-0000-00006A030000}"/>
    <hyperlink ref="E886" location="A125184846J" display="A125184846J" xr:uid="{00000000-0004-0000-0000-00006B030000}"/>
    <hyperlink ref="E887" location="A125179230R" display="A125179230R" xr:uid="{00000000-0004-0000-0000-00006C030000}"/>
    <hyperlink ref="E888" location="A125173634A" display="A125173634A" xr:uid="{00000000-0004-0000-0000-00006D030000}"/>
    <hyperlink ref="E889" location="A125184866T" display="A125184866T" xr:uid="{00000000-0004-0000-0000-00006E030000}"/>
    <hyperlink ref="E890" location="A125179250X" display="A125179250X" xr:uid="{00000000-0004-0000-0000-00006F030000}"/>
    <hyperlink ref="E891" location="A125173594V" display="A125173594V" xr:uid="{00000000-0004-0000-0000-000070030000}"/>
    <hyperlink ref="E892" location="A125184826X" display="A125184826X" xr:uid="{00000000-0004-0000-0000-000071030000}"/>
    <hyperlink ref="E893" location="A125179210F" display="A125179210F" xr:uid="{00000000-0004-0000-0000-000072030000}"/>
    <hyperlink ref="E894" location="A125173654K" display="A125173654K" xr:uid="{00000000-0004-0000-0000-000073030000}"/>
    <hyperlink ref="E895" location="A125184886A" display="A125184886A" xr:uid="{00000000-0004-0000-0000-000074030000}"/>
    <hyperlink ref="E896" location="A125179270J" display="A125179270J" xr:uid="{00000000-0004-0000-0000-000075030000}"/>
    <hyperlink ref="E897" location="A125173638K" display="A125173638K" xr:uid="{00000000-0004-0000-0000-000076030000}"/>
    <hyperlink ref="E898" location="A125184870J" display="A125184870J" xr:uid="{00000000-0004-0000-0000-000077030000}"/>
    <hyperlink ref="E899" location="A125179254J" display="A125179254J" xr:uid="{00000000-0004-0000-0000-000078030000}"/>
    <hyperlink ref="E900" location="A125173666V" display="A125173666V" xr:uid="{00000000-0004-0000-0000-000079030000}"/>
    <hyperlink ref="E901" location="A125184898K" display="A125184898K" xr:uid="{00000000-0004-0000-0000-00007A030000}"/>
    <hyperlink ref="E902" location="A125179282T" display="A125179282T" xr:uid="{00000000-0004-0000-0000-00007B030000}"/>
    <hyperlink ref="E903" location="A125173598C" display="A125173598C" xr:uid="{00000000-0004-0000-0000-00007C030000}"/>
    <hyperlink ref="E904" location="A125184830R" display="A125184830R" xr:uid="{00000000-0004-0000-0000-00007D030000}"/>
    <hyperlink ref="E905" location="A125179214R" display="A125179214R" xr:uid="{00000000-0004-0000-0000-00007E030000}"/>
    <hyperlink ref="E906" location="A125173574K" display="A125173574K" xr:uid="{00000000-0004-0000-0000-00007F030000}"/>
    <hyperlink ref="E907" location="A125184806R" display="A125184806R" xr:uid="{00000000-0004-0000-0000-000080030000}"/>
    <hyperlink ref="E908" location="A125179190J" display="A125179190J" xr:uid="{00000000-0004-0000-0000-000081030000}"/>
    <hyperlink ref="E909" location="A125173586V" display="A125173586V" xr:uid="{00000000-0004-0000-0000-000082030000}"/>
    <hyperlink ref="E910" location="A125184818X" display="A125184818X" xr:uid="{00000000-0004-0000-0000-000083030000}"/>
    <hyperlink ref="E911" location="A125179202F" display="A125179202F" xr:uid="{00000000-0004-0000-0000-000084030000}"/>
    <hyperlink ref="E912" location="A125173618A" display="A125173618A" xr:uid="{00000000-0004-0000-0000-000085030000}"/>
    <hyperlink ref="E913" location="A125184850X" display="A125184850X" xr:uid="{00000000-0004-0000-0000-000086030000}"/>
    <hyperlink ref="E914" location="A125179234X" display="A125179234X" xr:uid="{00000000-0004-0000-0000-000087030000}"/>
    <hyperlink ref="E915" location="A125173590K" display="A125173590K" xr:uid="{00000000-0004-0000-0000-000088030000}"/>
    <hyperlink ref="E916" location="A125184822R" display="A125184822R" xr:uid="{00000000-0004-0000-0000-000089030000}"/>
    <hyperlink ref="E917" location="A125179206R" display="A125179206R" xr:uid="{00000000-0004-0000-0000-00008A030000}"/>
    <hyperlink ref="E918" location="A125173622T" display="A125173622T" xr:uid="{00000000-0004-0000-0000-00008B030000}"/>
    <hyperlink ref="E919" location="A125184854J" display="A125184854J" xr:uid="{00000000-0004-0000-0000-00008C030000}"/>
    <hyperlink ref="E920" location="A125179238J" display="A125179238J" xr:uid="{00000000-0004-0000-0000-00008D030000}"/>
    <hyperlink ref="E921" location="A125173626A" display="A125173626A" xr:uid="{00000000-0004-0000-0000-00008E030000}"/>
    <hyperlink ref="E922" location="A125184858T" display="A125184858T" xr:uid="{00000000-0004-0000-0000-00008F030000}"/>
    <hyperlink ref="E923" location="A125179242X" display="A125179242X" xr:uid="{00000000-0004-0000-0000-000090030000}"/>
    <hyperlink ref="E924" location="A125173670K" display="A125173670K" xr:uid="{00000000-0004-0000-0000-000091030000}"/>
    <hyperlink ref="E925" location="A125184902R" display="A125184902R" xr:uid="{00000000-0004-0000-0000-000092030000}"/>
    <hyperlink ref="E926" location="A125179286A" display="A125179286A" xr:uid="{00000000-0004-0000-0000-000093030000}"/>
    <hyperlink ref="E927" location="A125173578V" display="A125173578V" xr:uid="{00000000-0004-0000-0000-000094030000}"/>
    <hyperlink ref="E928" location="A125184810F" display="A125184810F" xr:uid="{00000000-0004-0000-0000-000095030000}"/>
    <hyperlink ref="E929" location="A125179194T" display="A125179194T" xr:uid="{00000000-0004-0000-0000-000096030000}"/>
    <hyperlink ref="E930" location="A125173658V" display="A125173658V" xr:uid="{00000000-0004-0000-0000-000097030000}"/>
    <hyperlink ref="E931" location="A125184890T" display="A125184890T" xr:uid="{00000000-0004-0000-0000-000098030000}"/>
    <hyperlink ref="E932" location="A125179274T" display="A125179274T" xr:uid="{00000000-0004-0000-0000-000099030000}"/>
    <hyperlink ref="E933" location="A125173662K" display="A125173662K" xr:uid="{00000000-0004-0000-0000-00009A030000}"/>
    <hyperlink ref="E934" location="A125184894A" display="A125184894A" xr:uid="{00000000-0004-0000-0000-00009B030000}"/>
    <hyperlink ref="E935" location="A125179278A" display="A125179278A" xr:uid="{00000000-0004-0000-0000-00009C030000}"/>
    <hyperlink ref="E936" location="A125173582K" display="A125173582K" xr:uid="{00000000-0004-0000-0000-00009D030000}"/>
    <hyperlink ref="E937" location="A125184814R" display="A125184814R" xr:uid="{00000000-0004-0000-0000-00009E030000}"/>
    <hyperlink ref="E938" location="A125179198A" display="A125179198A" xr:uid="{00000000-0004-0000-0000-00009F030000}"/>
    <hyperlink ref="E939" location="A125173602J" display="A125173602J" xr:uid="{00000000-0004-0000-0000-0000A0030000}"/>
    <hyperlink ref="E940" location="A125184834X" display="A125184834X" xr:uid="{00000000-0004-0000-0000-0000A1030000}"/>
    <hyperlink ref="E941" location="A125179218X" display="A125179218X" xr:uid="{00000000-0004-0000-0000-0000A2030000}"/>
    <hyperlink ref="E942" location="A125173630T" display="A125173630T" xr:uid="{00000000-0004-0000-0000-0000A3030000}"/>
    <hyperlink ref="E943" location="A125184862J" display="A125184862J" xr:uid="{00000000-0004-0000-0000-0000A4030000}"/>
    <hyperlink ref="E944" location="A125179246J" display="A125179246J" xr:uid="{00000000-0004-0000-0000-0000A5030000}"/>
    <hyperlink ref="E945" location="A125173674V" display="A125173674V" xr:uid="{00000000-0004-0000-0000-0000A6030000}"/>
    <hyperlink ref="E946" location="A125184906X" display="A125184906X" xr:uid="{00000000-0004-0000-0000-0000A7030000}"/>
    <hyperlink ref="E947" location="A125179290T" display="A125179290T" xr:uid="{00000000-0004-0000-0000-0000A8030000}"/>
    <hyperlink ref="E948" location="A125173746V" display="A125173746V" xr:uid="{00000000-0004-0000-0000-0000A9030000}"/>
    <hyperlink ref="E949" location="A125184978K" display="A125184978K" xr:uid="{00000000-0004-0000-0000-0000AA030000}"/>
    <hyperlink ref="E950" location="A125179362T" display="A125179362T" xr:uid="{00000000-0004-0000-0000-0000AB030000}"/>
    <hyperlink ref="E951" location="A125173710T" display="A125173710T" xr:uid="{00000000-0004-0000-0000-0000AC030000}"/>
    <hyperlink ref="E952" location="A125184942J" display="A125184942J" xr:uid="{00000000-0004-0000-0000-0000AD030000}"/>
    <hyperlink ref="E953" location="A125179326J" display="A125179326J" xr:uid="{00000000-0004-0000-0000-0000AE030000}"/>
    <hyperlink ref="E954" location="A125173750K" display="A125173750K" xr:uid="{00000000-0004-0000-0000-0000AF030000}"/>
    <hyperlink ref="E955" location="A125184982A" display="A125184982A" xr:uid="{00000000-0004-0000-0000-0000B0030000}"/>
    <hyperlink ref="E956" location="A125179366A" display="A125179366A" xr:uid="{00000000-0004-0000-0000-0000B1030000}"/>
    <hyperlink ref="E957" location="A125173754V" display="A125173754V" xr:uid="{00000000-0004-0000-0000-0000B2030000}"/>
    <hyperlink ref="E958" location="A125184986K" display="A125184986K" xr:uid="{00000000-0004-0000-0000-0000B3030000}"/>
    <hyperlink ref="E959" location="A125179370T" display="A125179370T" xr:uid="{00000000-0004-0000-0000-0000B4030000}"/>
    <hyperlink ref="E960" location="A125173714A" display="A125173714A" xr:uid="{00000000-0004-0000-0000-0000B5030000}"/>
    <hyperlink ref="E961" location="A125184946T" display="A125184946T" xr:uid="{00000000-0004-0000-0000-0000B6030000}"/>
    <hyperlink ref="E962" location="A125179330X" display="A125179330X" xr:uid="{00000000-0004-0000-0000-0000B7030000}"/>
    <hyperlink ref="E963" location="A125173718K" display="A125173718K" xr:uid="{00000000-0004-0000-0000-0000B8030000}"/>
    <hyperlink ref="E964" location="A125184950J" display="A125184950J" xr:uid="{00000000-0004-0000-0000-0000B9030000}"/>
    <hyperlink ref="E965" location="A125179334J" display="A125179334J" xr:uid="{00000000-0004-0000-0000-0000BA030000}"/>
    <hyperlink ref="E966" location="A125173738V" display="A125173738V" xr:uid="{00000000-0004-0000-0000-0000BB030000}"/>
    <hyperlink ref="E967" location="A125184970T" display="A125184970T" xr:uid="{00000000-0004-0000-0000-0000BC030000}"/>
    <hyperlink ref="E968" location="A125179354T" display="A125179354T" xr:uid="{00000000-0004-0000-0000-0000BD030000}"/>
    <hyperlink ref="E969" location="A125173698L" display="A125173698L" xr:uid="{00000000-0004-0000-0000-0000BE030000}"/>
    <hyperlink ref="E970" location="A125184930X" display="A125184930X" xr:uid="{00000000-0004-0000-0000-0000BF030000}"/>
    <hyperlink ref="E971" location="A125179314X" display="A125179314X" xr:uid="{00000000-0004-0000-0000-0000C0030000}"/>
    <hyperlink ref="E972" location="A125173758C" display="A125173758C" xr:uid="{00000000-0004-0000-0000-0000C1030000}"/>
    <hyperlink ref="E973" location="A125184990A" display="A125184990A" xr:uid="{00000000-0004-0000-0000-0000C2030000}"/>
    <hyperlink ref="E974" location="A125179374A" display="A125179374A" xr:uid="{00000000-0004-0000-0000-0000C3030000}"/>
    <hyperlink ref="E975" location="A125173742K" display="A125173742K" xr:uid="{00000000-0004-0000-0000-0000C4030000}"/>
    <hyperlink ref="E976" location="A125184974A" display="A125184974A" xr:uid="{00000000-0004-0000-0000-0000C5030000}"/>
    <hyperlink ref="E977" location="A125179358A" display="A125179358A" xr:uid="{00000000-0004-0000-0000-0000C6030000}"/>
    <hyperlink ref="E978" location="A125173770V" display="A125173770V" xr:uid="{00000000-0004-0000-0000-0000C7030000}"/>
    <hyperlink ref="E979" location="A125185002A" display="A125185002A" xr:uid="{00000000-0004-0000-0000-0000C8030000}"/>
    <hyperlink ref="E980" location="A125179386K" display="A125179386K" xr:uid="{00000000-0004-0000-0000-0000C9030000}"/>
    <hyperlink ref="E981" location="A125173702T" display="A125173702T" xr:uid="{00000000-0004-0000-0000-0000CA030000}"/>
    <hyperlink ref="E982" location="A125184934J" display="A125184934J" xr:uid="{00000000-0004-0000-0000-0000CB030000}"/>
    <hyperlink ref="E983" location="A125179318J" display="A125179318J" xr:uid="{00000000-0004-0000-0000-0000CC030000}"/>
    <hyperlink ref="E984" location="A125173678C" display="A125173678C" xr:uid="{00000000-0004-0000-0000-0000CD030000}"/>
    <hyperlink ref="E985" location="A125184910R" display="A125184910R" xr:uid="{00000000-0004-0000-0000-0000CE030000}"/>
    <hyperlink ref="E986" location="A125179294A" display="A125179294A" xr:uid="{00000000-0004-0000-0000-0000CF030000}"/>
    <hyperlink ref="E987" location="A125173690V" display="A125173690V" xr:uid="{00000000-0004-0000-0000-0000D0030000}"/>
    <hyperlink ref="E988" location="A125184922X" display="A125184922X" xr:uid="{00000000-0004-0000-0000-0000D1030000}"/>
    <hyperlink ref="E989" location="A125179306X" display="A125179306X" xr:uid="{00000000-0004-0000-0000-0000D2030000}"/>
    <hyperlink ref="E990" location="A125173722A" display="A125173722A" xr:uid="{00000000-0004-0000-0000-0000D3030000}"/>
    <hyperlink ref="E991" location="A125184954T" display="A125184954T" xr:uid="{00000000-0004-0000-0000-0000D4030000}"/>
    <hyperlink ref="E992" location="A125179338T" display="A125179338T" xr:uid="{00000000-0004-0000-0000-0000D5030000}"/>
    <hyperlink ref="E993" location="A125173694C" display="A125173694C" xr:uid="{00000000-0004-0000-0000-0000D6030000}"/>
    <hyperlink ref="E994" location="A125184926J" display="A125184926J" xr:uid="{00000000-0004-0000-0000-0000D7030000}"/>
    <hyperlink ref="E995" location="A125179310R" display="A125179310R" xr:uid="{00000000-0004-0000-0000-0000D8030000}"/>
    <hyperlink ref="E996" location="A125173726K" display="A125173726K" xr:uid="{00000000-0004-0000-0000-0000D9030000}"/>
    <hyperlink ref="E997" location="A125184958A" display="A125184958A" xr:uid="{00000000-0004-0000-0000-0000DA030000}"/>
    <hyperlink ref="E998" location="A125179342J" display="A125179342J" xr:uid="{00000000-0004-0000-0000-0000DB030000}"/>
    <hyperlink ref="E999" location="A125173730A" display="A125173730A" xr:uid="{00000000-0004-0000-0000-0000DC030000}"/>
    <hyperlink ref="E1000" location="A125184962T" display="A125184962T" xr:uid="{00000000-0004-0000-0000-0000DD030000}"/>
    <hyperlink ref="E1001" location="A125179346T" display="A125179346T" xr:uid="{00000000-0004-0000-0000-0000DE030000}"/>
    <hyperlink ref="E1002" location="A125173774C" display="A125173774C" xr:uid="{00000000-0004-0000-0000-0000DF030000}"/>
    <hyperlink ref="E1003" location="A125185006K" display="A125185006K" xr:uid="{00000000-0004-0000-0000-0000E0030000}"/>
    <hyperlink ref="E1004" location="A125179390A" display="A125179390A" xr:uid="{00000000-0004-0000-0000-0000E1030000}"/>
    <hyperlink ref="E1005" location="A125173682V" display="A125173682V" xr:uid="{00000000-0004-0000-0000-0000E2030000}"/>
    <hyperlink ref="E1006" location="A125184914X" display="A125184914X" xr:uid="{00000000-0004-0000-0000-0000E3030000}"/>
    <hyperlink ref="E1007" location="A125179298K" display="A125179298K" xr:uid="{00000000-0004-0000-0000-0000E4030000}"/>
    <hyperlink ref="E1008" location="A125173762V" display="A125173762V" xr:uid="{00000000-0004-0000-0000-0000E5030000}"/>
    <hyperlink ref="E1009" location="A125184994K" display="A125184994K" xr:uid="{00000000-0004-0000-0000-0000E6030000}"/>
    <hyperlink ref="E1010" location="A125179378K" display="A125179378K" xr:uid="{00000000-0004-0000-0000-0000E7030000}"/>
    <hyperlink ref="E1011" location="A125173766C" display="A125173766C" xr:uid="{00000000-0004-0000-0000-0000E8030000}"/>
    <hyperlink ref="E1012" location="A125184998V" display="A125184998V" xr:uid="{00000000-0004-0000-0000-0000E9030000}"/>
    <hyperlink ref="E1013" location="A125179382A" display="A125179382A" xr:uid="{00000000-0004-0000-0000-0000EA030000}"/>
    <hyperlink ref="E1014" location="A125173686C" display="A125173686C" xr:uid="{00000000-0004-0000-0000-0000EB030000}"/>
    <hyperlink ref="E1015" location="A125184918J" display="A125184918J" xr:uid="{00000000-0004-0000-0000-0000EC030000}"/>
    <hyperlink ref="E1016" location="A125179302R" display="A125179302R" xr:uid="{00000000-0004-0000-0000-0000ED030000}"/>
    <hyperlink ref="E1017" location="A125173706A" display="A125173706A" xr:uid="{00000000-0004-0000-0000-0000EE030000}"/>
    <hyperlink ref="E1018" location="A125184938T" display="A125184938T" xr:uid="{00000000-0004-0000-0000-0000EF030000}"/>
    <hyperlink ref="E1019" location="A125179322X" display="A125179322X" xr:uid="{00000000-0004-0000-0000-0000F0030000}"/>
    <hyperlink ref="E1020" location="A125173734K" display="A125173734K" xr:uid="{00000000-0004-0000-0000-0000F1030000}"/>
    <hyperlink ref="E1021" location="A125184966A" display="A125184966A" xr:uid="{00000000-0004-0000-0000-0000F2030000}"/>
    <hyperlink ref="E1022" location="A125179350J" display="A125179350J" xr:uid="{00000000-0004-0000-0000-0000F3030000}"/>
    <hyperlink ref="E1023" location="A125173778L" display="A125173778L" xr:uid="{00000000-0004-0000-0000-0000F4030000}"/>
    <hyperlink ref="E1024" location="A125185010A" display="A125185010A" xr:uid="{00000000-0004-0000-0000-0000F5030000}"/>
    <hyperlink ref="E1025" location="A125179394K" display="A125179394K" xr:uid="{00000000-0004-0000-0000-0000F6030000}"/>
    <hyperlink ref="E1026" location="A125173330R" display="A125173330R" xr:uid="{00000000-0004-0000-0000-0000F7030000}"/>
    <hyperlink ref="E1027" location="A125184562F" display="A125184562F" xr:uid="{00000000-0004-0000-0000-0000F8030000}"/>
    <hyperlink ref="E1028" location="A125178946C" display="A125178946C" xr:uid="{00000000-0004-0000-0000-0000F9030000}"/>
    <hyperlink ref="E1029" location="A125173294T" display="A125173294T" xr:uid="{00000000-0004-0000-0000-0000FA030000}"/>
    <hyperlink ref="E1030" location="A125184526W" display="A125184526W" xr:uid="{00000000-0004-0000-0000-0000FB030000}"/>
    <hyperlink ref="E1031" location="A125178910A" display="A125178910A" xr:uid="{00000000-0004-0000-0000-0000FC030000}"/>
    <hyperlink ref="E1032" location="A125173334X" display="A125173334X" xr:uid="{00000000-0004-0000-0000-0000FD030000}"/>
    <hyperlink ref="E1033" location="A125184566R" display="A125184566R" xr:uid="{00000000-0004-0000-0000-0000FE030000}"/>
    <hyperlink ref="E1034" location="A125178950V" display="A125178950V" xr:uid="{00000000-0004-0000-0000-0000FF030000}"/>
    <hyperlink ref="E1035" location="A125173338J" display="A125173338J" xr:uid="{00000000-0004-0000-0000-000000040000}"/>
    <hyperlink ref="E1036" location="A125184570F" display="A125184570F" xr:uid="{00000000-0004-0000-0000-000001040000}"/>
    <hyperlink ref="E1037" location="A125178954C" display="A125178954C" xr:uid="{00000000-0004-0000-0000-000002040000}"/>
    <hyperlink ref="E1038" location="A125173298A" display="A125173298A" xr:uid="{00000000-0004-0000-0000-000003040000}"/>
    <hyperlink ref="E1039" location="A125184530L" display="A125184530L" xr:uid="{00000000-0004-0000-0000-000004040000}"/>
    <hyperlink ref="E1040" location="A125178914K" display="A125178914K" xr:uid="{00000000-0004-0000-0000-000005040000}"/>
    <hyperlink ref="E1041" location="A125173302F" display="A125173302F" xr:uid="{00000000-0004-0000-0000-000006040000}"/>
    <hyperlink ref="E1042" location="A125184534W" display="A125184534W" xr:uid="{00000000-0004-0000-0000-000007040000}"/>
    <hyperlink ref="E1043" location="A125178918V" display="A125178918V" xr:uid="{00000000-0004-0000-0000-000008040000}"/>
    <hyperlink ref="E1044" location="A125173322R" display="A125173322R" xr:uid="{00000000-0004-0000-0000-000009040000}"/>
    <hyperlink ref="E1045" location="A125184554F" display="A125184554F" xr:uid="{00000000-0004-0000-0000-00000A040000}"/>
    <hyperlink ref="E1046" location="A125178938C" display="A125178938C" xr:uid="{00000000-0004-0000-0000-00000B040000}"/>
    <hyperlink ref="E1047" location="A125173282J" display="A125173282J" xr:uid="{00000000-0004-0000-0000-00000C040000}"/>
    <hyperlink ref="E1048" location="A125184514L" display="A125184514L" xr:uid="{00000000-0004-0000-0000-00000D040000}"/>
    <hyperlink ref="E1049" location="A125178898W" display="A125178898W" xr:uid="{00000000-0004-0000-0000-00000E040000}"/>
    <hyperlink ref="E1050" location="A125173342X" display="A125173342X" xr:uid="{00000000-0004-0000-0000-00000F040000}"/>
    <hyperlink ref="E1051" location="A125184574R" display="A125184574R" xr:uid="{00000000-0004-0000-0000-000010040000}"/>
    <hyperlink ref="E1052" location="A125178958L" display="A125178958L" xr:uid="{00000000-0004-0000-0000-000011040000}"/>
    <hyperlink ref="E1053" location="A125173326X" display="A125173326X" xr:uid="{00000000-0004-0000-0000-000012040000}"/>
    <hyperlink ref="E1054" location="A125184558R" display="A125184558R" xr:uid="{00000000-0004-0000-0000-000013040000}"/>
    <hyperlink ref="E1055" location="A125178942V" display="A125178942V" xr:uid="{00000000-0004-0000-0000-000014040000}"/>
    <hyperlink ref="E1056" location="A125173354J" display="A125173354J" xr:uid="{00000000-0004-0000-0000-000015040000}"/>
    <hyperlink ref="E1057" location="A125184586X" display="A125184586X" xr:uid="{00000000-0004-0000-0000-000016040000}"/>
    <hyperlink ref="E1058" location="A125178970C" display="A125178970C" xr:uid="{00000000-0004-0000-0000-000017040000}"/>
    <hyperlink ref="E1059" location="A125173286T" display="A125173286T" xr:uid="{00000000-0004-0000-0000-000018040000}"/>
    <hyperlink ref="E1060" location="A125184518W" display="A125184518W" xr:uid="{00000000-0004-0000-0000-000019040000}"/>
    <hyperlink ref="E1061" location="A125178902A" display="A125178902A" xr:uid="{00000000-0004-0000-0000-00001A040000}"/>
    <hyperlink ref="E1062" location="A125173262X" display="A125173262X" xr:uid="{00000000-0004-0000-0000-00001B040000}"/>
    <hyperlink ref="E1063" location="A125184494R" display="A125184494R" xr:uid="{00000000-0004-0000-0000-00001C040000}"/>
    <hyperlink ref="E1064" location="A125178878L" display="A125178878L" xr:uid="{00000000-0004-0000-0000-00001D040000}"/>
    <hyperlink ref="E1065" location="A125173274J" display="A125173274J" xr:uid="{00000000-0004-0000-0000-00001E040000}"/>
    <hyperlink ref="E1066" location="A125184506L" display="A125184506L" xr:uid="{00000000-0004-0000-0000-00001F040000}"/>
    <hyperlink ref="E1067" location="A125178890C" display="A125178890C" xr:uid="{00000000-0004-0000-0000-000020040000}"/>
    <hyperlink ref="E1068" location="A125173306R" display="A125173306R" xr:uid="{00000000-0004-0000-0000-000021040000}"/>
    <hyperlink ref="E1069" location="A125184538F" display="A125184538F" xr:uid="{00000000-0004-0000-0000-000022040000}"/>
    <hyperlink ref="E1070" location="A125178922K" display="A125178922K" xr:uid="{00000000-0004-0000-0000-000023040000}"/>
    <hyperlink ref="E1071" location="A125173278T" display="A125173278T" xr:uid="{00000000-0004-0000-0000-000024040000}"/>
    <hyperlink ref="E1072" location="A125184510C" display="A125184510C" xr:uid="{00000000-0004-0000-0000-000025040000}"/>
    <hyperlink ref="E1073" location="A125178894L" display="A125178894L" xr:uid="{00000000-0004-0000-0000-000026040000}"/>
    <hyperlink ref="E1074" location="A125173310F" display="A125173310F" xr:uid="{00000000-0004-0000-0000-000027040000}"/>
    <hyperlink ref="E1075" location="A125184542W" display="A125184542W" xr:uid="{00000000-0004-0000-0000-000028040000}"/>
    <hyperlink ref="E1076" location="A125178926V" display="A125178926V" xr:uid="{00000000-0004-0000-0000-000029040000}"/>
    <hyperlink ref="E1077" location="A125173314R" display="A125173314R" xr:uid="{00000000-0004-0000-0000-00002A040000}"/>
    <hyperlink ref="E1078" location="A125184546F" display="A125184546F" xr:uid="{00000000-0004-0000-0000-00002B040000}"/>
    <hyperlink ref="E1079" location="A125178930K" display="A125178930K" xr:uid="{00000000-0004-0000-0000-00002C040000}"/>
    <hyperlink ref="E1080" location="A125173358T" display="A125173358T" xr:uid="{00000000-0004-0000-0000-00002D040000}"/>
    <hyperlink ref="E1081" location="A125184590R" display="A125184590R" xr:uid="{00000000-0004-0000-0000-00002E040000}"/>
    <hyperlink ref="E1082" location="A125178974L" display="A125178974L" xr:uid="{00000000-0004-0000-0000-00002F040000}"/>
    <hyperlink ref="E1083" location="A125173266J" display="A125173266J" xr:uid="{00000000-0004-0000-0000-000030040000}"/>
    <hyperlink ref="E1084" location="A125184498X" display="A125184498X" xr:uid="{00000000-0004-0000-0000-000031040000}"/>
    <hyperlink ref="E1085" location="A125178882C" display="A125178882C" xr:uid="{00000000-0004-0000-0000-000032040000}"/>
    <hyperlink ref="E1086" location="A125173346J" display="A125173346J" xr:uid="{00000000-0004-0000-0000-000033040000}"/>
    <hyperlink ref="E1087" location="A125184578X" display="A125184578X" xr:uid="{00000000-0004-0000-0000-000034040000}"/>
    <hyperlink ref="E1088" location="A125178962C" display="A125178962C" xr:uid="{00000000-0004-0000-0000-000035040000}"/>
    <hyperlink ref="E1089" location="A125173350X" display="A125173350X" xr:uid="{00000000-0004-0000-0000-000036040000}"/>
    <hyperlink ref="E1090" location="A125184582R" display="A125184582R" xr:uid="{00000000-0004-0000-0000-000037040000}"/>
    <hyperlink ref="E1091" location="A125178966L" display="A125178966L" xr:uid="{00000000-0004-0000-0000-000038040000}"/>
    <hyperlink ref="E1092" location="A125173270X" display="A125173270X" xr:uid="{00000000-0004-0000-0000-000039040000}"/>
    <hyperlink ref="E1093" location="A125184502C" display="A125184502C" xr:uid="{00000000-0004-0000-0000-00003A040000}"/>
    <hyperlink ref="E1094" location="A125178886L" display="A125178886L" xr:uid="{00000000-0004-0000-0000-00003B040000}"/>
    <hyperlink ref="E1095" location="A125173290J" display="A125173290J" xr:uid="{00000000-0004-0000-0000-00003C040000}"/>
    <hyperlink ref="E1096" location="A125184522L" display="A125184522L" xr:uid="{00000000-0004-0000-0000-00003D040000}"/>
    <hyperlink ref="E1097" location="A125178906K" display="A125178906K" xr:uid="{00000000-0004-0000-0000-00003E040000}"/>
    <hyperlink ref="E1098" location="A125173318X" display="A125173318X" xr:uid="{00000000-0004-0000-0000-00003F040000}"/>
    <hyperlink ref="E1099" location="A125184550W" display="A125184550W" xr:uid="{00000000-0004-0000-0000-000040040000}"/>
    <hyperlink ref="E1100" location="A125178934V" display="A125178934V" xr:uid="{00000000-0004-0000-0000-000041040000}"/>
    <hyperlink ref="E1101" location="A125173362J" display="A125173362J" xr:uid="{00000000-0004-0000-0000-000042040000}"/>
    <hyperlink ref="E1102" location="A125184594X" display="A125184594X" xr:uid="{00000000-0004-0000-0000-000043040000}"/>
    <hyperlink ref="E1103" location="A125178978W" display="A125178978W" xr:uid="{00000000-0004-0000-0000-00004404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18840.314999999999</v>
      </c>
      <c r="C11" s="9">
        <v>9318.1939999999995</v>
      </c>
      <c r="D11" s="9">
        <v>9522.1209999999992</v>
      </c>
      <c r="E11" s="9">
        <v>11661.694</v>
      </c>
      <c r="F11" s="9">
        <v>6292.223</v>
      </c>
      <c r="G11" s="9">
        <v>5369.4709999999995</v>
      </c>
      <c r="H11" s="9">
        <v>1756.829</v>
      </c>
      <c r="I11" s="9">
        <v>930.57100000000003</v>
      </c>
      <c r="J11" s="9">
        <v>826.25800000000004</v>
      </c>
      <c r="K11" s="9">
        <v>1053.2940000000001</v>
      </c>
      <c r="L11" s="9">
        <v>434.017</v>
      </c>
      <c r="M11" s="9">
        <v>619.27599999999995</v>
      </c>
      <c r="N11" s="9">
        <v>2120.0349999999999</v>
      </c>
      <c r="O11" s="9">
        <v>895.47799999999995</v>
      </c>
      <c r="P11" s="9">
        <v>1224.557</v>
      </c>
      <c r="Q11" s="9">
        <v>264.94499999999999</v>
      </c>
      <c r="R11" s="9">
        <v>108.626</v>
      </c>
      <c r="S11" s="9">
        <v>156.31899999999999</v>
      </c>
      <c r="T11" s="9">
        <v>196.327</v>
      </c>
      <c r="U11" s="9">
        <v>96.787999999999997</v>
      </c>
      <c r="V11" s="9">
        <v>99.54</v>
      </c>
      <c r="W11" s="9">
        <v>97.197000000000003</v>
      </c>
      <c r="X11" s="9">
        <v>51.476999999999997</v>
      </c>
      <c r="Y11" s="9">
        <v>45.719000000000001</v>
      </c>
      <c r="Z11" s="9">
        <v>99.131</v>
      </c>
      <c r="AA11" s="9">
        <v>45.31</v>
      </c>
      <c r="AB11" s="9">
        <v>53.82</v>
      </c>
      <c r="AC11" s="9">
        <v>68.617999999999995</v>
      </c>
      <c r="AD11" s="9">
        <v>11.837999999999999</v>
      </c>
      <c r="AE11" s="9">
        <v>56.78</v>
      </c>
      <c r="AF11" s="9">
        <v>1855.09</v>
      </c>
      <c r="AG11" s="9">
        <v>786.85199999999998</v>
      </c>
      <c r="AH11" s="9">
        <v>1068.2370000000001</v>
      </c>
      <c r="AI11" s="9">
        <v>704.93899999999996</v>
      </c>
      <c r="AJ11" s="9">
        <v>379.54399999999998</v>
      </c>
      <c r="AK11" s="9">
        <v>325.39600000000002</v>
      </c>
      <c r="AL11" s="9">
        <v>664.40899999999999</v>
      </c>
      <c r="AM11" s="9">
        <v>360.33</v>
      </c>
      <c r="AN11" s="9">
        <v>304.07900000000001</v>
      </c>
      <c r="AO11" s="9">
        <v>40.53</v>
      </c>
      <c r="AP11" s="9">
        <v>19.213999999999999</v>
      </c>
      <c r="AQ11" s="9">
        <v>21.317</v>
      </c>
      <c r="AR11" s="9">
        <v>10.414</v>
      </c>
      <c r="AS11" s="9">
        <v>3.1960000000000002</v>
      </c>
      <c r="AT11" s="9">
        <v>7.218</v>
      </c>
      <c r="AU11" s="9">
        <v>921.06200000000001</v>
      </c>
      <c r="AV11" s="9">
        <v>323.64600000000002</v>
      </c>
      <c r="AW11" s="9">
        <v>597.41499999999996</v>
      </c>
      <c r="AX11" s="9">
        <v>106.435</v>
      </c>
      <c r="AY11" s="9">
        <v>48.915999999999997</v>
      </c>
      <c r="AZ11" s="9">
        <v>57.52</v>
      </c>
      <c r="BA11" s="9">
        <v>814.62699999999995</v>
      </c>
      <c r="BB11" s="9">
        <v>274.73099999999999</v>
      </c>
      <c r="BC11" s="9">
        <v>539.89599999999996</v>
      </c>
      <c r="BD11" s="9">
        <v>218.67400000000001</v>
      </c>
      <c r="BE11" s="9">
        <v>80.465999999999994</v>
      </c>
      <c r="BF11" s="9">
        <v>138.208</v>
      </c>
      <c r="BG11" s="9">
        <v>5058.5870000000004</v>
      </c>
      <c r="BH11" s="9">
        <v>2130.4940000000001</v>
      </c>
      <c r="BI11" s="9">
        <v>2928.0929999999998</v>
      </c>
      <c r="BJ11" s="9">
        <v>4459.1840000000002</v>
      </c>
      <c r="BK11" s="9">
        <v>1817.2260000000001</v>
      </c>
      <c r="BL11" s="9">
        <v>2641.9580000000001</v>
      </c>
      <c r="BM11" s="9">
        <v>599.40300000000002</v>
      </c>
      <c r="BN11" s="9">
        <v>313.267</v>
      </c>
      <c r="BO11" s="9">
        <v>286.13499999999999</v>
      </c>
      <c r="BP11" s="9">
        <v>761.60599999999999</v>
      </c>
      <c r="BQ11" s="9">
        <v>411.80700000000002</v>
      </c>
      <c r="BR11" s="9">
        <v>349.798</v>
      </c>
      <c r="BS11" s="9">
        <v>6417.0159999999996</v>
      </c>
      <c r="BT11" s="9">
        <v>2614.165</v>
      </c>
      <c r="BU11" s="9">
        <v>3802.8519999999999</v>
      </c>
      <c r="BV11" s="9">
        <v>11926.638999999999</v>
      </c>
      <c r="BW11" s="9">
        <v>6400.8490000000002</v>
      </c>
      <c r="BX11" s="9">
        <v>5525.79</v>
      </c>
      <c r="BY11" s="9">
        <v>6913.6760000000004</v>
      </c>
      <c r="BZ11" s="9">
        <v>2917.346</v>
      </c>
      <c r="CA11" s="9">
        <v>3996.3310000000001</v>
      </c>
      <c r="CB11" s="9">
        <v>15533.134</v>
      </c>
      <c r="CC11" s="9">
        <v>7726.7820000000002</v>
      </c>
      <c r="CD11" s="9">
        <v>7806.3509999999997</v>
      </c>
      <c r="CE11" s="9">
        <v>11240.790999999999</v>
      </c>
      <c r="CF11" s="9">
        <v>6024.3270000000002</v>
      </c>
      <c r="CG11" s="9">
        <v>5216.4639999999999</v>
      </c>
      <c r="CH11" s="9">
        <v>1713.5250000000001</v>
      </c>
      <c r="CI11" s="9">
        <v>898.4</v>
      </c>
      <c r="CJ11" s="9">
        <v>815.12599999999998</v>
      </c>
      <c r="CK11" s="9">
        <v>1028.6079999999999</v>
      </c>
      <c r="CL11" s="9">
        <v>417.327</v>
      </c>
      <c r="CM11" s="9">
        <v>611.28200000000004</v>
      </c>
      <c r="CN11" s="9">
        <v>2006.2919999999999</v>
      </c>
      <c r="CO11" s="9">
        <v>828.11099999999999</v>
      </c>
      <c r="CP11" s="9">
        <v>1178.181</v>
      </c>
      <c r="CQ11" s="9">
        <v>255.75</v>
      </c>
      <c r="CR11" s="9">
        <v>105.46299999999999</v>
      </c>
      <c r="CS11" s="9">
        <v>150.28700000000001</v>
      </c>
      <c r="CT11" s="9">
        <v>189.31299999999999</v>
      </c>
      <c r="CU11" s="9">
        <v>94.174000000000007</v>
      </c>
      <c r="CV11" s="9">
        <v>95.138999999999996</v>
      </c>
      <c r="CW11" s="9">
        <v>95.623999999999995</v>
      </c>
      <c r="CX11" s="9">
        <v>50.598999999999997</v>
      </c>
      <c r="CY11" s="9">
        <v>45.024999999999999</v>
      </c>
      <c r="CZ11" s="9">
        <v>93.688999999999993</v>
      </c>
      <c r="DA11" s="9">
        <v>43.575000000000003</v>
      </c>
      <c r="DB11" s="9">
        <v>50.113999999999997</v>
      </c>
      <c r="DC11" s="9">
        <v>66.436999999999998</v>
      </c>
      <c r="DD11" s="9">
        <v>11.289</v>
      </c>
      <c r="DE11" s="9">
        <v>55.148000000000003</v>
      </c>
      <c r="DF11" s="9">
        <v>1750.5419999999999</v>
      </c>
      <c r="DG11" s="9">
        <v>722.64800000000002</v>
      </c>
      <c r="DH11" s="9">
        <v>1027.894</v>
      </c>
      <c r="DI11" s="9">
        <v>698.63300000000004</v>
      </c>
      <c r="DJ11" s="9">
        <v>374.952</v>
      </c>
      <c r="DK11" s="9">
        <v>323.68099999999998</v>
      </c>
      <c r="DL11" s="9">
        <v>658.10299999999995</v>
      </c>
      <c r="DM11" s="9">
        <v>355.738</v>
      </c>
      <c r="DN11" s="9">
        <v>302.36399999999998</v>
      </c>
      <c r="DO11" s="9">
        <v>40.53</v>
      </c>
      <c r="DP11" s="9">
        <v>19.213999999999999</v>
      </c>
      <c r="DQ11" s="9">
        <v>21.317</v>
      </c>
      <c r="DR11" s="9">
        <v>10.414</v>
      </c>
      <c r="DS11" s="9">
        <v>3.1960000000000002</v>
      </c>
      <c r="DT11" s="9">
        <v>7.218</v>
      </c>
      <c r="DU11" s="9">
        <v>829.91899999999998</v>
      </c>
      <c r="DV11" s="9">
        <v>268.30399999999997</v>
      </c>
      <c r="DW11" s="9">
        <v>561.61500000000001</v>
      </c>
      <c r="DX11" s="9">
        <v>80.090999999999994</v>
      </c>
      <c r="DY11" s="9">
        <v>33.308</v>
      </c>
      <c r="DZ11" s="9">
        <v>46.783000000000001</v>
      </c>
      <c r="EA11" s="9">
        <v>749.82799999999997</v>
      </c>
      <c r="EB11" s="9">
        <v>234.99600000000001</v>
      </c>
      <c r="EC11" s="9">
        <v>514.83199999999999</v>
      </c>
      <c r="ED11" s="9">
        <v>211.57599999999999</v>
      </c>
      <c r="EE11" s="9">
        <v>76.195999999999998</v>
      </c>
      <c r="EF11" s="9">
        <v>135.37899999999999</v>
      </c>
      <c r="EG11" s="9">
        <v>2286.0509999999999</v>
      </c>
      <c r="EH11" s="9">
        <v>874.34400000000005</v>
      </c>
      <c r="EI11" s="9">
        <v>1411.7070000000001</v>
      </c>
      <c r="EJ11" s="9">
        <v>1843.028</v>
      </c>
      <c r="EK11" s="9">
        <v>637.29700000000003</v>
      </c>
      <c r="EL11" s="9">
        <v>1205.731</v>
      </c>
      <c r="EM11" s="9">
        <v>443.02300000000002</v>
      </c>
      <c r="EN11" s="9">
        <v>237.047</v>
      </c>
      <c r="EO11" s="9">
        <v>205.976</v>
      </c>
      <c r="EP11" s="9">
        <v>753.726</v>
      </c>
      <c r="EQ11" s="9">
        <v>406.33699999999999</v>
      </c>
      <c r="ER11" s="9">
        <v>347.38900000000001</v>
      </c>
      <c r="ES11" s="9">
        <v>3538.6170000000002</v>
      </c>
      <c r="ET11" s="9">
        <v>1296.1179999999999</v>
      </c>
      <c r="EU11" s="9">
        <v>2242.4989999999998</v>
      </c>
      <c r="EV11" s="9">
        <v>11496.54</v>
      </c>
      <c r="EW11" s="9">
        <v>6129.79</v>
      </c>
      <c r="EX11" s="9">
        <v>5366.7510000000002</v>
      </c>
      <c r="EY11" s="9">
        <v>4036.5929999999998</v>
      </c>
      <c r="EZ11" s="9">
        <v>1596.992</v>
      </c>
      <c r="FA11" s="9">
        <v>2439.6010000000001</v>
      </c>
      <c r="FB11" s="9">
        <v>3114.4569999999999</v>
      </c>
      <c r="FC11" s="9">
        <v>1591.963</v>
      </c>
      <c r="FD11" s="9">
        <v>1522.4949999999999</v>
      </c>
      <c r="FE11" s="9">
        <v>1835.258</v>
      </c>
      <c r="FF11" s="9">
        <v>938.34199999999998</v>
      </c>
      <c r="FG11" s="9">
        <v>896.91600000000005</v>
      </c>
      <c r="FH11" s="9">
        <v>491.02600000000001</v>
      </c>
      <c r="FI11" s="9">
        <v>248.99199999999999</v>
      </c>
      <c r="FJ11" s="9">
        <v>242.03399999999999</v>
      </c>
      <c r="FK11" s="9">
        <v>361.39699999999999</v>
      </c>
      <c r="FL11" s="9">
        <v>167.58600000000001</v>
      </c>
      <c r="FM11" s="9">
        <v>193.81100000000001</v>
      </c>
      <c r="FN11" s="9">
        <v>687.90800000000002</v>
      </c>
      <c r="FO11" s="9">
        <v>353.41199999999998</v>
      </c>
      <c r="FP11" s="9">
        <v>334.495</v>
      </c>
      <c r="FQ11" s="9">
        <v>80.915999999999997</v>
      </c>
      <c r="FR11" s="9">
        <v>45.351999999999997</v>
      </c>
      <c r="FS11" s="9">
        <v>35.564999999999998</v>
      </c>
      <c r="FT11" s="9">
        <v>74.269000000000005</v>
      </c>
      <c r="FU11" s="9">
        <v>42.728000000000002</v>
      </c>
      <c r="FV11" s="9">
        <v>31.541</v>
      </c>
      <c r="FW11" s="9">
        <v>40.692999999999998</v>
      </c>
      <c r="FX11" s="9">
        <v>22.861000000000001</v>
      </c>
      <c r="FY11" s="9">
        <v>17.832000000000001</v>
      </c>
      <c r="FZ11" s="9">
        <v>33.576000000000001</v>
      </c>
      <c r="GA11" s="9">
        <v>19.867000000000001</v>
      </c>
      <c r="GB11" s="9">
        <v>13.709</v>
      </c>
      <c r="GC11" s="9">
        <v>6.6470000000000002</v>
      </c>
      <c r="GD11" s="9">
        <v>2.6240000000000001</v>
      </c>
      <c r="GE11" s="9">
        <v>4.0229999999999997</v>
      </c>
      <c r="GF11" s="9">
        <v>606.99099999999999</v>
      </c>
      <c r="GG11" s="9">
        <v>308.06099999999998</v>
      </c>
      <c r="GH11" s="9">
        <v>298.93099999999998</v>
      </c>
      <c r="GI11" s="9">
        <v>263.85700000000003</v>
      </c>
      <c r="GJ11" s="9">
        <v>140.142</v>
      </c>
      <c r="GK11" s="9">
        <v>123.715</v>
      </c>
      <c r="GL11" s="9">
        <v>250.33600000000001</v>
      </c>
      <c r="GM11" s="9">
        <v>135.886</v>
      </c>
      <c r="GN11" s="9">
        <v>114.449</v>
      </c>
      <c r="GO11" s="9">
        <v>13.522</v>
      </c>
      <c r="GP11" s="9">
        <v>4.2560000000000002</v>
      </c>
      <c r="GQ11" s="9">
        <v>9.266</v>
      </c>
      <c r="GR11" s="9">
        <v>0.68899999999999995</v>
      </c>
      <c r="GS11" s="9">
        <v>0.39800000000000002</v>
      </c>
      <c r="GT11" s="9">
        <v>0.29199999999999998</v>
      </c>
      <c r="GU11" s="9">
        <v>284.74900000000002</v>
      </c>
      <c r="GV11" s="9">
        <v>142.369</v>
      </c>
      <c r="GW11" s="9">
        <v>142.38</v>
      </c>
      <c r="GX11" s="9">
        <v>18.286999999999999</v>
      </c>
      <c r="GY11" s="9">
        <v>12.487</v>
      </c>
      <c r="GZ11" s="9">
        <v>5.8</v>
      </c>
      <c r="HA11" s="9">
        <v>266.46199999999999</v>
      </c>
      <c r="HB11" s="9">
        <v>129.88200000000001</v>
      </c>
      <c r="HC11" s="9">
        <v>136.58000000000001</v>
      </c>
      <c r="HD11" s="9">
        <v>57.695999999999998</v>
      </c>
      <c r="HE11" s="9">
        <v>25.151</v>
      </c>
      <c r="HF11" s="9">
        <v>32.543999999999997</v>
      </c>
      <c r="HG11" s="9">
        <v>591.29100000000005</v>
      </c>
      <c r="HH11" s="9">
        <v>300.20800000000003</v>
      </c>
      <c r="HI11" s="9">
        <v>291.08300000000003</v>
      </c>
      <c r="HJ11" s="9">
        <v>562.51900000000001</v>
      </c>
      <c r="HK11" s="9">
        <v>282.13299999999998</v>
      </c>
      <c r="HL11" s="9">
        <v>280.38600000000002</v>
      </c>
      <c r="HM11" s="9">
        <v>28.773</v>
      </c>
      <c r="HN11" s="9">
        <v>18.074999999999999</v>
      </c>
      <c r="HO11" s="9">
        <v>10.696999999999999</v>
      </c>
      <c r="HP11" s="9">
        <v>291.02800000000002</v>
      </c>
      <c r="HQ11" s="9">
        <v>158.74700000000001</v>
      </c>
      <c r="HR11" s="9">
        <v>132.28100000000001</v>
      </c>
      <c r="HS11" s="9">
        <v>988.17100000000005</v>
      </c>
      <c r="HT11" s="9">
        <v>494.87299999999999</v>
      </c>
      <c r="HU11" s="9">
        <v>493.29700000000003</v>
      </c>
      <c r="HV11" s="9">
        <v>1916.174</v>
      </c>
      <c r="HW11" s="9">
        <v>983.69399999999996</v>
      </c>
      <c r="HX11" s="9">
        <v>932.48</v>
      </c>
      <c r="HY11" s="9">
        <v>1198.2829999999999</v>
      </c>
      <c r="HZ11" s="9">
        <v>608.26800000000003</v>
      </c>
      <c r="IA11" s="9">
        <v>590.01400000000001</v>
      </c>
      <c r="IB11" s="9">
        <v>6636.5029999999997</v>
      </c>
      <c r="IC11" s="9">
        <v>3295.94</v>
      </c>
      <c r="ID11" s="9">
        <v>3340.5630000000001</v>
      </c>
      <c r="IE11" s="9">
        <v>5285.6769999999997</v>
      </c>
      <c r="IF11" s="9">
        <v>2887.8319999999999</v>
      </c>
      <c r="IG11" s="9">
        <v>2397.8449999999998</v>
      </c>
      <c r="IH11" s="9">
        <v>704.02800000000002</v>
      </c>
      <c r="II11" s="9">
        <v>395.03399999999999</v>
      </c>
      <c r="IJ11" s="9">
        <v>308.99400000000003</v>
      </c>
      <c r="IK11" s="9">
        <v>369.029</v>
      </c>
      <c r="IL11" s="9">
        <v>143.30099999999999</v>
      </c>
      <c r="IM11" s="9">
        <v>225.727</v>
      </c>
      <c r="IN11" s="9">
        <v>821.226</v>
      </c>
      <c r="IO11" s="9">
        <v>266.56900000000002</v>
      </c>
      <c r="IP11" s="9">
        <v>554.65800000000002</v>
      </c>
      <c r="IQ11" s="9">
        <v>117.691</v>
      </c>
    </row>
    <row r="12" spans="1:251">
      <c r="A12" s="10">
        <v>42401</v>
      </c>
      <c r="B12" s="9">
        <v>19106.581999999999</v>
      </c>
      <c r="C12" s="9">
        <v>9424.0660000000007</v>
      </c>
      <c r="D12" s="9">
        <v>9682.5159999999996</v>
      </c>
      <c r="E12" s="9">
        <v>11909.587</v>
      </c>
      <c r="F12" s="9">
        <v>6373.7330000000002</v>
      </c>
      <c r="G12" s="9">
        <v>5535.8530000000001</v>
      </c>
      <c r="H12" s="9">
        <v>1731.202</v>
      </c>
      <c r="I12" s="9">
        <v>913.20500000000004</v>
      </c>
      <c r="J12" s="9">
        <v>817.99699999999996</v>
      </c>
      <c r="K12" s="9">
        <v>1051.865</v>
      </c>
      <c r="L12" s="9">
        <v>442.11900000000003</v>
      </c>
      <c r="M12" s="9">
        <v>609.74599999999998</v>
      </c>
      <c r="N12" s="9">
        <v>2056.9169999999999</v>
      </c>
      <c r="O12" s="9">
        <v>877.21</v>
      </c>
      <c r="P12" s="9">
        <v>1179.7070000000001</v>
      </c>
      <c r="Q12" s="9">
        <v>263.69499999999999</v>
      </c>
      <c r="R12" s="9">
        <v>113.39100000000001</v>
      </c>
      <c r="S12" s="9">
        <v>150.304</v>
      </c>
      <c r="T12" s="9">
        <v>197.18700000000001</v>
      </c>
      <c r="U12" s="9">
        <v>95.911000000000001</v>
      </c>
      <c r="V12" s="9">
        <v>101.276</v>
      </c>
      <c r="W12" s="9">
        <v>101.092</v>
      </c>
      <c r="X12" s="9">
        <v>53.12</v>
      </c>
      <c r="Y12" s="9">
        <v>47.972000000000001</v>
      </c>
      <c r="Z12" s="9">
        <v>96.096000000000004</v>
      </c>
      <c r="AA12" s="9">
        <v>42.790999999999997</v>
      </c>
      <c r="AB12" s="9">
        <v>53.304000000000002</v>
      </c>
      <c r="AC12" s="9">
        <v>66.507999999999996</v>
      </c>
      <c r="AD12" s="9">
        <v>17.48</v>
      </c>
      <c r="AE12" s="9">
        <v>49.027999999999999</v>
      </c>
      <c r="AF12" s="9">
        <v>1793.221</v>
      </c>
      <c r="AG12" s="9">
        <v>763.81899999999996</v>
      </c>
      <c r="AH12" s="9">
        <v>1029.403</v>
      </c>
      <c r="AI12" s="9">
        <v>669.029</v>
      </c>
      <c r="AJ12" s="9">
        <v>343.99400000000003</v>
      </c>
      <c r="AK12" s="9">
        <v>325.03500000000003</v>
      </c>
      <c r="AL12" s="9">
        <v>617.923</v>
      </c>
      <c r="AM12" s="9">
        <v>325.62799999999999</v>
      </c>
      <c r="AN12" s="9">
        <v>292.29500000000002</v>
      </c>
      <c r="AO12" s="9">
        <v>51.106999999999999</v>
      </c>
      <c r="AP12" s="9">
        <v>18.367000000000001</v>
      </c>
      <c r="AQ12" s="9">
        <v>32.74</v>
      </c>
      <c r="AR12" s="9">
        <v>7.1689999999999996</v>
      </c>
      <c r="AS12" s="9">
        <v>2.6309999999999998</v>
      </c>
      <c r="AT12" s="9">
        <v>4.5380000000000003</v>
      </c>
      <c r="AU12" s="9">
        <v>886.36400000000003</v>
      </c>
      <c r="AV12" s="9">
        <v>330.12799999999999</v>
      </c>
      <c r="AW12" s="9">
        <v>556.23599999999999</v>
      </c>
      <c r="AX12" s="9">
        <v>101.199</v>
      </c>
      <c r="AY12" s="9">
        <v>42.351999999999997</v>
      </c>
      <c r="AZ12" s="9">
        <v>58.847000000000001</v>
      </c>
      <c r="BA12" s="9">
        <v>785.16499999999996</v>
      </c>
      <c r="BB12" s="9">
        <v>287.77499999999998</v>
      </c>
      <c r="BC12" s="9">
        <v>497.39</v>
      </c>
      <c r="BD12" s="9">
        <v>230.65899999999999</v>
      </c>
      <c r="BE12" s="9">
        <v>87.066000000000003</v>
      </c>
      <c r="BF12" s="9">
        <v>143.59299999999999</v>
      </c>
      <c r="BG12" s="9">
        <v>5140.0789999999997</v>
      </c>
      <c r="BH12" s="9">
        <v>2173.123</v>
      </c>
      <c r="BI12" s="9">
        <v>2966.9560000000001</v>
      </c>
      <c r="BJ12" s="9">
        <v>4600.192</v>
      </c>
      <c r="BK12" s="9">
        <v>1894.4290000000001</v>
      </c>
      <c r="BL12" s="9">
        <v>2705.7640000000001</v>
      </c>
      <c r="BM12" s="9">
        <v>539.88599999999997</v>
      </c>
      <c r="BN12" s="9">
        <v>278.69400000000002</v>
      </c>
      <c r="BO12" s="9">
        <v>261.19200000000001</v>
      </c>
      <c r="BP12" s="9">
        <v>719.01400000000001</v>
      </c>
      <c r="BQ12" s="9">
        <v>378.74799999999999</v>
      </c>
      <c r="BR12" s="9">
        <v>340.26600000000002</v>
      </c>
      <c r="BS12" s="9">
        <v>6477.9809999999998</v>
      </c>
      <c r="BT12" s="9">
        <v>2671.585</v>
      </c>
      <c r="BU12" s="9">
        <v>3806.3960000000002</v>
      </c>
      <c r="BV12" s="9">
        <v>12173.281999999999</v>
      </c>
      <c r="BW12" s="9">
        <v>6487.1239999999998</v>
      </c>
      <c r="BX12" s="9">
        <v>5686.1570000000002</v>
      </c>
      <c r="BY12" s="9">
        <v>6933.3</v>
      </c>
      <c r="BZ12" s="9">
        <v>2936.942</v>
      </c>
      <c r="CA12" s="9">
        <v>3996.3589999999999</v>
      </c>
      <c r="CB12" s="9">
        <v>15691.198</v>
      </c>
      <c r="CC12" s="9">
        <v>7788.2169999999996</v>
      </c>
      <c r="CD12" s="9">
        <v>7902.9809999999998</v>
      </c>
      <c r="CE12" s="9">
        <v>11463.615</v>
      </c>
      <c r="CF12" s="9">
        <v>6099.3580000000002</v>
      </c>
      <c r="CG12" s="9">
        <v>5364.2569999999996</v>
      </c>
      <c r="CH12" s="9">
        <v>1694.2650000000001</v>
      </c>
      <c r="CI12" s="9">
        <v>886.44</v>
      </c>
      <c r="CJ12" s="9">
        <v>807.82500000000005</v>
      </c>
      <c r="CK12" s="9">
        <v>1028.162</v>
      </c>
      <c r="CL12" s="9">
        <v>425.81299999999999</v>
      </c>
      <c r="CM12" s="9">
        <v>602.34799999999996</v>
      </c>
      <c r="CN12" s="9">
        <v>1936.69</v>
      </c>
      <c r="CO12" s="9">
        <v>810.69899999999996</v>
      </c>
      <c r="CP12" s="9">
        <v>1125.991</v>
      </c>
      <c r="CQ12" s="9">
        <v>254.42099999999999</v>
      </c>
      <c r="CR12" s="9">
        <v>109.053</v>
      </c>
      <c r="CS12" s="9">
        <v>145.369</v>
      </c>
      <c r="CT12" s="9">
        <v>191.38399999999999</v>
      </c>
      <c r="CU12" s="9">
        <v>94.299000000000007</v>
      </c>
      <c r="CV12" s="9">
        <v>97.084999999999994</v>
      </c>
      <c r="CW12" s="9">
        <v>99.021000000000001</v>
      </c>
      <c r="CX12" s="9">
        <v>52.401000000000003</v>
      </c>
      <c r="CY12" s="9">
        <v>46.62</v>
      </c>
      <c r="CZ12" s="9">
        <v>92.363</v>
      </c>
      <c r="DA12" s="9">
        <v>41.898000000000003</v>
      </c>
      <c r="DB12" s="9">
        <v>50.465000000000003</v>
      </c>
      <c r="DC12" s="9">
        <v>63.036999999999999</v>
      </c>
      <c r="DD12" s="9">
        <v>14.754</v>
      </c>
      <c r="DE12" s="9">
        <v>48.283999999999999</v>
      </c>
      <c r="DF12" s="9">
        <v>1682.268</v>
      </c>
      <c r="DG12" s="9">
        <v>701.64599999999996</v>
      </c>
      <c r="DH12" s="9">
        <v>980.62300000000005</v>
      </c>
      <c r="DI12" s="9">
        <v>663.12199999999996</v>
      </c>
      <c r="DJ12" s="9">
        <v>340.52699999999999</v>
      </c>
      <c r="DK12" s="9">
        <v>322.59500000000003</v>
      </c>
      <c r="DL12" s="9">
        <v>612.28399999999999</v>
      </c>
      <c r="DM12" s="9">
        <v>322.42899999999997</v>
      </c>
      <c r="DN12" s="9">
        <v>289.85500000000002</v>
      </c>
      <c r="DO12" s="9">
        <v>50.838000000000001</v>
      </c>
      <c r="DP12" s="9">
        <v>18.097999999999999</v>
      </c>
      <c r="DQ12" s="9">
        <v>32.74</v>
      </c>
      <c r="DR12" s="9">
        <v>7.1689999999999996</v>
      </c>
      <c r="DS12" s="9">
        <v>2.6309999999999998</v>
      </c>
      <c r="DT12" s="9">
        <v>4.5380000000000003</v>
      </c>
      <c r="DU12" s="9">
        <v>797.49</v>
      </c>
      <c r="DV12" s="9">
        <v>277.74700000000001</v>
      </c>
      <c r="DW12" s="9">
        <v>519.74300000000005</v>
      </c>
      <c r="DX12" s="9">
        <v>70.786000000000001</v>
      </c>
      <c r="DY12" s="9">
        <v>26.271000000000001</v>
      </c>
      <c r="DZ12" s="9">
        <v>44.515000000000001</v>
      </c>
      <c r="EA12" s="9">
        <v>726.70399999999995</v>
      </c>
      <c r="EB12" s="9">
        <v>251.476</v>
      </c>
      <c r="EC12" s="9">
        <v>475.22800000000001</v>
      </c>
      <c r="ED12" s="9">
        <v>214.48699999999999</v>
      </c>
      <c r="EE12" s="9">
        <v>80.741</v>
      </c>
      <c r="EF12" s="9">
        <v>133.74700000000001</v>
      </c>
      <c r="EG12" s="9">
        <v>2290.893</v>
      </c>
      <c r="EH12" s="9">
        <v>878.16099999999994</v>
      </c>
      <c r="EI12" s="9">
        <v>1412.732</v>
      </c>
      <c r="EJ12" s="9">
        <v>1896.9459999999999</v>
      </c>
      <c r="EK12" s="9">
        <v>677.86400000000003</v>
      </c>
      <c r="EL12" s="9">
        <v>1219.0820000000001</v>
      </c>
      <c r="EM12" s="9">
        <v>393.947</v>
      </c>
      <c r="EN12" s="9">
        <v>200.29599999999999</v>
      </c>
      <c r="EO12" s="9">
        <v>193.65100000000001</v>
      </c>
      <c r="EP12" s="9">
        <v>711.30499999999995</v>
      </c>
      <c r="EQ12" s="9">
        <v>374.83</v>
      </c>
      <c r="ER12" s="9">
        <v>336.47500000000002</v>
      </c>
      <c r="ES12" s="9">
        <v>3516.2779999999998</v>
      </c>
      <c r="ET12" s="9">
        <v>1314.03</v>
      </c>
      <c r="EU12" s="9">
        <v>2202.248</v>
      </c>
      <c r="EV12" s="9">
        <v>11718.036</v>
      </c>
      <c r="EW12" s="9">
        <v>6208.4110000000001</v>
      </c>
      <c r="EX12" s="9">
        <v>5509.6260000000002</v>
      </c>
      <c r="EY12" s="9">
        <v>3973.1619999999998</v>
      </c>
      <c r="EZ12" s="9">
        <v>1579.807</v>
      </c>
      <c r="FA12" s="9">
        <v>2393.355</v>
      </c>
      <c r="FB12" s="9">
        <v>3123.3580000000002</v>
      </c>
      <c r="FC12" s="9">
        <v>1595.4970000000001</v>
      </c>
      <c r="FD12" s="9">
        <v>1527.8610000000001</v>
      </c>
      <c r="FE12" s="9">
        <v>1878.588</v>
      </c>
      <c r="FF12" s="9">
        <v>945.51499999999999</v>
      </c>
      <c r="FG12" s="9">
        <v>933.07299999999998</v>
      </c>
      <c r="FH12" s="9">
        <v>496.99799999999999</v>
      </c>
      <c r="FI12" s="9">
        <v>254.767</v>
      </c>
      <c r="FJ12" s="9">
        <v>242.23099999999999</v>
      </c>
      <c r="FK12" s="9">
        <v>373.06599999999997</v>
      </c>
      <c r="FL12" s="9">
        <v>177.46899999999999</v>
      </c>
      <c r="FM12" s="9">
        <v>195.59800000000001</v>
      </c>
      <c r="FN12" s="9">
        <v>625.71</v>
      </c>
      <c r="FO12" s="9">
        <v>342.73500000000001</v>
      </c>
      <c r="FP12" s="9">
        <v>282.97500000000002</v>
      </c>
      <c r="FQ12" s="9">
        <v>59.676000000000002</v>
      </c>
      <c r="FR12" s="9">
        <v>35.902999999999999</v>
      </c>
      <c r="FS12" s="9">
        <v>23.773</v>
      </c>
      <c r="FT12" s="9">
        <v>54.064999999999998</v>
      </c>
      <c r="FU12" s="9">
        <v>33.469000000000001</v>
      </c>
      <c r="FV12" s="9">
        <v>20.596</v>
      </c>
      <c r="FW12" s="9">
        <v>29.329000000000001</v>
      </c>
      <c r="FX12" s="9">
        <v>17.532</v>
      </c>
      <c r="FY12" s="9">
        <v>11.797000000000001</v>
      </c>
      <c r="FZ12" s="9">
        <v>24.736999999999998</v>
      </c>
      <c r="GA12" s="9">
        <v>15.936999999999999</v>
      </c>
      <c r="GB12" s="9">
        <v>8.7989999999999995</v>
      </c>
      <c r="GC12" s="9">
        <v>5.61</v>
      </c>
      <c r="GD12" s="9">
        <v>2.4329999999999998</v>
      </c>
      <c r="GE12" s="9">
        <v>3.177</v>
      </c>
      <c r="GF12" s="9">
        <v>566.03399999999999</v>
      </c>
      <c r="GG12" s="9">
        <v>306.83199999999999</v>
      </c>
      <c r="GH12" s="9">
        <v>259.202</v>
      </c>
      <c r="GI12" s="9">
        <v>234.00800000000001</v>
      </c>
      <c r="GJ12" s="9">
        <v>131.45699999999999</v>
      </c>
      <c r="GK12" s="9">
        <v>102.551</v>
      </c>
      <c r="GL12" s="9">
        <v>222.779</v>
      </c>
      <c r="GM12" s="9">
        <v>127.232</v>
      </c>
      <c r="GN12" s="9">
        <v>95.546999999999997</v>
      </c>
      <c r="GO12" s="9">
        <v>11.228999999999999</v>
      </c>
      <c r="GP12" s="9">
        <v>4.226</v>
      </c>
      <c r="GQ12" s="9">
        <v>7.0030000000000001</v>
      </c>
      <c r="GR12" s="9">
        <v>1.514</v>
      </c>
      <c r="GS12" s="9">
        <v>0.124</v>
      </c>
      <c r="GT12" s="9">
        <v>1.391</v>
      </c>
      <c r="GU12" s="9">
        <v>281.346</v>
      </c>
      <c r="GV12" s="9">
        <v>148.053</v>
      </c>
      <c r="GW12" s="9">
        <v>133.29300000000001</v>
      </c>
      <c r="GX12" s="9">
        <v>13.909000000000001</v>
      </c>
      <c r="GY12" s="9">
        <v>7.7370000000000001</v>
      </c>
      <c r="GZ12" s="9">
        <v>6.1719999999999997</v>
      </c>
      <c r="HA12" s="9">
        <v>267.43599999999998</v>
      </c>
      <c r="HB12" s="9">
        <v>140.316</v>
      </c>
      <c r="HC12" s="9">
        <v>127.121</v>
      </c>
      <c r="HD12" s="9">
        <v>49.167000000000002</v>
      </c>
      <c r="HE12" s="9">
        <v>27.198</v>
      </c>
      <c r="HF12" s="9">
        <v>21.968</v>
      </c>
      <c r="HG12" s="9">
        <v>619.05999999999995</v>
      </c>
      <c r="HH12" s="9">
        <v>307.24700000000001</v>
      </c>
      <c r="HI12" s="9">
        <v>311.81299999999999</v>
      </c>
      <c r="HJ12" s="9">
        <v>598.38</v>
      </c>
      <c r="HK12" s="9">
        <v>295.565</v>
      </c>
      <c r="HL12" s="9">
        <v>302.815</v>
      </c>
      <c r="HM12" s="9">
        <v>20.68</v>
      </c>
      <c r="HN12" s="9">
        <v>11.683</v>
      </c>
      <c r="HO12" s="9">
        <v>8.9969999999999999</v>
      </c>
      <c r="HP12" s="9">
        <v>252.108</v>
      </c>
      <c r="HQ12" s="9">
        <v>144.76400000000001</v>
      </c>
      <c r="HR12" s="9">
        <v>107.34399999999999</v>
      </c>
      <c r="HS12" s="9">
        <v>992.66099999999994</v>
      </c>
      <c r="HT12" s="9">
        <v>505.21800000000002</v>
      </c>
      <c r="HU12" s="9">
        <v>487.44299999999998</v>
      </c>
      <c r="HV12" s="9">
        <v>1938.2639999999999</v>
      </c>
      <c r="HW12" s="9">
        <v>981.41800000000001</v>
      </c>
      <c r="HX12" s="9">
        <v>956.846</v>
      </c>
      <c r="HY12" s="9">
        <v>1185.0940000000001</v>
      </c>
      <c r="HZ12" s="9">
        <v>614.07899999999995</v>
      </c>
      <c r="IA12" s="9">
        <v>571.01400000000001</v>
      </c>
      <c r="IB12" s="9">
        <v>6702.9290000000001</v>
      </c>
      <c r="IC12" s="9">
        <v>3319.3180000000002</v>
      </c>
      <c r="ID12" s="9">
        <v>3383.6120000000001</v>
      </c>
      <c r="IE12" s="9">
        <v>5354.7349999999997</v>
      </c>
      <c r="IF12" s="9">
        <v>2915.2849999999999</v>
      </c>
      <c r="IG12" s="9">
        <v>2439.4499999999998</v>
      </c>
      <c r="IH12" s="9">
        <v>688.75099999999998</v>
      </c>
      <c r="II12" s="9">
        <v>378.346</v>
      </c>
      <c r="IJ12" s="9">
        <v>310.40499999999997</v>
      </c>
      <c r="IK12" s="9">
        <v>357.81599999999997</v>
      </c>
      <c r="IL12" s="9">
        <v>134.28100000000001</v>
      </c>
      <c r="IM12" s="9">
        <v>223.535</v>
      </c>
      <c r="IN12" s="9">
        <v>795.39400000000001</v>
      </c>
      <c r="IO12" s="9">
        <v>237.91399999999999</v>
      </c>
      <c r="IP12" s="9">
        <v>557.48</v>
      </c>
      <c r="IQ12" s="9">
        <v>127.97499999999999</v>
      </c>
    </row>
    <row r="13" spans="1:251">
      <c r="A13" s="10">
        <v>42767</v>
      </c>
      <c r="B13" s="9">
        <v>19507.530999999999</v>
      </c>
      <c r="C13" s="9">
        <v>9599.4629999999997</v>
      </c>
      <c r="D13" s="9">
        <v>9908.0669999999991</v>
      </c>
      <c r="E13" s="9">
        <v>12037.361000000001</v>
      </c>
      <c r="F13" s="9">
        <v>6436.5039999999999</v>
      </c>
      <c r="G13" s="9">
        <v>5600.8580000000002</v>
      </c>
      <c r="H13" s="9">
        <v>1868.6369999999999</v>
      </c>
      <c r="I13" s="9">
        <v>975.00199999999995</v>
      </c>
      <c r="J13" s="9">
        <v>893.63499999999999</v>
      </c>
      <c r="K13" s="9">
        <v>1150.3710000000001</v>
      </c>
      <c r="L13" s="9">
        <v>475.779</v>
      </c>
      <c r="M13" s="9">
        <v>674.59199999999998</v>
      </c>
      <c r="N13" s="9">
        <v>2100.049</v>
      </c>
      <c r="O13" s="9">
        <v>865.19</v>
      </c>
      <c r="P13" s="9">
        <v>1234.8589999999999</v>
      </c>
      <c r="Q13" s="9">
        <v>293.524</v>
      </c>
      <c r="R13" s="9">
        <v>107.541</v>
      </c>
      <c r="S13" s="9">
        <v>185.983</v>
      </c>
      <c r="T13" s="9">
        <v>216.839</v>
      </c>
      <c r="U13" s="9">
        <v>92.781999999999996</v>
      </c>
      <c r="V13" s="9">
        <v>124.057</v>
      </c>
      <c r="W13" s="9">
        <v>98.195999999999998</v>
      </c>
      <c r="X13" s="9">
        <v>45.734000000000002</v>
      </c>
      <c r="Y13" s="9">
        <v>52.460999999999999</v>
      </c>
      <c r="Z13" s="9">
        <v>118.643</v>
      </c>
      <c r="AA13" s="9">
        <v>47.048000000000002</v>
      </c>
      <c r="AB13" s="9">
        <v>71.594999999999999</v>
      </c>
      <c r="AC13" s="9">
        <v>76.685000000000002</v>
      </c>
      <c r="AD13" s="9">
        <v>14.759</v>
      </c>
      <c r="AE13" s="9">
        <v>61.926000000000002</v>
      </c>
      <c r="AF13" s="9">
        <v>1806.5250000000001</v>
      </c>
      <c r="AG13" s="9">
        <v>757.649</v>
      </c>
      <c r="AH13" s="9">
        <v>1048.876</v>
      </c>
      <c r="AI13" s="9">
        <v>697.75800000000004</v>
      </c>
      <c r="AJ13" s="9">
        <v>365.22199999999998</v>
      </c>
      <c r="AK13" s="9">
        <v>332.536</v>
      </c>
      <c r="AL13" s="9">
        <v>652.04</v>
      </c>
      <c r="AM13" s="9">
        <v>349.62400000000002</v>
      </c>
      <c r="AN13" s="9">
        <v>302.416</v>
      </c>
      <c r="AO13" s="9">
        <v>45.718000000000004</v>
      </c>
      <c r="AP13" s="9">
        <v>15.598000000000001</v>
      </c>
      <c r="AQ13" s="9">
        <v>30.119</v>
      </c>
      <c r="AR13" s="9">
        <v>9.3849999999999998</v>
      </c>
      <c r="AS13" s="9">
        <v>2.1970000000000001</v>
      </c>
      <c r="AT13" s="9">
        <v>7.1879999999999997</v>
      </c>
      <c r="AU13" s="9">
        <v>889.46900000000005</v>
      </c>
      <c r="AV13" s="9">
        <v>325.53899999999999</v>
      </c>
      <c r="AW13" s="9">
        <v>563.92999999999995</v>
      </c>
      <c r="AX13" s="9">
        <v>100.312</v>
      </c>
      <c r="AY13" s="9">
        <v>42.19</v>
      </c>
      <c r="AZ13" s="9">
        <v>58.122</v>
      </c>
      <c r="BA13" s="9">
        <v>789.15700000000004</v>
      </c>
      <c r="BB13" s="9">
        <v>283.34800000000001</v>
      </c>
      <c r="BC13" s="9">
        <v>505.80799999999999</v>
      </c>
      <c r="BD13" s="9">
        <v>209.91399999999999</v>
      </c>
      <c r="BE13" s="9">
        <v>64.691000000000003</v>
      </c>
      <c r="BF13" s="9">
        <v>145.22200000000001</v>
      </c>
      <c r="BG13" s="9">
        <v>5370.12</v>
      </c>
      <c r="BH13" s="9">
        <v>2297.77</v>
      </c>
      <c r="BI13" s="9">
        <v>3072.3510000000001</v>
      </c>
      <c r="BJ13" s="9">
        <v>4738.7969999999996</v>
      </c>
      <c r="BK13" s="9">
        <v>1980.13</v>
      </c>
      <c r="BL13" s="9">
        <v>2758.6669999999999</v>
      </c>
      <c r="BM13" s="9">
        <v>631.32299999999998</v>
      </c>
      <c r="BN13" s="9">
        <v>317.64</v>
      </c>
      <c r="BO13" s="9">
        <v>313.68299999999999</v>
      </c>
      <c r="BP13" s="9">
        <v>750.23599999999999</v>
      </c>
      <c r="BQ13" s="9">
        <v>395.358</v>
      </c>
      <c r="BR13" s="9">
        <v>354.87799999999999</v>
      </c>
      <c r="BS13" s="9">
        <v>6719.9340000000002</v>
      </c>
      <c r="BT13" s="9">
        <v>2767.6019999999999</v>
      </c>
      <c r="BU13" s="9">
        <v>3952.3319999999999</v>
      </c>
      <c r="BV13" s="9">
        <v>12330.885</v>
      </c>
      <c r="BW13" s="9">
        <v>6544.0439999999999</v>
      </c>
      <c r="BX13" s="9">
        <v>5786.8410000000003</v>
      </c>
      <c r="BY13" s="9">
        <v>7176.6459999999997</v>
      </c>
      <c r="BZ13" s="9">
        <v>3055.4189999999999</v>
      </c>
      <c r="CA13" s="9">
        <v>4121.2269999999999</v>
      </c>
      <c r="CB13" s="9">
        <v>15908.578</v>
      </c>
      <c r="CC13" s="9">
        <v>7881.6379999999999</v>
      </c>
      <c r="CD13" s="9">
        <v>8026.9409999999998</v>
      </c>
      <c r="CE13" s="9">
        <v>11575.441000000001</v>
      </c>
      <c r="CF13" s="9">
        <v>6158.9279999999999</v>
      </c>
      <c r="CG13" s="9">
        <v>5416.5119999999997</v>
      </c>
      <c r="CH13" s="9">
        <v>1832.165</v>
      </c>
      <c r="CI13" s="9">
        <v>951.05</v>
      </c>
      <c r="CJ13" s="9">
        <v>881.11500000000001</v>
      </c>
      <c r="CK13" s="9">
        <v>1130.893</v>
      </c>
      <c r="CL13" s="9">
        <v>463.709</v>
      </c>
      <c r="CM13" s="9">
        <v>667.18399999999997</v>
      </c>
      <c r="CN13" s="9">
        <v>1991.3420000000001</v>
      </c>
      <c r="CO13" s="9">
        <v>807.755</v>
      </c>
      <c r="CP13" s="9">
        <v>1183.586</v>
      </c>
      <c r="CQ13" s="9">
        <v>281.00900000000001</v>
      </c>
      <c r="CR13" s="9">
        <v>101.044</v>
      </c>
      <c r="CS13" s="9">
        <v>179.965</v>
      </c>
      <c r="CT13" s="9">
        <v>206.07499999999999</v>
      </c>
      <c r="CU13" s="9">
        <v>86.713999999999999</v>
      </c>
      <c r="CV13" s="9">
        <v>119.361</v>
      </c>
      <c r="CW13" s="9">
        <v>95.033000000000001</v>
      </c>
      <c r="CX13" s="9">
        <v>43.93</v>
      </c>
      <c r="CY13" s="9">
        <v>51.103000000000002</v>
      </c>
      <c r="CZ13" s="9">
        <v>111.042</v>
      </c>
      <c r="DA13" s="9">
        <v>42.783999999999999</v>
      </c>
      <c r="DB13" s="9">
        <v>68.257999999999996</v>
      </c>
      <c r="DC13" s="9">
        <v>74.933999999999997</v>
      </c>
      <c r="DD13" s="9">
        <v>14.33</v>
      </c>
      <c r="DE13" s="9">
        <v>60.603999999999999</v>
      </c>
      <c r="DF13" s="9">
        <v>1710.3320000000001</v>
      </c>
      <c r="DG13" s="9">
        <v>706.71100000000001</v>
      </c>
      <c r="DH13" s="9">
        <v>1003.621</v>
      </c>
      <c r="DI13" s="9">
        <v>692.20799999999997</v>
      </c>
      <c r="DJ13" s="9">
        <v>361.52199999999999</v>
      </c>
      <c r="DK13" s="9">
        <v>330.685</v>
      </c>
      <c r="DL13" s="9">
        <v>646.745</v>
      </c>
      <c r="DM13" s="9">
        <v>346.17899999999997</v>
      </c>
      <c r="DN13" s="9">
        <v>300.56599999999997</v>
      </c>
      <c r="DO13" s="9">
        <v>45.463000000000001</v>
      </c>
      <c r="DP13" s="9">
        <v>15.343999999999999</v>
      </c>
      <c r="DQ13" s="9">
        <v>30.119</v>
      </c>
      <c r="DR13" s="9">
        <v>9.3849999999999998</v>
      </c>
      <c r="DS13" s="9">
        <v>2.1970000000000001</v>
      </c>
      <c r="DT13" s="9">
        <v>7.1879999999999997</v>
      </c>
      <c r="DU13" s="9">
        <v>808.11099999999999</v>
      </c>
      <c r="DV13" s="9">
        <v>282.50400000000002</v>
      </c>
      <c r="DW13" s="9">
        <v>525.60699999999997</v>
      </c>
      <c r="DX13" s="9">
        <v>69.412999999999997</v>
      </c>
      <c r="DY13" s="9">
        <v>24.242999999999999</v>
      </c>
      <c r="DZ13" s="9">
        <v>45.17</v>
      </c>
      <c r="EA13" s="9">
        <v>738.69799999999998</v>
      </c>
      <c r="EB13" s="9">
        <v>258.26100000000002</v>
      </c>
      <c r="EC13" s="9">
        <v>480.43700000000001</v>
      </c>
      <c r="ED13" s="9">
        <v>200.62899999999999</v>
      </c>
      <c r="EE13" s="9">
        <v>60.488</v>
      </c>
      <c r="EF13" s="9">
        <v>140.14099999999999</v>
      </c>
      <c r="EG13" s="9">
        <v>2341.7959999999998</v>
      </c>
      <c r="EH13" s="9">
        <v>914.95399999999995</v>
      </c>
      <c r="EI13" s="9">
        <v>1426.8420000000001</v>
      </c>
      <c r="EJ13" s="9">
        <v>1888.277</v>
      </c>
      <c r="EK13" s="9">
        <v>680.726</v>
      </c>
      <c r="EL13" s="9">
        <v>1207.5519999999999</v>
      </c>
      <c r="EM13" s="9">
        <v>453.51900000000001</v>
      </c>
      <c r="EN13" s="9">
        <v>234.22800000000001</v>
      </c>
      <c r="EO13" s="9">
        <v>219.291</v>
      </c>
      <c r="EP13" s="9">
        <v>741.77800000000002</v>
      </c>
      <c r="EQ13" s="9">
        <v>390.10899999999998</v>
      </c>
      <c r="ER13" s="9">
        <v>351.67</v>
      </c>
      <c r="ES13" s="9">
        <v>3591.36</v>
      </c>
      <c r="ET13" s="9">
        <v>1332.6010000000001</v>
      </c>
      <c r="EU13" s="9">
        <v>2258.759</v>
      </c>
      <c r="EV13" s="9">
        <v>11856.45</v>
      </c>
      <c r="EW13" s="9">
        <v>6259.9719999999998</v>
      </c>
      <c r="EX13" s="9">
        <v>5596.4780000000001</v>
      </c>
      <c r="EY13" s="9">
        <v>4052.1289999999999</v>
      </c>
      <c r="EZ13" s="9">
        <v>1621.6659999999999</v>
      </c>
      <c r="FA13" s="9">
        <v>2430.4630000000002</v>
      </c>
      <c r="FB13" s="9">
        <v>3158.4549999999999</v>
      </c>
      <c r="FC13" s="9">
        <v>1610.0429999999999</v>
      </c>
      <c r="FD13" s="9">
        <v>1548.412</v>
      </c>
      <c r="FE13" s="9">
        <v>1848.38</v>
      </c>
      <c r="FF13" s="9">
        <v>938.12599999999998</v>
      </c>
      <c r="FG13" s="9">
        <v>910.25400000000002</v>
      </c>
      <c r="FH13" s="9">
        <v>538.05799999999999</v>
      </c>
      <c r="FI13" s="9">
        <v>267.81299999999999</v>
      </c>
      <c r="FJ13" s="9">
        <v>270.245</v>
      </c>
      <c r="FK13" s="9">
        <v>401.25200000000001</v>
      </c>
      <c r="FL13" s="9">
        <v>181.16</v>
      </c>
      <c r="FM13" s="9">
        <v>220.09200000000001</v>
      </c>
      <c r="FN13" s="9">
        <v>679.37599999999998</v>
      </c>
      <c r="FO13" s="9">
        <v>358.10899999999998</v>
      </c>
      <c r="FP13" s="9">
        <v>321.267</v>
      </c>
      <c r="FQ13" s="9">
        <v>67.870999999999995</v>
      </c>
      <c r="FR13" s="9">
        <v>34.064999999999998</v>
      </c>
      <c r="FS13" s="9">
        <v>33.807000000000002</v>
      </c>
      <c r="FT13" s="9">
        <v>61.067</v>
      </c>
      <c r="FU13" s="9">
        <v>32.604999999999997</v>
      </c>
      <c r="FV13" s="9">
        <v>28.462</v>
      </c>
      <c r="FW13" s="9">
        <v>26.134</v>
      </c>
      <c r="FX13" s="9">
        <v>14.388</v>
      </c>
      <c r="FY13" s="9">
        <v>11.746</v>
      </c>
      <c r="FZ13" s="9">
        <v>34.932000000000002</v>
      </c>
      <c r="GA13" s="9">
        <v>18.216999999999999</v>
      </c>
      <c r="GB13" s="9">
        <v>16.715</v>
      </c>
      <c r="GC13" s="9">
        <v>6.8049999999999997</v>
      </c>
      <c r="GD13" s="9">
        <v>1.46</v>
      </c>
      <c r="GE13" s="9">
        <v>5.3449999999999998</v>
      </c>
      <c r="GF13" s="9">
        <v>611.50400000000002</v>
      </c>
      <c r="GG13" s="9">
        <v>324.04399999999998</v>
      </c>
      <c r="GH13" s="9">
        <v>287.45999999999998</v>
      </c>
      <c r="GI13" s="9">
        <v>262.30500000000001</v>
      </c>
      <c r="GJ13" s="9">
        <v>150.59399999999999</v>
      </c>
      <c r="GK13" s="9">
        <v>111.711</v>
      </c>
      <c r="GL13" s="9">
        <v>250.91900000000001</v>
      </c>
      <c r="GM13" s="9">
        <v>145.197</v>
      </c>
      <c r="GN13" s="9">
        <v>105.723</v>
      </c>
      <c r="GO13" s="9">
        <v>11.385</v>
      </c>
      <c r="GP13" s="9">
        <v>5.3970000000000002</v>
      </c>
      <c r="GQ13" s="9">
        <v>5.9889999999999999</v>
      </c>
      <c r="GR13" s="9">
        <v>1.167</v>
      </c>
      <c r="GS13" s="9">
        <v>0.57999999999999996</v>
      </c>
      <c r="GT13" s="9">
        <v>0.58799999999999997</v>
      </c>
      <c r="GU13" s="9">
        <v>299.89299999999997</v>
      </c>
      <c r="GV13" s="9">
        <v>152.58699999999999</v>
      </c>
      <c r="GW13" s="9">
        <v>147.30600000000001</v>
      </c>
      <c r="GX13" s="9">
        <v>24.263999999999999</v>
      </c>
      <c r="GY13" s="9">
        <v>11.585000000000001</v>
      </c>
      <c r="GZ13" s="9">
        <v>12.679</v>
      </c>
      <c r="HA13" s="9">
        <v>275.62900000000002</v>
      </c>
      <c r="HB13" s="9">
        <v>141.00200000000001</v>
      </c>
      <c r="HC13" s="9">
        <v>134.62700000000001</v>
      </c>
      <c r="HD13" s="9">
        <v>48.139000000000003</v>
      </c>
      <c r="HE13" s="9">
        <v>20.283999999999999</v>
      </c>
      <c r="HF13" s="9">
        <v>27.855</v>
      </c>
      <c r="HG13" s="9">
        <v>630.70000000000005</v>
      </c>
      <c r="HH13" s="9">
        <v>313.80799999999999</v>
      </c>
      <c r="HI13" s="9">
        <v>316.892</v>
      </c>
      <c r="HJ13" s="9">
        <v>602.89099999999996</v>
      </c>
      <c r="HK13" s="9">
        <v>297.89400000000001</v>
      </c>
      <c r="HL13" s="9">
        <v>304.99700000000001</v>
      </c>
      <c r="HM13" s="9">
        <v>27.809000000000001</v>
      </c>
      <c r="HN13" s="9">
        <v>15.914</v>
      </c>
      <c r="HO13" s="9">
        <v>11.895</v>
      </c>
      <c r="HP13" s="9">
        <v>277.05399999999997</v>
      </c>
      <c r="HQ13" s="9">
        <v>159.58500000000001</v>
      </c>
      <c r="HR13" s="9">
        <v>117.46899999999999</v>
      </c>
      <c r="HS13" s="9">
        <v>1033.0219999999999</v>
      </c>
      <c r="HT13" s="9">
        <v>512.33199999999999</v>
      </c>
      <c r="HU13" s="9">
        <v>520.69000000000005</v>
      </c>
      <c r="HV13" s="9">
        <v>1916.251</v>
      </c>
      <c r="HW13" s="9">
        <v>972.19100000000003</v>
      </c>
      <c r="HX13" s="9">
        <v>944.06</v>
      </c>
      <c r="HY13" s="9">
        <v>1242.204</v>
      </c>
      <c r="HZ13" s="9">
        <v>637.85199999999998</v>
      </c>
      <c r="IA13" s="9">
        <v>604.35199999999998</v>
      </c>
      <c r="IB13" s="9">
        <v>6808.6549999999997</v>
      </c>
      <c r="IC13" s="9">
        <v>3371.0309999999999</v>
      </c>
      <c r="ID13" s="9">
        <v>3437.6239999999998</v>
      </c>
      <c r="IE13" s="9">
        <v>5451.7920000000004</v>
      </c>
      <c r="IF13" s="9">
        <v>2974.39</v>
      </c>
      <c r="IG13" s="9">
        <v>2477.402</v>
      </c>
      <c r="IH13" s="9">
        <v>778.173</v>
      </c>
      <c r="II13" s="9">
        <v>420.05099999999999</v>
      </c>
      <c r="IJ13" s="9">
        <v>358.12200000000001</v>
      </c>
      <c r="IK13" s="9">
        <v>414.46499999999997</v>
      </c>
      <c r="IL13" s="9">
        <v>160.61699999999999</v>
      </c>
      <c r="IM13" s="9">
        <v>253.84800000000001</v>
      </c>
      <c r="IN13" s="9">
        <v>809.06</v>
      </c>
      <c r="IO13" s="9">
        <v>242.70500000000001</v>
      </c>
      <c r="IP13" s="9">
        <v>566.35500000000002</v>
      </c>
      <c r="IQ13" s="9">
        <v>147.285</v>
      </c>
    </row>
    <row r="14" spans="1:251">
      <c r="A14" s="10">
        <v>43132</v>
      </c>
      <c r="B14" s="9">
        <v>19854.566999999999</v>
      </c>
      <c r="C14" s="9">
        <v>9761.2119999999995</v>
      </c>
      <c r="D14" s="9">
        <v>10093.355</v>
      </c>
      <c r="E14" s="9">
        <v>12457.397999999999</v>
      </c>
      <c r="F14" s="9">
        <v>6612.6490000000003</v>
      </c>
      <c r="G14" s="9">
        <v>5844.7489999999998</v>
      </c>
      <c r="H14" s="9">
        <v>1850.4770000000001</v>
      </c>
      <c r="I14" s="9">
        <v>958.22500000000002</v>
      </c>
      <c r="J14" s="9">
        <v>892.25099999999998</v>
      </c>
      <c r="K14" s="9">
        <v>1122.491</v>
      </c>
      <c r="L14" s="9">
        <v>470.625</v>
      </c>
      <c r="M14" s="9">
        <v>651.86599999999999</v>
      </c>
      <c r="N14" s="9">
        <v>2093.0970000000002</v>
      </c>
      <c r="O14" s="9">
        <v>894.02599999999995</v>
      </c>
      <c r="P14" s="9">
        <v>1199.0709999999999</v>
      </c>
      <c r="Q14" s="9">
        <v>284.91500000000002</v>
      </c>
      <c r="R14" s="9">
        <v>108.866</v>
      </c>
      <c r="S14" s="9">
        <v>176.04900000000001</v>
      </c>
      <c r="T14" s="9">
        <v>207.56399999999999</v>
      </c>
      <c r="U14" s="9">
        <v>96.194999999999993</v>
      </c>
      <c r="V14" s="9">
        <v>111.369</v>
      </c>
      <c r="W14" s="9">
        <v>98.608000000000004</v>
      </c>
      <c r="X14" s="9">
        <v>47.405000000000001</v>
      </c>
      <c r="Y14" s="9">
        <v>51.203000000000003</v>
      </c>
      <c r="Z14" s="9">
        <v>108.956</v>
      </c>
      <c r="AA14" s="9">
        <v>48.79</v>
      </c>
      <c r="AB14" s="9">
        <v>60.164999999999999</v>
      </c>
      <c r="AC14" s="9">
        <v>77.350999999999999</v>
      </c>
      <c r="AD14" s="9">
        <v>12.670999999999999</v>
      </c>
      <c r="AE14" s="9">
        <v>64.680000000000007</v>
      </c>
      <c r="AF14" s="9">
        <v>1808.183</v>
      </c>
      <c r="AG14" s="9">
        <v>785.16099999999994</v>
      </c>
      <c r="AH14" s="9">
        <v>1023.022</v>
      </c>
      <c r="AI14" s="9">
        <v>680.91399999999999</v>
      </c>
      <c r="AJ14" s="9">
        <v>353.03800000000001</v>
      </c>
      <c r="AK14" s="9">
        <v>327.87700000000001</v>
      </c>
      <c r="AL14" s="9">
        <v>637.80799999999999</v>
      </c>
      <c r="AM14" s="9">
        <v>338.55399999999997</v>
      </c>
      <c r="AN14" s="9">
        <v>299.25400000000002</v>
      </c>
      <c r="AO14" s="9">
        <v>43.106000000000002</v>
      </c>
      <c r="AP14" s="9">
        <v>14.484</v>
      </c>
      <c r="AQ14" s="9">
        <v>28.623000000000001</v>
      </c>
      <c r="AR14" s="9">
        <v>11.025</v>
      </c>
      <c r="AS14" s="9">
        <v>5.7930000000000001</v>
      </c>
      <c r="AT14" s="9">
        <v>5.2320000000000002</v>
      </c>
      <c r="AU14" s="9">
        <v>884.00099999999998</v>
      </c>
      <c r="AV14" s="9">
        <v>332.55200000000002</v>
      </c>
      <c r="AW14" s="9">
        <v>551.44899999999996</v>
      </c>
      <c r="AX14" s="9">
        <v>101.492</v>
      </c>
      <c r="AY14" s="9">
        <v>42.86</v>
      </c>
      <c r="AZ14" s="9">
        <v>58.631999999999998</v>
      </c>
      <c r="BA14" s="9">
        <v>782.51</v>
      </c>
      <c r="BB14" s="9">
        <v>289.69200000000001</v>
      </c>
      <c r="BC14" s="9">
        <v>492.81700000000001</v>
      </c>
      <c r="BD14" s="9">
        <v>232.24199999999999</v>
      </c>
      <c r="BE14" s="9">
        <v>93.778000000000006</v>
      </c>
      <c r="BF14" s="9">
        <v>138.464</v>
      </c>
      <c r="BG14" s="9">
        <v>5304.0720000000001</v>
      </c>
      <c r="BH14" s="9">
        <v>2254.5369999999998</v>
      </c>
      <c r="BI14" s="9">
        <v>3049.5349999999999</v>
      </c>
      <c r="BJ14" s="9">
        <v>4790.1639999999998</v>
      </c>
      <c r="BK14" s="9">
        <v>1985.596</v>
      </c>
      <c r="BL14" s="9">
        <v>2804.567</v>
      </c>
      <c r="BM14" s="9">
        <v>513.90800000000002</v>
      </c>
      <c r="BN14" s="9">
        <v>268.94099999999997</v>
      </c>
      <c r="BO14" s="9">
        <v>244.96799999999999</v>
      </c>
      <c r="BP14" s="9">
        <v>736.41600000000005</v>
      </c>
      <c r="BQ14" s="9">
        <v>385.959</v>
      </c>
      <c r="BR14" s="9">
        <v>350.45699999999999</v>
      </c>
      <c r="BS14" s="9">
        <v>6660.7529999999997</v>
      </c>
      <c r="BT14" s="9">
        <v>2762.605</v>
      </c>
      <c r="BU14" s="9">
        <v>3898.1489999999999</v>
      </c>
      <c r="BV14" s="9">
        <v>12742.312</v>
      </c>
      <c r="BW14" s="9">
        <v>6721.5140000000001</v>
      </c>
      <c r="BX14" s="9">
        <v>6020.7979999999998</v>
      </c>
      <c r="BY14" s="9">
        <v>7112.2550000000001</v>
      </c>
      <c r="BZ14" s="9">
        <v>3039.6979999999999</v>
      </c>
      <c r="CA14" s="9">
        <v>4072.5569999999998</v>
      </c>
      <c r="CB14" s="9">
        <v>16112.022000000001</v>
      </c>
      <c r="CC14" s="9">
        <v>7981.1509999999998</v>
      </c>
      <c r="CD14" s="9">
        <v>8130.8710000000001</v>
      </c>
      <c r="CE14" s="9">
        <v>11932.655000000001</v>
      </c>
      <c r="CF14" s="9">
        <v>6295.0659999999998</v>
      </c>
      <c r="CG14" s="9">
        <v>5637.5889999999999</v>
      </c>
      <c r="CH14" s="9">
        <v>1796.3679999999999</v>
      </c>
      <c r="CI14" s="9">
        <v>920.96600000000001</v>
      </c>
      <c r="CJ14" s="9">
        <v>875.40200000000004</v>
      </c>
      <c r="CK14" s="9">
        <v>1093.9190000000001</v>
      </c>
      <c r="CL14" s="9">
        <v>451.43700000000001</v>
      </c>
      <c r="CM14" s="9">
        <v>642.48299999999995</v>
      </c>
      <c r="CN14" s="9">
        <v>1957.511</v>
      </c>
      <c r="CO14" s="9">
        <v>819.82600000000002</v>
      </c>
      <c r="CP14" s="9">
        <v>1137.6849999999999</v>
      </c>
      <c r="CQ14" s="9">
        <v>273.05099999999999</v>
      </c>
      <c r="CR14" s="9">
        <v>101.68600000000001</v>
      </c>
      <c r="CS14" s="9">
        <v>171.36500000000001</v>
      </c>
      <c r="CT14" s="9">
        <v>198.999</v>
      </c>
      <c r="CU14" s="9">
        <v>90.331999999999994</v>
      </c>
      <c r="CV14" s="9">
        <v>108.667</v>
      </c>
      <c r="CW14" s="9">
        <v>96.888000000000005</v>
      </c>
      <c r="CX14" s="9">
        <v>46.567</v>
      </c>
      <c r="CY14" s="9">
        <v>50.320999999999998</v>
      </c>
      <c r="CZ14" s="9">
        <v>102.11199999999999</v>
      </c>
      <c r="DA14" s="9">
        <v>43.765999999999998</v>
      </c>
      <c r="DB14" s="9">
        <v>58.345999999999997</v>
      </c>
      <c r="DC14" s="9">
        <v>74.052000000000007</v>
      </c>
      <c r="DD14" s="9">
        <v>11.353999999999999</v>
      </c>
      <c r="DE14" s="9">
        <v>62.698</v>
      </c>
      <c r="DF14" s="9">
        <v>1684.4590000000001</v>
      </c>
      <c r="DG14" s="9">
        <v>718.14</v>
      </c>
      <c r="DH14" s="9">
        <v>966.32</v>
      </c>
      <c r="DI14" s="9">
        <v>672.78</v>
      </c>
      <c r="DJ14" s="9">
        <v>346.96300000000002</v>
      </c>
      <c r="DK14" s="9">
        <v>325.81700000000001</v>
      </c>
      <c r="DL14" s="9">
        <v>630.94799999999998</v>
      </c>
      <c r="DM14" s="9">
        <v>332.88900000000001</v>
      </c>
      <c r="DN14" s="9">
        <v>298.05900000000003</v>
      </c>
      <c r="DO14" s="9">
        <v>41.832000000000001</v>
      </c>
      <c r="DP14" s="9">
        <v>14.074</v>
      </c>
      <c r="DQ14" s="9">
        <v>27.757000000000001</v>
      </c>
      <c r="DR14" s="9">
        <v>11.025</v>
      </c>
      <c r="DS14" s="9">
        <v>5.7930000000000001</v>
      </c>
      <c r="DT14" s="9">
        <v>5.2320000000000002</v>
      </c>
      <c r="DU14" s="9">
        <v>785.12</v>
      </c>
      <c r="DV14" s="9">
        <v>279.08</v>
      </c>
      <c r="DW14" s="9">
        <v>506.04</v>
      </c>
      <c r="DX14" s="9">
        <v>73.180000000000007</v>
      </c>
      <c r="DY14" s="9">
        <v>30.14</v>
      </c>
      <c r="DZ14" s="9">
        <v>43.04</v>
      </c>
      <c r="EA14" s="9">
        <v>711.94100000000003</v>
      </c>
      <c r="EB14" s="9">
        <v>248.94</v>
      </c>
      <c r="EC14" s="9">
        <v>463</v>
      </c>
      <c r="ED14" s="9">
        <v>215.53399999999999</v>
      </c>
      <c r="EE14" s="9">
        <v>86.302999999999997</v>
      </c>
      <c r="EF14" s="9">
        <v>129.23099999999999</v>
      </c>
      <c r="EG14" s="9">
        <v>2221.8560000000002</v>
      </c>
      <c r="EH14" s="9">
        <v>866.25900000000001</v>
      </c>
      <c r="EI14" s="9">
        <v>1355.597</v>
      </c>
      <c r="EJ14" s="9">
        <v>1858.904</v>
      </c>
      <c r="EK14" s="9">
        <v>675.17</v>
      </c>
      <c r="EL14" s="9">
        <v>1183.7339999999999</v>
      </c>
      <c r="EM14" s="9">
        <v>362.952</v>
      </c>
      <c r="EN14" s="9">
        <v>191.089</v>
      </c>
      <c r="EO14" s="9">
        <v>171.86199999999999</v>
      </c>
      <c r="EP14" s="9">
        <v>727.83600000000001</v>
      </c>
      <c r="EQ14" s="9">
        <v>379.45499999999998</v>
      </c>
      <c r="ER14" s="9">
        <v>348.38</v>
      </c>
      <c r="ES14" s="9">
        <v>3451.5309999999999</v>
      </c>
      <c r="ET14" s="9">
        <v>1306.6300000000001</v>
      </c>
      <c r="EU14" s="9">
        <v>2144.9009999999998</v>
      </c>
      <c r="EV14" s="9">
        <v>12205.707</v>
      </c>
      <c r="EW14" s="9">
        <v>6396.7520000000004</v>
      </c>
      <c r="EX14" s="9">
        <v>5808.9539999999997</v>
      </c>
      <c r="EY14" s="9">
        <v>3906.3150000000001</v>
      </c>
      <c r="EZ14" s="9">
        <v>1584.3989999999999</v>
      </c>
      <c r="FA14" s="9">
        <v>2321.9160000000002</v>
      </c>
      <c r="FB14" s="9">
        <v>3182.8029999999999</v>
      </c>
      <c r="FC14" s="9">
        <v>1626.9459999999999</v>
      </c>
      <c r="FD14" s="9">
        <v>1555.857</v>
      </c>
      <c r="FE14" s="9">
        <v>1912.5419999999999</v>
      </c>
      <c r="FF14" s="9">
        <v>971.27499999999998</v>
      </c>
      <c r="FG14" s="9">
        <v>941.26800000000003</v>
      </c>
      <c r="FH14" s="9">
        <v>509.79700000000003</v>
      </c>
      <c r="FI14" s="9">
        <v>259.83199999999999</v>
      </c>
      <c r="FJ14" s="9">
        <v>249.965</v>
      </c>
      <c r="FK14" s="9">
        <v>376.01</v>
      </c>
      <c r="FL14" s="9">
        <v>172.56299999999999</v>
      </c>
      <c r="FM14" s="9">
        <v>203.447</v>
      </c>
      <c r="FN14" s="9">
        <v>676.91200000000003</v>
      </c>
      <c r="FO14" s="9">
        <v>347.67200000000003</v>
      </c>
      <c r="FP14" s="9">
        <v>329.24</v>
      </c>
      <c r="FQ14" s="9">
        <v>74.539000000000001</v>
      </c>
      <c r="FR14" s="9">
        <v>39.585999999999999</v>
      </c>
      <c r="FS14" s="9">
        <v>34.953000000000003</v>
      </c>
      <c r="FT14" s="9">
        <v>68.835999999999999</v>
      </c>
      <c r="FU14" s="9">
        <v>38.267000000000003</v>
      </c>
      <c r="FV14" s="9">
        <v>30.568999999999999</v>
      </c>
      <c r="FW14" s="9">
        <v>36.085999999999999</v>
      </c>
      <c r="FX14" s="9">
        <v>19.204999999999998</v>
      </c>
      <c r="FY14" s="9">
        <v>16.881</v>
      </c>
      <c r="FZ14" s="9">
        <v>32.75</v>
      </c>
      <c r="GA14" s="9">
        <v>19.062000000000001</v>
      </c>
      <c r="GB14" s="9">
        <v>13.688000000000001</v>
      </c>
      <c r="GC14" s="9">
        <v>5.7030000000000003</v>
      </c>
      <c r="GD14" s="9">
        <v>1.319</v>
      </c>
      <c r="GE14" s="9">
        <v>4.3840000000000003</v>
      </c>
      <c r="GF14" s="9">
        <v>602.37300000000005</v>
      </c>
      <c r="GG14" s="9">
        <v>308.08600000000001</v>
      </c>
      <c r="GH14" s="9">
        <v>294.28699999999998</v>
      </c>
      <c r="GI14" s="9">
        <v>261.55500000000001</v>
      </c>
      <c r="GJ14" s="9">
        <v>140.82400000000001</v>
      </c>
      <c r="GK14" s="9">
        <v>120.73</v>
      </c>
      <c r="GL14" s="9">
        <v>251.68700000000001</v>
      </c>
      <c r="GM14" s="9">
        <v>135.42099999999999</v>
      </c>
      <c r="GN14" s="9">
        <v>116.26600000000001</v>
      </c>
      <c r="GO14" s="9">
        <v>9.8680000000000003</v>
      </c>
      <c r="GP14" s="9">
        <v>5.4039999999999999</v>
      </c>
      <c r="GQ14" s="9">
        <v>4.4640000000000004</v>
      </c>
      <c r="GR14" s="9">
        <v>0.82499999999999996</v>
      </c>
      <c r="GS14" s="9">
        <v>0</v>
      </c>
      <c r="GT14" s="9">
        <v>0.82499999999999996</v>
      </c>
      <c r="GU14" s="9">
        <v>279.15199999999999</v>
      </c>
      <c r="GV14" s="9">
        <v>134.75399999999999</v>
      </c>
      <c r="GW14" s="9">
        <v>144.398</v>
      </c>
      <c r="GX14" s="9">
        <v>13.227</v>
      </c>
      <c r="GY14" s="9">
        <v>6.3869999999999996</v>
      </c>
      <c r="GZ14" s="9">
        <v>6.8390000000000004</v>
      </c>
      <c r="HA14" s="9">
        <v>265.92599999999999</v>
      </c>
      <c r="HB14" s="9">
        <v>128.36699999999999</v>
      </c>
      <c r="HC14" s="9">
        <v>137.55799999999999</v>
      </c>
      <c r="HD14" s="9">
        <v>60.84</v>
      </c>
      <c r="HE14" s="9">
        <v>32.506999999999998</v>
      </c>
      <c r="HF14" s="9">
        <v>28.332999999999998</v>
      </c>
      <c r="HG14" s="9">
        <v>593.34900000000005</v>
      </c>
      <c r="HH14" s="9">
        <v>307.99900000000002</v>
      </c>
      <c r="HI14" s="9">
        <v>285.35000000000002</v>
      </c>
      <c r="HJ14" s="9">
        <v>567.19600000000003</v>
      </c>
      <c r="HK14" s="9">
        <v>293.87599999999998</v>
      </c>
      <c r="HL14" s="9">
        <v>273.32</v>
      </c>
      <c r="HM14" s="9">
        <v>26.152000000000001</v>
      </c>
      <c r="HN14" s="9">
        <v>14.122999999999999</v>
      </c>
      <c r="HO14" s="9">
        <v>12.03</v>
      </c>
      <c r="HP14" s="9">
        <v>287.77300000000002</v>
      </c>
      <c r="HQ14" s="9">
        <v>154.626</v>
      </c>
      <c r="HR14" s="9">
        <v>133.14699999999999</v>
      </c>
      <c r="HS14" s="9">
        <v>982.48800000000006</v>
      </c>
      <c r="HT14" s="9">
        <v>501.04500000000002</v>
      </c>
      <c r="HU14" s="9">
        <v>481.44299999999998</v>
      </c>
      <c r="HV14" s="9">
        <v>1987.0809999999999</v>
      </c>
      <c r="HW14" s="9">
        <v>1010.861</v>
      </c>
      <c r="HX14" s="9">
        <v>976.221</v>
      </c>
      <c r="HY14" s="9">
        <v>1195.721</v>
      </c>
      <c r="HZ14" s="9">
        <v>616.08500000000004</v>
      </c>
      <c r="IA14" s="9">
        <v>579.63599999999997</v>
      </c>
      <c r="IB14" s="9">
        <v>6914.2740000000003</v>
      </c>
      <c r="IC14" s="9">
        <v>3416.8310000000001</v>
      </c>
      <c r="ID14" s="9">
        <v>3497.4430000000002</v>
      </c>
      <c r="IE14" s="9">
        <v>5631.89</v>
      </c>
      <c r="IF14" s="9">
        <v>3022.547</v>
      </c>
      <c r="IG14" s="9">
        <v>2609.3429999999998</v>
      </c>
      <c r="IH14" s="9">
        <v>755.05799999999999</v>
      </c>
      <c r="II14" s="9">
        <v>405.411</v>
      </c>
      <c r="IJ14" s="9">
        <v>349.64699999999999</v>
      </c>
      <c r="IK14" s="9">
        <v>400.92700000000002</v>
      </c>
      <c r="IL14" s="9">
        <v>160.572</v>
      </c>
      <c r="IM14" s="9">
        <v>240.35499999999999</v>
      </c>
      <c r="IN14" s="9">
        <v>772.77700000000004</v>
      </c>
      <c r="IO14" s="9">
        <v>243.23599999999999</v>
      </c>
      <c r="IP14" s="9">
        <v>529.54100000000005</v>
      </c>
      <c r="IQ14" s="9">
        <v>124.72</v>
      </c>
    </row>
    <row r="15" spans="1:251">
      <c r="A15" s="10">
        <v>43497</v>
      </c>
      <c r="B15" s="9">
        <v>20101.898000000001</v>
      </c>
      <c r="C15" s="9">
        <v>9867.4989999999998</v>
      </c>
      <c r="D15" s="9">
        <v>10234.398999999999</v>
      </c>
      <c r="E15" s="9">
        <v>12729.348</v>
      </c>
      <c r="F15" s="9">
        <v>6741.9849999999997</v>
      </c>
      <c r="G15" s="9">
        <v>5987.3630000000003</v>
      </c>
      <c r="H15" s="9">
        <v>1786.463</v>
      </c>
      <c r="I15" s="9">
        <v>929.61599999999999</v>
      </c>
      <c r="J15" s="9">
        <v>856.84699999999998</v>
      </c>
      <c r="K15" s="9">
        <v>1078.9590000000001</v>
      </c>
      <c r="L15" s="9">
        <v>446.54700000000003</v>
      </c>
      <c r="M15" s="9">
        <v>632.41099999999994</v>
      </c>
      <c r="N15" s="9">
        <v>1985.098</v>
      </c>
      <c r="O15" s="9">
        <v>854.44799999999998</v>
      </c>
      <c r="P15" s="9">
        <v>1130.6500000000001</v>
      </c>
      <c r="Q15" s="9">
        <v>305.25599999999997</v>
      </c>
      <c r="R15" s="9">
        <v>129.71899999999999</v>
      </c>
      <c r="S15" s="9">
        <v>175.53700000000001</v>
      </c>
      <c r="T15" s="9">
        <v>220.45699999999999</v>
      </c>
      <c r="U15" s="9">
        <v>107.384</v>
      </c>
      <c r="V15" s="9">
        <v>113.07299999999999</v>
      </c>
      <c r="W15" s="9">
        <v>110.764</v>
      </c>
      <c r="X15" s="9">
        <v>60.113999999999997</v>
      </c>
      <c r="Y15" s="9">
        <v>50.65</v>
      </c>
      <c r="Z15" s="9">
        <v>109.693</v>
      </c>
      <c r="AA15" s="9">
        <v>47.27</v>
      </c>
      <c r="AB15" s="9">
        <v>62.423000000000002</v>
      </c>
      <c r="AC15" s="9">
        <v>84.799000000000007</v>
      </c>
      <c r="AD15" s="9">
        <v>22.335000000000001</v>
      </c>
      <c r="AE15" s="9">
        <v>62.463999999999999</v>
      </c>
      <c r="AF15" s="9">
        <v>1679.8420000000001</v>
      </c>
      <c r="AG15" s="9">
        <v>724.72900000000004</v>
      </c>
      <c r="AH15" s="9">
        <v>955.11300000000006</v>
      </c>
      <c r="AI15" s="9">
        <v>612.12599999999998</v>
      </c>
      <c r="AJ15" s="9">
        <v>317.12400000000002</v>
      </c>
      <c r="AK15" s="9">
        <v>295.00200000000001</v>
      </c>
      <c r="AL15" s="9">
        <v>560.99699999999996</v>
      </c>
      <c r="AM15" s="9">
        <v>295.298</v>
      </c>
      <c r="AN15" s="9">
        <v>265.69799999999998</v>
      </c>
      <c r="AO15" s="9">
        <v>51.128999999999998</v>
      </c>
      <c r="AP15" s="9">
        <v>21.826000000000001</v>
      </c>
      <c r="AQ15" s="9">
        <v>29.303000000000001</v>
      </c>
      <c r="AR15" s="9">
        <v>13.116</v>
      </c>
      <c r="AS15" s="9">
        <v>5.6760000000000002</v>
      </c>
      <c r="AT15" s="9">
        <v>7.4409999999999998</v>
      </c>
      <c r="AU15" s="9">
        <v>853.18499999999995</v>
      </c>
      <c r="AV15" s="9">
        <v>333.80700000000002</v>
      </c>
      <c r="AW15" s="9">
        <v>519.37800000000004</v>
      </c>
      <c r="AX15" s="9">
        <v>90.13</v>
      </c>
      <c r="AY15" s="9">
        <v>40.530999999999999</v>
      </c>
      <c r="AZ15" s="9">
        <v>49.598999999999997</v>
      </c>
      <c r="BA15" s="9">
        <v>763.05499999999995</v>
      </c>
      <c r="BB15" s="9">
        <v>293.27600000000001</v>
      </c>
      <c r="BC15" s="9">
        <v>469.779</v>
      </c>
      <c r="BD15" s="9">
        <v>201.41499999999999</v>
      </c>
      <c r="BE15" s="9">
        <v>68.122</v>
      </c>
      <c r="BF15" s="9">
        <v>133.29300000000001</v>
      </c>
      <c r="BG15" s="9">
        <v>5387.4520000000002</v>
      </c>
      <c r="BH15" s="9">
        <v>2271.0659999999998</v>
      </c>
      <c r="BI15" s="9">
        <v>3116.386</v>
      </c>
      <c r="BJ15" s="9">
        <v>4827.1260000000002</v>
      </c>
      <c r="BK15" s="9">
        <v>1984.47</v>
      </c>
      <c r="BL15" s="9">
        <v>2842.6559999999999</v>
      </c>
      <c r="BM15" s="9">
        <v>560.32600000000002</v>
      </c>
      <c r="BN15" s="9">
        <v>286.596</v>
      </c>
      <c r="BO15" s="9">
        <v>273.73</v>
      </c>
      <c r="BP15" s="9">
        <v>671.76099999999997</v>
      </c>
      <c r="BQ15" s="9">
        <v>355.41300000000001</v>
      </c>
      <c r="BR15" s="9">
        <v>316.34800000000001</v>
      </c>
      <c r="BS15" s="9">
        <v>6700.7889999999998</v>
      </c>
      <c r="BT15" s="9">
        <v>2770.1019999999999</v>
      </c>
      <c r="BU15" s="9">
        <v>3930.6880000000001</v>
      </c>
      <c r="BV15" s="9">
        <v>13034.603999999999</v>
      </c>
      <c r="BW15" s="9">
        <v>6871.7039999999997</v>
      </c>
      <c r="BX15" s="9">
        <v>6162.9</v>
      </c>
      <c r="BY15" s="9">
        <v>7067.2939999999999</v>
      </c>
      <c r="BZ15" s="9">
        <v>2995.7950000000001</v>
      </c>
      <c r="CA15" s="9">
        <v>4071.4989999999998</v>
      </c>
      <c r="CB15" s="9">
        <v>16297.346</v>
      </c>
      <c r="CC15" s="9">
        <v>8065.8149999999996</v>
      </c>
      <c r="CD15" s="9">
        <v>8231.5310000000009</v>
      </c>
      <c r="CE15" s="9">
        <v>12161.798000000001</v>
      </c>
      <c r="CF15" s="9">
        <v>6392.53</v>
      </c>
      <c r="CG15" s="9">
        <v>5769.268</v>
      </c>
      <c r="CH15" s="9">
        <v>1736.069</v>
      </c>
      <c r="CI15" s="9">
        <v>893.65700000000004</v>
      </c>
      <c r="CJ15" s="9">
        <v>842.41099999999994</v>
      </c>
      <c r="CK15" s="9">
        <v>1052.606</v>
      </c>
      <c r="CL15" s="9">
        <v>428.69200000000001</v>
      </c>
      <c r="CM15" s="9">
        <v>623.91399999999999</v>
      </c>
      <c r="CN15" s="9">
        <v>1842.4580000000001</v>
      </c>
      <c r="CO15" s="9">
        <v>773.91300000000001</v>
      </c>
      <c r="CP15" s="9">
        <v>1068.5450000000001</v>
      </c>
      <c r="CQ15" s="9">
        <v>292.69600000000003</v>
      </c>
      <c r="CR15" s="9">
        <v>123.503</v>
      </c>
      <c r="CS15" s="9">
        <v>169.19300000000001</v>
      </c>
      <c r="CT15" s="9">
        <v>212.185</v>
      </c>
      <c r="CU15" s="9">
        <v>103.621</v>
      </c>
      <c r="CV15" s="9">
        <v>108.565</v>
      </c>
      <c r="CW15" s="9">
        <v>106.998</v>
      </c>
      <c r="CX15" s="9">
        <v>58.661000000000001</v>
      </c>
      <c r="CY15" s="9">
        <v>48.335999999999999</v>
      </c>
      <c r="CZ15" s="9">
        <v>105.188</v>
      </c>
      <c r="DA15" s="9">
        <v>44.959000000000003</v>
      </c>
      <c r="DB15" s="9">
        <v>60.228000000000002</v>
      </c>
      <c r="DC15" s="9">
        <v>80.510999999999996</v>
      </c>
      <c r="DD15" s="9">
        <v>19.882000000000001</v>
      </c>
      <c r="DE15" s="9">
        <v>60.628</v>
      </c>
      <c r="DF15" s="9">
        <v>1549.7619999999999</v>
      </c>
      <c r="DG15" s="9">
        <v>650.41</v>
      </c>
      <c r="DH15" s="9">
        <v>899.35199999999998</v>
      </c>
      <c r="DI15" s="9">
        <v>601.88099999999997</v>
      </c>
      <c r="DJ15" s="9">
        <v>309.274</v>
      </c>
      <c r="DK15" s="9">
        <v>292.60700000000003</v>
      </c>
      <c r="DL15" s="9">
        <v>552.125</v>
      </c>
      <c r="DM15" s="9">
        <v>287.97399999999999</v>
      </c>
      <c r="DN15" s="9">
        <v>264.15100000000001</v>
      </c>
      <c r="DO15" s="9">
        <v>49.756</v>
      </c>
      <c r="DP15" s="9">
        <v>21.3</v>
      </c>
      <c r="DQ15" s="9">
        <v>28.456</v>
      </c>
      <c r="DR15" s="9">
        <v>12.643000000000001</v>
      </c>
      <c r="DS15" s="9">
        <v>5.6760000000000002</v>
      </c>
      <c r="DT15" s="9">
        <v>6.9669999999999996</v>
      </c>
      <c r="DU15" s="9">
        <v>752.21699999999998</v>
      </c>
      <c r="DV15" s="9">
        <v>274.875</v>
      </c>
      <c r="DW15" s="9">
        <v>477.34199999999998</v>
      </c>
      <c r="DX15" s="9">
        <v>61.328000000000003</v>
      </c>
      <c r="DY15" s="9">
        <v>24.033999999999999</v>
      </c>
      <c r="DZ15" s="9">
        <v>37.293999999999997</v>
      </c>
      <c r="EA15" s="9">
        <v>690.88900000000001</v>
      </c>
      <c r="EB15" s="9">
        <v>250.84100000000001</v>
      </c>
      <c r="EC15" s="9">
        <v>440.048</v>
      </c>
      <c r="ED15" s="9">
        <v>183.02199999999999</v>
      </c>
      <c r="EE15" s="9">
        <v>60.585000000000001</v>
      </c>
      <c r="EF15" s="9">
        <v>122.43600000000001</v>
      </c>
      <c r="EG15" s="9">
        <v>2293.0889999999999</v>
      </c>
      <c r="EH15" s="9">
        <v>899.37099999999998</v>
      </c>
      <c r="EI15" s="9">
        <v>1393.7180000000001</v>
      </c>
      <c r="EJ15" s="9">
        <v>1899.55</v>
      </c>
      <c r="EK15" s="9">
        <v>700.072</v>
      </c>
      <c r="EL15" s="9">
        <v>1199.479</v>
      </c>
      <c r="EM15" s="9">
        <v>393.53899999999999</v>
      </c>
      <c r="EN15" s="9">
        <v>199.3</v>
      </c>
      <c r="EO15" s="9">
        <v>194.239</v>
      </c>
      <c r="EP15" s="9">
        <v>659.12300000000005</v>
      </c>
      <c r="EQ15" s="9">
        <v>346.63600000000002</v>
      </c>
      <c r="ER15" s="9">
        <v>312.48700000000002</v>
      </c>
      <c r="ES15" s="9">
        <v>3476.4250000000002</v>
      </c>
      <c r="ET15" s="9">
        <v>1326.6489999999999</v>
      </c>
      <c r="EU15" s="9">
        <v>2149.7759999999998</v>
      </c>
      <c r="EV15" s="9">
        <v>12454.494000000001</v>
      </c>
      <c r="EW15" s="9">
        <v>6516.0339999999997</v>
      </c>
      <c r="EX15" s="9">
        <v>5938.4610000000002</v>
      </c>
      <c r="EY15" s="9">
        <v>3842.8510000000001</v>
      </c>
      <c r="EZ15" s="9">
        <v>1549.7809999999999</v>
      </c>
      <c r="FA15" s="9">
        <v>2293.0700000000002</v>
      </c>
      <c r="FB15" s="9">
        <v>3214.3850000000002</v>
      </c>
      <c r="FC15" s="9">
        <v>1641.883</v>
      </c>
      <c r="FD15" s="9">
        <v>1572.502</v>
      </c>
      <c r="FE15" s="9">
        <v>1973.749</v>
      </c>
      <c r="FF15" s="9">
        <v>1007.0359999999999</v>
      </c>
      <c r="FG15" s="9">
        <v>966.71299999999997</v>
      </c>
      <c r="FH15" s="9">
        <v>496.20299999999997</v>
      </c>
      <c r="FI15" s="9">
        <v>240.97800000000001</v>
      </c>
      <c r="FJ15" s="9">
        <v>255.22499999999999</v>
      </c>
      <c r="FK15" s="9">
        <v>368.12599999999998</v>
      </c>
      <c r="FL15" s="9">
        <v>158.23400000000001</v>
      </c>
      <c r="FM15" s="9">
        <v>209.892</v>
      </c>
      <c r="FN15" s="9">
        <v>644.71600000000001</v>
      </c>
      <c r="FO15" s="9">
        <v>335.20100000000002</v>
      </c>
      <c r="FP15" s="9">
        <v>309.51499999999999</v>
      </c>
      <c r="FQ15" s="9">
        <v>85.691000000000003</v>
      </c>
      <c r="FR15" s="9">
        <v>44.651000000000003</v>
      </c>
      <c r="FS15" s="9">
        <v>41.039000000000001</v>
      </c>
      <c r="FT15" s="9">
        <v>74.451999999999998</v>
      </c>
      <c r="FU15" s="9">
        <v>41.372</v>
      </c>
      <c r="FV15" s="9">
        <v>33.08</v>
      </c>
      <c r="FW15" s="9">
        <v>41.768999999999998</v>
      </c>
      <c r="FX15" s="9">
        <v>24.789000000000001</v>
      </c>
      <c r="FY15" s="9">
        <v>16.98</v>
      </c>
      <c r="FZ15" s="9">
        <v>32.683</v>
      </c>
      <c r="GA15" s="9">
        <v>16.582999999999998</v>
      </c>
      <c r="GB15" s="9">
        <v>16.100000000000001</v>
      </c>
      <c r="GC15" s="9">
        <v>11.239000000000001</v>
      </c>
      <c r="GD15" s="9">
        <v>3.2789999999999999</v>
      </c>
      <c r="GE15" s="9">
        <v>7.9589999999999996</v>
      </c>
      <c r="GF15" s="9">
        <v>559.02499999999998</v>
      </c>
      <c r="GG15" s="9">
        <v>290.55</v>
      </c>
      <c r="GH15" s="9">
        <v>268.476</v>
      </c>
      <c r="GI15" s="9">
        <v>224.80500000000001</v>
      </c>
      <c r="GJ15" s="9">
        <v>117.791</v>
      </c>
      <c r="GK15" s="9">
        <v>107.014</v>
      </c>
      <c r="GL15" s="9">
        <v>208.08600000000001</v>
      </c>
      <c r="GM15" s="9">
        <v>110.14700000000001</v>
      </c>
      <c r="GN15" s="9">
        <v>97.938999999999993</v>
      </c>
      <c r="GO15" s="9">
        <v>16.719000000000001</v>
      </c>
      <c r="GP15" s="9">
        <v>7.6429999999999998</v>
      </c>
      <c r="GQ15" s="9">
        <v>9.0749999999999993</v>
      </c>
      <c r="GR15" s="9">
        <v>2.9630000000000001</v>
      </c>
      <c r="GS15" s="9">
        <v>0.55200000000000005</v>
      </c>
      <c r="GT15" s="9">
        <v>2.411</v>
      </c>
      <c r="GU15" s="9">
        <v>280.87200000000001</v>
      </c>
      <c r="GV15" s="9">
        <v>149.125</v>
      </c>
      <c r="GW15" s="9">
        <v>131.74600000000001</v>
      </c>
      <c r="GX15" s="9">
        <v>12.917</v>
      </c>
      <c r="GY15" s="9">
        <v>8.3529999999999998</v>
      </c>
      <c r="GZ15" s="9">
        <v>4.5640000000000001</v>
      </c>
      <c r="HA15" s="9">
        <v>267.95400000000001</v>
      </c>
      <c r="HB15" s="9">
        <v>140.77199999999999</v>
      </c>
      <c r="HC15" s="9">
        <v>127.182</v>
      </c>
      <c r="HD15" s="9">
        <v>50.386000000000003</v>
      </c>
      <c r="HE15" s="9">
        <v>23.081</v>
      </c>
      <c r="HF15" s="9">
        <v>27.303999999999998</v>
      </c>
      <c r="HG15" s="9">
        <v>595.91999999999996</v>
      </c>
      <c r="HH15" s="9">
        <v>299.64600000000002</v>
      </c>
      <c r="HI15" s="9">
        <v>296.274</v>
      </c>
      <c r="HJ15" s="9">
        <v>574.94200000000001</v>
      </c>
      <c r="HK15" s="9">
        <v>287.74</v>
      </c>
      <c r="HL15" s="9">
        <v>287.20299999999997</v>
      </c>
      <c r="HM15" s="9">
        <v>20.977</v>
      </c>
      <c r="HN15" s="9">
        <v>11.906000000000001</v>
      </c>
      <c r="HO15" s="9">
        <v>9.0709999999999997</v>
      </c>
      <c r="HP15" s="9">
        <v>249.85499999999999</v>
      </c>
      <c r="HQ15" s="9">
        <v>134.93700000000001</v>
      </c>
      <c r="HR15" s="9">
        <v>114.919</v>
      </c>
      <c r="HS15" s="9">
        <v>990.78</v>
      </c>
      <c r="HT15" s="9">
        <v>499.91</v>
      </c>
      <c r="HU15" s="9">
        <v>490.87099999999998</v>
      </c>
      <c r="HV15" s="9">
        <v>2059.44</v>
      </c>
      <c r="HW15" s="9">
        <v>1051.6869999999999</v>
      </c>
      <c r="HX15" s="9">
        <v>1007.752</v>
      </c>
      <c r="HY15" s="9">
        <v>1154.9449999999999</v>
      </c>
      <c r="HZ15" s="9">
        <v>590.19500000000005</v>
      </c>
      <c r="IA15" s="9">
        <v>564.75</v>
      </c>
      <c r="IB15" s="9">
        <v>7024.24</v>
      </c>
      <c r="IC15" s="9">
        <v>3468.913</v>
      </c>
      <c r="ID15" s="9">
        <v>3555.3270000000002</v>
      </c>
      <c r="IE15" s="9">
        <v>5747.5839999999998</v>
      </c>
      <c r="IF15" s="9">
        <v>3073.7080000000001</v>
      </c>
      <c r="IG15" s="9">
        <v>2673.8760000000002</v>
      </c>
      <c r="IH15" s="9">
        <v>741.32899999999995</v>
      </c>
      <c r="II15" s="9">
        <v>405.863</v>
      </c>
      <c r="IJ15" s="9">
        <v>335.46699999999998</v>
      </c>
      <c r="IK15" s="9">
        <v>399.67099999999999</v>
      </c>
      <c r="IL15" s="9">
        <v>158.78700000000001</v>
      </c>
      <c r="IM15" s="9">
        <v>240.88499999999999</v>
      </c>
      <c r="IN15" s="9">
        <v>744.20500000000004</v>
      </c>
      <c r="IO15" s="9">
        <v>239.16300000000001</v>
      </c>
      <c r="IP15" s="9">
        <v>505.04199999999997</v>
      </c>
      <c r="IQ15" s="9">
        <v>141.227</v>
      </c>
    </row>
    <row r="16" spans="1:251">
      <c r="A16" s="10">
        <v>43862</v>
      </c>
      <c r="B16" s="9">
        <v>20505.88</v>
      </c>
      <c r="C16" s="9">
        <v>10097.288</v>
      </c>
      <c r="D16" s="9">
        <v>10408.592000000001</v>
      </c>
      <c r="E16" s="9">
        <v>12980.137000000001</v>
      </c>
      <c r="F16" s="9">
        <v>6826.991</v>
      </c>
      <c r="G16" s="9">
        <v>6153.1459999999997</v>
      </c>
      <c r="H16" s="9">
        <v>1952.924</v>
      </c>
      <c r="I16" s="9">
        <v>1014.545</v>
      </c>
      <c r="J16" s="9">
        <v>938.37900000000002</v>
      </c>
      <c r="K16" s="9">
        <v>1179.519</v>
      </c>
      <c r="L16" s="9">
        <v>481.92200000000003</v>
      </c>
      <c r="M16" s="9">
        <v>697.59699999999998</v>
      </c>
      <c r="N16" s="9">
        <v>2077.6089999999999</v>
      </c>
      <c r="O16" s="9">
        <v>898.54700000000003</v>
      </c>
      <c r="P16" s="9">
        <v>1179.0630000000001</v>
      </c>
      <c r="Q16" s="9">
        <v>329.86399999999998</v>
      </c>
      <c r="R16" s="9">
        <v>146.631</v>
      </c>
      <c r="S16" s="9">
        <v>183.232</v>
      </c>
      <c r="T16" s="9">
        <v>244.52500000000001</v>
      </c>
      <c r="U16" s="9">
        <v>127.09399999999999</v>
      </c>
      <c r="V16" s="9">
        <v>117.431</v>
      </c>
      <c r="W16" s="9">
        <v>111.497</v>
      </c>
      <c r="X16" s="9">
        <v>58.100999999999999</v>
      </c>
      <c r="Y16" s="9">
        <v>53.396000000000001</v>
      </c>
      <c r="Z16" s="9">
        <v>133.029</v>
      </c>
      <c r="AA16" s="9">
        <v>68.992999999999995</v>
      </c>
      <c r="AB16" s="9">
        <v>64.036000000000001</v>
      </c>
      <c r="AC16" s="9">
        <v>85.337999999999994</v>
      </c>
      <c r="AD16" s="9">
        <v>19.538</v>
      </c>
      <c r="AE16" s="9">
        <v>65.801000000000002</v>
      </c>
      <c r="AF16" s="9">
        <v>1747.7460000000001</v>
      </c>
      <c r="AG16" s="9">
        <v>751.91499999999996</v>
      </c>
      <c r="AH16" s="9">
        <v>995.83100000000002</v>
      </c>
      <c r="AI16" s="9">
        <v>640.77499999999998</v>
      </c>
      <c r="AJ16" s="9">
        <v>343.99</v>
      </c>
      <c r="AK16" s="9">
        <v>296.78399999999999</v>
      </c>
      <c r="AL16" s="9">
        <v>592.29499999999996</v>
      </c>
      <c r="AM16" s="9">
        <v>323.50400000000002</v>
      </c>
      <c r="AN16" s="9">
        <v>268.791</v>
      </c>
      <c r="AO16" s="9">
        <v>48.48</v>
      </c>
      <c r="AP16" s="9">
        <v>20.486999999999998</v>
      </c>
      <c r="AQ16" s="9">
        <v>27.992999999999999</v>
      </c>
      <c r="AR16" s="9">
        <v>14.709</v>
      </c>
      <c r="AS16" s="9">
        <v>5.6669999999999998</v>
      </c>
      <c r="AT16" s="9">
        <v>9.0429999999999993</v>
      </c>
      <c r="AU16" s="9">
        <v>879.06100000000004</v>
      </c>
      <c r="AV16" s="9">
        <v>326.10199999999998</v>
      </c>
      <c r="AW16" s="9">
        <v>552.96</v>
      </c>
      <c r="AX16" s="9">
        <v>102.952</v>
      </c>
      <c r="AY16" s="9">
        <v>45.790999999999997</v>
      </c>
      <c r="AZ16" s="9">
        <v>57.161000000000001</v>
      </c>
      <c r="BA16" s="9">
        <v>776.10900000000004</v>
      </c>
      <c r="BB16" s="9">
        <v>280.31</v>
      </c>
      <c r="BC16" s="9">
        <v>495.79899999999998</v>
      </c>
      <c r="BD16" s="9">
        <v>213.20099999999999</v>
      </c>
      <c r="BE16" s="9">
        <v>76.156999999999996</v>
      </c>
      <c r="BF16" s="9">
        <v>137.04400000000001</v>
      </c>
      <c r="BG16" s="9">
        <v>5448.1329999999998</v>
      </c>
      <c r="BH16" s="9">
        <v>2371.7510000000002</v>
      </c>
      <c r="BI16" s="9">
        <v>3076.3829999999998</v>
      </c>
      <c r="BJ16" s="9">
        <v>4821.9840000000004</v>
      </c>
      <c r="BK16" s="9">
        <v>2051.8009999999999</v>
      </c>
      <c r="BL16" s="9">
        <v>2770.183</v>
      </c>
      <c r="BM16" s="9">
        <v>626.15</v>
      </c>
      <c r="BN16" s="9">
        <v>319.95</v>
      </c>
      <c r="BO16" s="9">
        <v>306.2</v>
      </c>
      <c r="BP16" s="9">
        <v>703.79200000000003</v>
      </c>
      <c r="BQ16" s="9">
        <v>381.60500000000002</v>
      </c>
      <c r="BR16" s="9">
        <v>322.18700000000001</v>
      </c>
      <c r="BS16" s="9">
        <v>6821.951</v>
      </c>
      <c r="BT16" s="9">
        <v>2888.6930000000002</v>
      </c>
      <c r="BU16" s="9">
        <v>3933.259</v>
      </c>
      <c r="BV16" s="9">
        <v>13310</v>
      </c>
      <c r="BW16" s="9">
        <v>6973.6220000000003</v>
      </c>
      <c r="BX16" s="9">
        <v>6336.3779999999997</v>
      </c>
      <c r="BY16" s="9">
        <v>7195.8789999999999</v>
      </c>
      <c r="BZ16" s="9">
        <v>3123.6660000000002</v>
      </c>
      <c r="CA16" s="9">
        <v>4072.2130000000002</v>
      </c>
      <c r="CB16" s="9">
        <v>16521.992999999999</v>
      </c>
      <c r="CC16" s="9">
        <v>8195.0409999999993</v>
      </c>
      <c r="CD16" s="9">
        <v>8326.9519999999993</v>
      </c>
      <c r="CE16" s="9">
        <v>12385.513000000001</v>
      </c>
      <c r="CF16" s="9">
        <v>6475.1790000000001</v>
      </c>
      <c r="CG16" s="9">
        <v>5910.3339999999998</v>
      </c>
      <c r="CH16" s="9">
        <v>1899.6759999999999</v>
      </c>
      <c r="CI16" s="9">
        <v>977.15</v>
      </c>
      <c r="CJ16" s="9">
        <v>922.52499999999998</v>
      </c>
      <c r="CK16" s="9">
        <v>1154.319</v>
      </c>
      <c r="CL16" s="9">
        <v>465.459</v>
      </c>
      <c r="CM16" s="9">
        <v>688.86</v>
      </c>
      <c r="CN16" s="9">
        <v>1920.3920000000001</v>
      </c>
      <c r="CO16" s="9">
        <v>815.93600000000004</v>
      </c>
      <c r="CP16" s="9">
        <v>1104.4559999999999</v>
      </c>
      <c r="CQ16" s="9">
        <v>316.50299999999999</v>
      </c>
      <c r="CR16" s="9">
        <v>140.846</v>
      </c>
      <c r="CS16" s="9">
        <v>175.65700000000001</v>
      </c>
      <c r="CT16" s="9">
        <v>234.14</v>
      </c>
      <c r="CU16" s="9">
        <v>122.227</v>
      </c>
      <c r="CV16" s="9">
        <v>111.913</v>
      </c>
      <c r="CW16" s="9">
        <v>107.727</v>
      </c>
      <c r="CX16" s="9">
        <v>56.234000000000002</v>
      </c>
      <c r="CY16" s="9">
        <v>51.493000000000002</v>
      </c>
      <c r="CZ16" s="9">
        <v>126.413</v>
      </c>
      <c r="DA16" s="9">
        <v>65.992999999999995</v>
      </c>
      <c r="DB16" s="9">
        <v>60.42</v>
      </c>
      <c r="DC16" s="9">
        <v>82.361999999999995</v>
      </c>
      <c r="DD16" s="9">
        <v>18.619</v>
      </c>
      <c r="DE16" s="9">
        <v>63.744</v>
      </c>
      <c r="DF16" s="9">
        <v>1603.8889999999999</v>
      </c>
      <c r="DG16" s="9">
        <v>675.09</v>
      </c>
      <c r="DH16" s="9">
        <v>928.79899999999998</v>
      </c>
      <c r="DI16" s="9">
        <v>632.21299999999997</v>
      </c>
      <c r="DJ16" s="9">
        <v>338.73700000000002</v>
      </c>
      <c r="DK16" s="9">
        <v>293.476</v>
      </c>
      <c r="DL16" s="9">
        <v>584.255</v>
      </c>
      <c r="DM16" s="9">
        <v>318.25</v>
      </c>
      <c r="DN16" s="9">
        <v>266.005</v>
      </c>
      <c r="DO16" s="9">
        <v>47.957999999999998</v>
      </c>
      <c r="DP16" s="9">
        <v>20.486999999999998</v>
      </c>
      <c r="DQ16" s="9">
        <v>27.471</v>
      </c>
      <c r="DR16" s="9">
        <v>14.173999999999999</v>
      </c>
      <c r="DS16" s="9">
        <v>5.6669999999999998</v>
      </c>
      <c r="DT16" s="9">
        <v>8.5079999999999991</v>
      </c>
      <c r="DU16" s="9">
        <v>758.79399999999998</v>
      </c>
      <c r="DV16" s="9">
        <v>262.46100000000001</v>
      </c>
      <c r="DW16" s="9">
        <v>496.33300000000003</v>
      </c>
      <c r="DX16" s="9">
        <v>67.978999999999999</v>
      </c>
      <c r="DY16" s="9">
        <v>25.175000000000001</v>
      </c>
      <c r="DZ16" s="9">
        <v>42.804000000000002</v>
      </c>
      <c r="EA16" s="9">
        <v>690.81500000000005</v>
      </c>
      <c r="EB16" s="9">
        <v>237.286</v>
      </c>
      <c r="EC16" s="9">
        <v>453.529</v>
      </c>
      <c r="ED16" s="9">
        <v>198.708</v>
      </c>
      <c r="EE16" s="9">
        <v>68.225999999999999</v>
      </c>
      <c r="EF16" s="9">
        <v>130.483</v>
      </c>
      <c r="EG16" s="9">
        <v>2216.0880000000002</v>
      </c>
      <c r="EH16" s="9">
        <v>903.92600000000004</v>
      </c>
      <c r="EI16" s="9">
        <v>1312.163</v>
      </c>
      <c r="EJ16" s="9">
        <v>1762.8320000000001</v>
      </c>
      <c r="EK16" s="9">
        <v>666.73299999999995</v>
      </c>
      <c r="EL16" s="9">
        <v>1096.0989999999999</v>
      </c>
      <c r="EM16" s="9">
        <v>453.25599999999997</v>
      </c>
      <c r="EN16" s="9">
        <v>237.19200000000001</v>
      </c>
      <c r="EO16" s="9">
        <v>216.06399999999999</v>
      </c>
      <c r="EP16" s="9">
        <v>691.98199999999997</v>
      </c>
      <c r="EQ16" s="9">
        <v>374.48399999999998</v>
      </c>
      <c r="ER16" s="9">
        <v>317.49799999999999</v>
      </c>
      <c r="ES16" s="9">
        <v>3444.498</v>
      </c>
      <c r="ET16" s="9">
        <v>1345.3779999999999</v>
      </c>
      <c r="EU16" s="9">
        <v>2099.12</v>
      </c>
      <c r="EV16" s="9">
        <v>12702.014999999999</v>
      </c>
      <c r="EW16" s="9">
        <v>6616.0249999999996</v>
      </c>
      <c r="EX16" s="9">
        <v>6085.99</v>
      </c>
      <c r="EY16" s="9">
        <v>3819.9769999999999</v>
      </c>
      <c r="EZ16" s="9">
        <v>1579.0160000000001</v>
      </c>
      <c r="FA16" s="9">
        <v>2240.962</v>
      </c>
      <c r="FB16" s="9">
        <v>3186.395</v>
      </c>
      <c r="FC16" s="9">
        <v>1641.038</v>
      </c>
      <c r="FD16" s="9">
        <v>1545.357</v>
      </c>
      <c r="FE16" s="9">
        <v>1942.6959999999999</v>
      </c>
      <c r="FF16" s="9">
        <v>971.24</v>
      </c>
      <c r="FG16" s="9">
        <v>971.45500000000004</v>
      </c>
      <c r="FH16" s="9">
        <v>525.66700000000003</v>
      </c>
      <c r="FI16" s="9">
        <v>248.77600000000001</v>
      </c>
      <c r="FJ16" s="9">
        <v>276.89</v>
      </c>
      <c r="FK16" s="9">
        <v>400.27800000000002</v>
      </c>
      <c r="FL16" s="9">
        <v>172.02099999999999</v>
      </c>
      <c r="FM16" s="9">
        <v>228.25800000000001</v>
      </c>
      <c r="FN16" s="9">
        <v>656.97199999999998</v>
      </c>
      <c r="FO16" s="9">
        <v>354.23700000000002</v>
      </c>
      <c r="FP16" s="9">
        <v>302.73500000000001</v>
      </c>
      <c r="FQ16" s="9">
        <v>91.552000000000007</v>
      </c>
      <c r="FR16" s="9">
        <v>55.561</v>
      </c>
      <c r="FS16" s="9">
        <v>35.991</v>
      </c>
      <c r="FT16" s="9">
        <v>80.350999999999999</v>
      </c>
      <c r="FU16" s="9">
        <v>50.082000000000001</v>
      </c>
      <c r="FV16" s="9">
        <v>30.268999999999998</v>
      </c>
      <c r="FW16" s="9">
        <v>40.927</v>
      </c>
      <c r="FX16" s="9">
        <v>23.513000000000002</v>
      </c>
      <c r="FY16" s="9">
        <v>17.414000000000001</v>
      </c>
      <c r="FZ16" s="9">
        <v>39.424999999999997</v>
      </c>
      <c r="GA16" s="9">
        <v>26.57</v>
      </c>
      <c r="GB16" s="9">
        <v>12.855</v>
      </c>
      <c r="GC16" s="9">
        <v>11.201000000000001</v>
      </c>
      <c r="GD16" s="9">
        <v>5.4790000000000001</v>
      </c>
      <c r="GE16" s="9">
        <v>5.7220000000000004</v>
      </c>
      <c r="GF16" s="9">
        <v>565.41999999999996</v>
      </c>
      <c r="GG16" s="9">
        <v>298.67599999999999</v>
      </c>
      <c r="GH16" s="9">
        <v>266.74400000000003</v>
      </c>
      <c r="GI16" s="9">
        <v>249.30799999999999</v>
      </c>
      <c r="GJ16" s="9">
        <v>140.886</v>
      </c>
      <c r="GK16" s="9">
        <v>108.422</v>
      </c>
      <c r="GL16" s="9">
        <v>235.86699999999999</v>
      </c>
      <c r="GM16" s="9">
        <v>135.059</v>
      </c>
      <c r="GN16" s="9">
        <v>100.80800000000001</v>
      </c>
      <c r="GO16" s="9">
        <v>13.441000000000001</v>
      </c>
      <c r="GP16" s="9">
        <v>5.827</v>
      </c>
      <c r="GQ16" s="9">
        <v>7.6139999999999999</v>
      </c>
      <c r="GR16" s="9">
        <v>1.9410000000000001</v>
      </c>
      <c r="GS16" s="9">
        <v>0.71599999999999997</v>
      </c>
      <c r="GT16" s="9">
        <v>1.2250000000000001</v>
      </c>
      <c r="GU16" s="9">
        <v>260.21899999999999</v>
      </c>
      <c r="GV16" s="9">
        <v>129.16300000000001</v>
      </c>
      <c r="GW16" s="9">
        <v>131.05600000000001</v>
      </c>
      <c r="GX16" s="9">
        <v>18.988</v>
      </c>
      <c r="GY16" s="9">
        <v>9.657</v>
      </c>
      <c r="GZ16" s="9">
        <v>9.3309999999999995</v>
      </c>
      <c r="HA16" s="9">
        <v>241.23</v>
      </c>
      <c r="HB16" s="9">
        <v>119.506</v>
      </c>
      <c r="HC16" s="9">
        <v>121.72499999999999</v>
      </c>
      <c r="HD16" s="9">
        <v>53.953000000000003</v>
      </c>
      <c r="HE16" s="9">
        <v>27.911999999999999</v>
      </c>
      <c r="HF16" s="9">
        <v>26.041</v>
      </c>
      <c r="HG16" s="9">
        <v>586.72699999999998</v>
      </c>
      <c r="HH16" s="9">
        <v>315.56099999999998</v>
      </c>
      <c r="HI16" s="9">
        <v>271.16699999999997</v>
      </c>
      <c r="HJ16" s="9">
        <v>544.48</v>
      </c>
      <c r="HK16" s="9">
        <v>286.94799999999998</v>
      </c>
      <c r="HL16" s="9">
        <v>257.53199999999998</v>
      </c>
      <c r="HM16" s="9">
        <v>42.247</v>
      </c>
      <c r="HN16" s="9">
        <v>28.613</v>
      </c>
      <c r="HO16" s="9">
        <v>13.634</v>
      </c>
      <c r="HP16" s="9">
        <v>276.79399999999998</v>
      </c>
      <c r="HQ16" s="9">
        <v>158.571</v>
      </c>
      <c r="HR16" s="9">
        <v>118.22199999999999</v>
      </c>
      <c r="HS16" s="9">
        <v>966.90599999999995</v>
      </c>
      <c r="HT16" s="9">
        <v>511.226</v>
      </c>
      <c r="HU16" s="9">
        <v>455.68</v>
      </c>
      <c r="HV16" s="9">
        <v>2034.248</v>
      </c>
      <c r="HW16" s="9">
        <v>1026.8019999999999</v>
      </c>
      <c r="HX16" s="9">
        <v>1007.446</v>
      </c>
      <c r="HY16" s="9">
        <v>1152.1469999999999</v>
      </c>
      <c r="HZ16" s="9">
        <v>614.23599999999999</v>
      </c>
      <c r="IA16" s="9">
        <v>537.91099999999994</v>
      </c>
      <c r="IB16" s="9">
        <v>7166.3149999999996</v>
      </c>
      <c r="IC16" s="9">
        <v>3543.605</v>
      </c>
      <c r="ID16" s="9">
        <v>3622.71</v>
      </c>
      <c r="IE16" s="9">
        <v>5894.451</v>
      </c>
      <c r="IF16" s="9">
        <v>3127.0529999999999</v>
      </c>
      <c r="IG16" s="9">
        <v>2767.3980000000001</v>
      </c>
      <c r="IH16" s="9">
        <v>810.87900000000002</v>
      </c>
      <c r="II16" s="9">
        <v>447.75</v>
      </c>
      <c r="IJ16" s="9">
        <v>363.13</v>
      </c>
      <c r="IK16" s="9">
        <v>415.62700000000001</v>
      </c>
      <c r="IL16" s="9">
        <v>168.08099999999999</v>
      </c>
      <c r="IM16" s="9">
        <v>247.547</v>
      </c>
      <c r="IN16" s="9">
        <v>779.28800000000001</v>
      </c>
      <c r="IO16" s="9">
        <v>255.60599999999999</v>
      </c>
      <c r="IP16" s="9">
        <v>523.68200000000002</v>
      </c>
      <c r="IQ16" s="9">
        <v>149.59200000000001</v>
      </c>
    </row>
    <row r="17" spans="1:251">
      <c r="A17" s="10">
        <v>44228</v>
      </c>
      <c r="B17" s="9">
        <v>20632.147000000001</v>
      </c>
      <c r="C17" s="9">
        <v>10122.019</v>
      </c>
      <c r="D17" s="9">
        <v>10510.128000000001</v>
      </c>
      <c r="E17" s="9">
        <v>12947.324000000001</v>
      </c>
      <c r="F17" s="9">
        <v>6797.5029999999997</v>
      </c>
      <c r="G17" s="9">
        <v>6149.8209999999999</v>
      </c>
      <c r="H17" s="9">
        <v>1918.7819999999999</v>
      </c>
      <c r="I17" s="9">
        <v>1041.1849999999999</v>
      </c>
      <c r="J17" s="9">
        <v>877.59699999999998</v>
      </c>
      <c r="K17" s="9">
        <v>1167.097</v>
      </c>
      <c r="L17" s="9">
        <v>533.81600000000003</v>
      </c>
      <c r="M17" s="9">
        <v>633.28099999999995</v>
      </c>
      <c r="N17" s="9">
        <v>2178.817</v>
      </c>
      <c r="O17" s="9">
        <v>960.04600000000005</v>
      </c>
      <c r="P17" s="9">
        <v>1218.7719999999999</v>
      </c>
      <c r="Q17" s="9">
        <v>339.87099999999998</v>
      </c>
      <c r="R17" s="9">
        <v>143.80500000000001</v>
      </c>
      <c r="S17" s="9">
        <v>196.065</v>
      </c>
      <c r="T17" s="9">
        <v>259.15100000000001</v>
      </c>
      <c r="U17" s="9">
        <v>121.89400000000001</v>
      </c>
      <c r="V17" s="9">
        <v>137.25700000000001</v>
      </c>
      <c r="W17" s="9">
        <v>119.379</v>
      </c>
      <c r="X17" s="9">
        <v>60.296999999999997</v>
      </c>
      <c r="Y17" s="9">
        <v>59.082000000000001</v>
      </c>
      <c r="Z17" s="9">
        <v>139.77199999999999</v>
      </c>
      <c r="AA17" s="9">
        <v>61.597000000000001</v>
      </c>
      <c r="AB17" s="9">
        <v>78.174999999999997</v>
      </c>
      <c r="AC17" s="9">
        <v>80.718999999999994</v>
      </c>
      <c r="AD17" s="9">
        <v>21.911000000000001</v>
      </c>
      <c r="AE17" s="9">
        <v>58.808</v>
      </c>
      <c r="AF17" s="9">
        <v>1838.9469999999999</v>
      </c>
      <c r="AG17" s="9">
        <v>816.24</v>
      </c>
      <c r="AH17" s="9">
        <v>1022.707</v>
      </c>
      <c r="AI17" s="9">
        <v>741.60400000000004</v>
      </c>
      <c r="AJ17" s="9">
        <v>398.721</v>
      </c>
      <c r="AK17" s="9">
        <v>342.88299999999998</v>
      </c>
      <c r="AL17" s="9">
        <v>685.55200000000002</v>
      </c>
      <c r="AM17" s="9">
        <v>380.435</v>
      </c>
      <c r="AN17" s="9">
        <v>305.11700000000002</v>
      </c>
      <c r="AO17" s="9">
        <v>56.052</v>
      </c>
      <c r="AP17" s="9">
        <v>18.286999999999999</v>
      </c>
      <c r="AQ17" s="9">
        <v>37.765999999999998</v>
      </c>
      <c r="AR17" s="9">
        <v>18.457999999999998</v>
      </c>
      <c r="AS17" s="9">
        <v>6.7220000000000004</v>
      </c>
      <c r="AT17" s="9">
        <v>11.736000000000001</v>
      </c>
      <c r="AU17" s="9">
        <v>860.44399999999996</v>
      </c>
      <c r="AV17" s="9">
        <v>336.39600000000002</v>
      </c>
      <c r="AW17" s="9">
        <v>524.048</v>
      </c>
      <c r="AX17" s="9">
        <v>112.904</v>
      </c>
      <c r="AY17" s="9">
        <v>52.021000000000001</v>
      </c>
      <c r="AZ17" s="9">
        <v>60.881999999999998</v>
      </c>
      <c r="BA17" s="9">
        <v>747.54100000000005</v>
      </c>
      <c r="BB17" s="9">
        <v>284.375</v>
      </c>
      <c r="BC17" s="9">
        <v>463.166</v>
      </c>
      <c r="BD17" s="9">
        <v>218.44</v>
      </c>
      <c r="BE17" s="9">
        <v>74.400999999999996</v>
      </c>
      <c r="BF17" s="9">
        <v>144.03899999999999</v>
      </c>
      <c r="BG17" s="9">
        <v>5506.0050000000001</v>
      </c>
      <c r="BH17" s="9">
        <v>2364.4699999999998</v>
      </c>
      <c r="BI17" s="9">
        <v>3141.5340000000001</v>
      </c>
      <c r="BJ17" s="9">
        <v>4820.3459999999995</v>
      </c>
      <c r="BK17" s="9">
        <v>2038.117</v>
      </c>
      <c r="BL17" s="9">
        <v>2782.2280000000001</v>
      </c>
      <c r="BM17" s="9">
        <v>685.65899999999999</v>
      </c>
      <c r="BN17" s="9">
        <v>326.35300000000001</v>
      </c>
      <c r="BO17" s="9">
        <v>359.30599999999998</v>
      </c>
      <c r="BP17" s="9">
        <v>804.93100000000004</v>
      </c>
      <c r="BQ17" s="9">
        <v>440.73200000000003</v>
      </c>
      <c r="BR17" s="9">
        <v>364.19900000000001</v>
      </c>
      <c r="BS17" s="9">
        <v>6879.8909999999996</v>
      </c>
      <c r="BT17" s="9">
        <v>2883.7840000000001</v>
      </c>
      <c r="BU17" s="9">
        <v>3996.107</v>
      </c>
      <c r="BV17" s="9">
        <v>13287.195</v>
      </c>
      <c r="BW17" s="9">
        <v>6941.3090000000002</v>
      </c>
      <c r="BX17" s="9">
        <v>6345.8860000000004</v>
      </c>
      <c r="BY17" s="9">
        <v>7344.951</v>
      </c>
      <c r="BZ17" s="9">
        <v>3180.71</v>
      </c>
      <c r="CA17" s="9">
        <v>4164.241</v>
      </c>
      <c r="CB17" s="9">
        <v>16417.053</v>
      </c>
      <c r="CC17" s="9">
        <v>8129.8919999999998</v>
      </c>
      <c r="CD17" s="9">
        <v>8287.1610000000001</v>
      </c>
      <c r="CE17" s="9">
        <v>12297.233</v>
      </c>
      <c r="CF17" s="9">
        <v>6402.2020000000002</v>
      </c>
      <c r="CG17" s="9">
        <v>5895.0309999999999</v>
      </c>
      <c r="CH17" s="9">
        <v>1835.9110000000001</v>
      </c>
      <c r="CI17" s="9">
        <v>996.58</v>
      </c>
      <c r="CJ17" s="9">
        <v>839.33100000000002</v>
      </c>
      <c r="CK17" s="9">
        <v>1123.5</v>
      </c>
      <c r="CL17" s="9">
        <v>509.07100000000003</v>
      </c>
      <c r="CM17" s="9">
        <v>614.42899999999997</v>
      </c>
      <c r="CN17" s="9">
        <v>2035.24</v>
      </c>
      <c r="CO17" s="9">
        <v>880.86199999999997</v>
      </c>
      <c r="CP17" s="9">
        <v>1154.3779999999999</v>
      </c>
      <c r="CQ17" s="9">
        <v>318.399</v>
      </c>
      <c r="CR17" s="9">
        <v>132.88200000000001</v>
      </c>
      <c r="CS17" s="9">
        <v>185.517</v>
      </c>
      <c r="CT17" s="9">
        <v>242.791</v>
      </c>
      <c r="CU17" s="9">
        <v>113.289</v>
      </c>
      <c r="CV17" s="9">
        <v>129.50200000000001</v>
      </c>
      <c r="CW17" s="9">
        <v>114.97</v>
      </c>
      <c r="CX17" s="9">
        <v>58.689</v>
      </c>
      <c r="CY17" s="9">
        <v>56.280999999999999</v>
      </c>
      <c r="CZ17" s="9">
        <v>127.82</v>
      </c>
      <c r="DA17" s="9">
        <v>54.598999999999997</v>
      </c>
      <c r="DB17" s="9">
        <v>73.221000000000004</v>
      </c>
      <c r="DC17" s="9">
        <v>75.608000000000004</v>
      </c>
      <c r="DD17" s="9">
        <v>19.593</v>
      </c>
      <c r="DE17" s="9">
        <v>56.015000000000001</v>
      </c>
      <c r="DF17" s="9">
        <v>1716.8409999999999</v>
      </c>
      <c r="DG17" s="9">
        <v>747.98</v>
      </c>
      <c r="DH17" s="9">
        <v>968.86099999999999</v>
      </c>
      <c r="DI17" s="9">
        <v>731.35</v>
      </c>
      <c r="DJ17" s="9">
        <v>392.49400000000003</v>
      </c>
      <c r="DK17" s="9">
        <v>338.85599999999999</v>
      </c>
      <c r="DL17" s="9">
        <v>675.827</v>
      </c>
      <c r="DM17" s="9">
        <v>374.20800000000003</v>
      </c>
      <c r="DN17" s="9">
        <v>301.61900000000003</v>
      </c>
      <c r="DO17" s="9">
        <v>55.523000000000003</v>
      </c>
      <c r="DP17" s="9">
        <v>18.286999999999999</v>
      </c>
      <c r="DQ17" s="9">
        <v>37.237000000000002</v>
      </c>
      <c r="DR17" s="9">
        <v>17.745999999999999</v>
      </c>
      <c r="DS17" s="9">
        <v>6.7220000000000004</v>
      </c>
      <c r="DT17" s="9">
        <v>11.023999999999999</v>
      </c>
      <c r="DU17" s="9">
        <v>764.851</v>
      </c>
      <c r="DV17" s="9">
        <v>283.11599999999999</v>
      </c>
      <c r="DW17" s="9">
        <v>481.73500000000001</v>
      </c>
      <c r="DX17" s="9">
        <v>81.724999999999994</v>
      </c>
      <c r="DY17" s="9">
        <v>35.670999999999999</v>
      </c>
      <c r="DZ17" s="9">
        <v>46.054000000000002</v>
      </c>
      <c r="EA17" s="9">
        <v>683.12599999999998</v>
      </c>
      <c r="EB17" s="9">
        <v>247.44499999999999</v>
      </c>
      <c r="EC17" s="9">
        <v>435.68099999999998</v>
      </c>
      <c r="ED17" s="9">
        <v>202.893</v>
      </c>
      <c r="EE17" s="9">
        <v>65.649000000000001</v>
      </c>
      <c r="EF17" s="9">
        <v>137.244</v>
      </c>
      <c r="EG17" s="9">
        <v>2084.58</v>
      </c>
      <c r="EH17" s="9">
        <v>846.82799999999997</v>
      </c>
      <c r="EI17" s="9">
        <v>1237.752</v>
      </c>
      <c r="EJ17" s="9">
        <v>1636.095</v>
      </c>
      <c r="EK17" s="9">
        <v>622.58000000000004</v>
      </c>
      <c r="EL17" s="9">
        <v>1013.515</v>
      </c>
      <c r="EM17" s="9">
        <v>448.48500000000001</v>
      </c>
      <c r="EN17" s="9">
        <v>224.24799999999999</v>
      </c>
      <c r="EO17" s="9">
        <v>224.238</v>
      </c>
      <c r="EP17" s="9">
        <v>790.79700000000003</v>
      </c>
      <c r="EQ17" s="9">
        <v>432.89699999999999</v>
      </c>
      <c r="ER17" s="9">
        <v>357.90100000000001</v>
      </c>
      <c r="ES17" s="9">
        <v>3329.0230000000001</v>
      </c>
      <c r="ET17" s="9">
        <v>1294.7929999999999</v>
      </c>
      <c r="EU17" s="9">
        <v>2034.23</v>
      </c>
      <c r="EV17" s="9">
        <v>12615.632</v>
      </c>
      <c r="EW17" s="9">
        <v>6535.0829999999996</v>
      </c>
      <c r="EX17" s="9">
        <v>6080.549</v>
      </c>
      <c r="EY17" s="9">
        <v>3801.4209999999998</v>
      </c>
      <c r="EZ17" s="9">
        <v>1594.808</v>
      </c>
      <c r="FA17" s="9">
        <v>2206.6129999999998</v>
      </c>
      <c r="FB17" s="9">
        <v>3072.5219999999999</v>
      </c>
      <c r="FC17" s="9">
        <v>1577.72</v>
      </c>
      <c r="FD17" s="9">
        <v>1494.8009999999999</v>
      </c>
      <c r="FE17" s="9">
        <v>1867.347</v>
      </c>
      <c r="FF17" s="9">
        <v>932.75</v>
      </c>
      <c r="FG17" s="9">
        <v>934.59699999999998</v>
      </c>
      <c r="FH17" s="9">
        <v>474.37400000000002</v>
      </c>
      <c r="FI17" s="9">
        <v>241.13399999999999</v>
      </c>
      <c r="FJ17" s="9">
        <v>233.24100000000001</v>
      </c>
      <c r="FK17" s="9">
        <v>352.76299999999998</v>
      </c>
      <c r="FL17" s="9">
        <v>168.34200000000001</v>
      </c>
      <c r="FM17" s="9">
        <v>184.42099999999999</v>
      </c>
      <c r="FN17" s="9">
        <v>660.10599999999999</v>
      </c>
      <c r="FO17" s="9">
        <v>365.58</v>
      </c>
      <c r="FP17" s="9">
        <v>294.52600000000001</v>
      </c>
      <c r="FQ17" s="9">
        <v>85.718999999999994</v>
      </c>
      <c r="FR17" s="9">
        <v>48.215000000000003</v>
      </c>
      <c r="FS17" s="9">
        <v>37.503999999999998</v>
      </c>
      <c r="FT17" s="9">
        <v>80.373999999999995</v>
      </c>
      <c r="FU17" s="9">
        <v>46.488</v>
      </c>
      <c r="FV17" s="9">
        <v>33.886000000000003</v>
      </c>
      <c r="FW17" s="9">
        <v>45.267000000000003</v>
      </c>
      <c r="FX17" s="9">
        <v>25.079000000000001</v>
      </c>
      <c r="FY17" s="9">
        <v>20.187999999999999</v>
      </c>
      <c r="FZ17" s="9">
        <v>35.106999999999999</v>
      </c>
      <c r="GA17" s="9">
        <v>21.408999999999999</v>
      </c>
      <c r="GB17" s="9">
        <v>13.698</v>
      </c>
      <c r="GC17" s="9">
        <v>5.3449999999999998</v>
      </c>
      <c r="GD17" s="9">
        <v>1.7270000000000001</v>
      </c>
      <c r="GE17" s="9">
        <v>3.6179999999999999</v>
      </c>
      <c r="GF17" s="9">
        <v>574.38699999999994</v>
      </c>
      <c r="GG17" s="9">
        <v>317.36500000000001</v>
      </c>
      <c r="GH17" s="9">
        <v>257.02199999999999</v>
      </c>
      <c r="GI17" s="9">
        <v>251.33600000000001</v>
      </c>
      <c r="GJ17" s="9">
        <v>142.26900000000001</v>
      </c>
      <c r="GK17" s="9">
        <v>109.06699999999999</v>
      </c>
      <c r="GL17" s="9">
        <v>233.15</v>
      </c>
      <c r="GM17" s="9">
        <v>133.4</v>
      </c>
      <c r="GN17" s="9">
        <v>99.75</v>
      </c>
      <c r="GO17" s="9">
        <v>18.186</v>
      </c>
      <c r="GP17" s="9">
        <v>8.8689999999999998</v>
      </c>
      <c r="GQ17" s="9">
        <v>9.3170000000000002</v>
      </c>
      <c r="GR17" s="9">
        <v>3.4159999999999999</v>
      </c>
      <c r="GS17" s="9">
        <v>1.048</v>
      </c>
      <c r="GT17" s="9">
        <v>2.3679999999999999</v>
      </c>
      <c r="GU17" s="9">
        <v>267.79300000000001</v>
      </c>
      <c r="GV17" s="9">
        <v>145.542</v>
      </c>
      <c r="GW17" s="9">
        <v>122.251</v>
      </c>
      <c r="GX17" s="9">
        <v>19.728999999999999</v>
      </c>
      <c r="GY17" s="9">
        <v>12.989000000000001</v>
      </c>
      <c r="GZ17" s="9">
        <v>6.74</v>
      </c>
      <c r="HA17" s="9">
        <v>248.06399999999999</v>
      </c>
      <c r="HB17" s="9">
        <v>132.553</v>
      </c>
      <c r="HC17" s="9">
        <v>115.511</v>
      </c>
      <c r="HD17" s="9">
        <v>51.843000000000004</v>
      </c>
      <c r="HE17" s="9">
        <v>28.507000000000001</v>
      </c>
      <c r="HF17" s="9">
        <v>23.335999999999999</v>
      </c>
      <c r="HG17" s="9">
        <v>545.06899999999996</v>
      </c>
      <c r="HH17" s="9">
        <v>279.39</v>
      </c>
      <c r="HI17" s="9">
        <v>265.67899999999997</v>
      </c>
      <c r="HJ17" s="9">
        <v>508.61399999999998</v>
      </c>
      <c r="HK17" s="9">
        <v>258.31700000000001</v>
      </c>
      <c r="HL17" s="9">
        <v>250.297</v>
      </c>
      <c r="HM17" s="9">
        <v>36.454999999999998</v>
      </c>
      <c r="HN17" s="9">
        <v>21.071999999999999</v>
      </c>
      <c r="HO17" s="9">
        <v>15.382</v>
      </c>
      <c r="HP17" s="9">
        <v>278.41699999999997</v>
      </c>
      <c r="HQ17" s="9">
        <v>158.47900000000001</v>
      </c>
      <c r="HR17" s="9">
        <v>119.938</v>
      </c>
      <c r="HS17" s="9">
        <v>926.75800000000004</v>
      </c>
      <c r="HT17" s="9">
        <v>486.49099999999999</v>
      </c>
      <c r="HU17" s="9">
        <v>440.267</v>
      </c>
      <c r="HV17" s="9">
        <v>1953.066</v>
      </c>
      <c r="HW17" s="9">
        <v>980.96600000000001</v>
      </c>
      <c r="HX17" s="9">
        <v>972.1</v>
      </c>
      <c r="HY17" s="9">
        <v>1119.4559999999999</v>
      </c>
      <c r="HZ17" s="9">
        <v>596.755</v>
      </c>
      <c r="IA17" s="9">
        <v>522.70100000000002</v>
      </c>
      <c r="IB17" s="9">
        <v>7159.902</v>
      </c>
      <c r="IC17" s="9">
        <v>3536.3310000000001</v>
      </c>
      <c r="ID17" s="9">
        <v>3623.5709999999999</v>
      </c>
      <c r="IE17" s="9">
        <v>5884.6890000000003</v>
      </c>
      <c r="IF17" s="9">
        <v>3112.6210000000001</v>
      </c>
      <c r="IG17" s="9">
        <v>2772.0680000000002</v>
      </c>
      <c r="IH17" s="9">
        <v>803.16300000000001</v>
      </c>
      <c r="II17" s="9">
        <v>457.44799999999998</v>
      </c>
      <c r="IJ17" s="9">
        <v>345.71499999999997</v>
      </c>
      <c r="IK17" s="9">
        <v>438.50599999999997</v>
      </c>
      <c r="IL17" s="9">
        <v>189.8</v>
      </c>
      <c r="IM17" s="9">
        <v>248.70699999999999</v>
      </c>
      <c r="IN17" s="9">
        <v>805.61900000000003</v>
      </c>
      <c r="IO17" s="9">
        <v>271.55799999999999</v>
      </c>
      <c r="IP17" s="9">
        <v>534.06200000000001</v>
      </c>
      <c r="IQ17" s="9">
        <v>148.60300000000001</v>
      </c>
    </row>
    <row r="18" spans="1:251">
      <c r="A18" s="10">
        <v>44593</v>
      </c>
      <c r="B18" s="9">
        <v>20715.911</v>
      </c>
      <c r="C18" s="9">
        <v>10169.334999999999</v>
      </c>
      <c r="D18" s="9">
        <v>10546.575999999999</v>
      </c>
      <c r="E18" s="9">
        <v>13363.421</v>
      </c>
      <c r="F18" s="9">
        <v>6962.8680000000004</v>
      </c>
      <c r="G18" s="9">
        <v>6400.5529999999999</v>
      </c>
      <c r="H18" s="9">
        <v>1576.37</v>
      </c>
      <c r="I18" s="9">
        <v>820.64200000000005</v>
      </c>
      <c r="J18" s="9">
        <v>755.72799999999995</v>
      </c>
      <c r="K18" s="9">
        <v>920.923</v>
      </c>
      <c r="L18" s="9">
        <v>394.93700000000001</v>
      </c>
      <c r="M18" s="9">
        <v>525.98500000000001</v>
      </c>
      <c r="N18" s="9">
        <v>1805.9269999999999</v>
      </c>
      <c r="O18" s="9">
        <v>800.08</v>
      </c>
      <c r="P18" s="9">
        <v>1005.847</v>
      </c>
      <c r="Q18" s="9">
        <v>367.50099999999998</v>
      </c>
      <c r="R18" s="9">
        <v>152.25700000000001</v>
      </c>
      <c r="S18" s="9">
        <v>215.244</v>
      </c>
      <c r="T18" s="9">
        <v>278.67700000000002</v>
      </c>
      <c r="U18" s="9">
        <v>127.346</v>
      </c>
      <c r="V18" s="9">
        <v>151.33099999999999</v>
      </c>
      <c r="W18" s="9">
        <v>119.383</v>
      </c>
      <c r="X18" s="9">
        <v>62.2</v>
      </c>
      <c r="Y18" s="9">
        <v>57.183</v>
      </c>
      <c r="Z18" s="9">
        <v>159.29400000000001</v>
      </c>
      <c r="AA18" s="9">
        <v>65.146000000000001</v>
      </c>
      <c r="AB18" s="9">
        <v>94.147999999999996</v>
      </c>
      <c r="AC18" s="9">
        <v>88.823999999999998</v>
      </c>
      <c r="AD18" s="9">
        <v>24.911000000000001</v>
      </c>
      <c r="AE18" s="9">
        <v>63.911999999999999</v>
      </c>
      <c r="AF18" s="9">
        <v>1438.4259999999999</v>
      </c>
      <c r="AG18" s="9">
        <v>647.82299999999998</v>
      </c>
      <c r="AH18" s="9">
        <v>790.60299999999995</v>
      </c>
      <c r="AI18" s="9">
        <v>486.976</v>
      </c>
      <c r="AJ18" s="9">
        <v>260.13600000000002</v>
      </c>
      <c r="AK18" s="9">
        <v>226.84100000000001</v>
      </c>
      <c r="AL18" s="9">
        <v>441.31200000000001</v>
      </c>
      <c r="AM18" s="9">
        <v>240.31100000000001</v>
      </c>
      <c r="AN18" s="9">
        <v>201.00200000000001</v>
      </c>
      <c r="AO18" s="9">
        <v>45.664000000000001</v>
      </c>
      <c r="AP18" s="9">
        <v>19.824999999999999</v>
      </c>
      <c r="AQ18" s="9">
        <v>25.838999999999999</v>
      </c>
      <c r="AR18" s="9">
        <v>16.748000000000001</v>
      </c>
      <c r="AS18" s="9">
        <v>6.4320000000000004</v>
      </c>
      <c r="AT18" s="9">
        <v>10.315</v>
      </c>
      <c r="AU18" s="9">
        <v>745.04300000000001</v>
      </c>
      <c r="AV18" s="9">
        <v>315.32600000000002</v>
      </c>
      <c r="AW18" s="9">
        <v>429.71699999999998</v>
      </c>
      <c r="AX18" s="9">
        <v>87.983999999999995</v>
      </c>
      <c r="AY18" s="9">
        <v>42.268000000000001</v>
      </c>
      <c r="AZ18" s="9">
        <v>45.716999999999999</v>
      </c>
      <c r="BA18" s="9">
        <v>657.05899999999997</v>
      </c>
      <c r="BB18" s="9">
        <v>273.05799999999999</v>
      </c>
      <c r="BC18" s="9">
        <v>384</v>
      </c>
      <c r="BD18" s="9">
        <v>189.65899999999999</v>
      </c>
      <c r="BE18" s="9">
        <v>65.929000000000002</v>
      </c>
      <c r="BF18" s="9">
        <v>123.73</v>
      </c>
      <c r="BG18" s="9">
        <v>5546.5630000000001</v>
      </c>
      <c r="BH18" s="9">
        <v>2406.3870000000002</v>
      </c>
      <c r="BI18" s="9">
        <v>3140.1759999999999</v>
      </c>
      <c r="BJ18" s="9">
        <v>4875.152</v>
      </c>
      <c r="BK18" s="9">
        <v>2060.0450000000001</v>
      </c>
      <c r="BL18" s="9">
        <v>2815.107</v>
      </c>
      <c r="BM18" s="9">
        <v>671.41099999999994</v>
      </c>
      <c r="BN18" s="9">
        <v>346.34199999999998</v>
      </c>
      <c r="BO18" s="9">
        <v>325.06900000000002</v>
      </c>
      <c r="BP18" s="9">
        <v>560.69500000000005</v>
      </c>
      <c r="BQ18" s="9">
        <v>302.51</v>
      </c>
      <c r="BR18" s="9">
        <v>258.185</v>
      </c>
      <c r="BS18" s="9">
        <v>6791.7939999999999</v>
      </c>
      <c r="BT18" s="9">
        <v>2903.9569999999999</v>
      </c>
      <c r="BU18" s="9">
        <v>3887.8380000000002</v>
      </c>
      <c r="BV18" s="9">
        <v>13730.922</v>
      </c>
      <c r="BW18" s="9">
        <v>7115.125</v>
      </c>
      <c r="BX18" s="9">
        <v>6615.7969999999996</v>
      </c>
      <c r="BY18" s="9">
        <v>6984.9889999999996</v>
      </c>
      <c r="BZ18" s="9">
        <v>3054.21</v>
      </c>
      <c r="CA18" s="9">
        <v>3930.779</v>
      </c>
      <c r="CB18" s="9">
        <v>16426.741999999998</v>
      </c>
      <c r="CC18" s="9">
        <v>8138.1220000000003</v>
      </c>
      <c r="CD18" s="9">
        <v>8288.6200000000008</v>
      </c>
      <c r="CE18" s="9">
        <v>12720.571</v>
      </c>
      <c r="CF18" s="9">
        <v>6576.4459999999999</v>
      </c>
      <c r="CG18" s="9">
        <v>6144.125</v>
      </c>
      <c r="CH18" s="9">
        <v>1529.2860000000001</v>
      </c>
      <c r="CI18" s="9">
        <v>793.76700000000005</v>
      </c>
      <c r="CJ18" s="9">
        <v>735.51800000000003</v>
      </c>
      <c r="CK18" s="9">
        <v>897.55200000000002</v>
      </c>
      <c r="CL18" s="9">
        <v>380.63200000000001</v>
      </c>
      <c r="CM18" s="9">
        <v>516.91999999999996</v>
      </c>
      <c r="CN18" s="9">
        <v>1643.348</v>
      </c>
      <c r="CO18" s="9">
        <v>710.62599999999998</v>
      </c>
      <c r="CP18" s="9">
        <v>932.72199999999998</v>
      </c>
      <c r="CQ18" s="9">
        <v>347.03500000000003</v>
      </c>
      <c r="CR18" s="9">
        <v>140.756</v>
      </c>
      <c r="CS18" s="9">
        <v>206.279</v>
      </c>
      <c r="CT18" s="9">
        <v>262.101</v>
      </c>
      <c r="CU18" s="9">
        <v>117.962</v>
      </c>
      <c r="CV18" s="9">
        <v>144.13900000000001</v>
      </c>
      <c r="CW18" s="9">
        <v>113.688</v>
      </c>
      <c r="CX18" s="9">
        <v>58.837000000000003</v>
      </c>
      <c r="CY18" s="9">
        <v>54.851999999999997</v>
      </c>
      <c r="CZ18" s="9">
        <v>148.41200000000001</v>
      </c>
      <c r="DA18" s="9">
        <v>59.125</v>
      </c>
      <c r="DB18" s="9">
        <v>89.287000000000006</v>
      </c>
      <c r="DC18" s="9">
        <v>84.935000000000002</v>
      </c>
      <c r="DD18" s="9">
        <v>22.795000000000002</v>
      </c>
      <c r="DE18" s="9">
        <v>62.14</v>
      </c>
      <c r="DF18" s="9">
        <v>1296.3130000000001</v>
      </c>
      <c r="DG18" s="9">
        <v>569.87</v>
      </c>
      <c r="DH18" s="9">
        <v>726.44299999999998</v>
      </c>
      <c r="DI18" s="9">
        <v>476.49299999999999</v>
      </c>
      <c r="DJ18" s="9">
        <v>253.596</v>
      </c>
      <c r="DK18" s="9">
        <v>222.89699999999999</v>
      </c>
      <c r="DL18" s="9">
        <v>431.70800000000003</v>
      </c>
      <c r="DM18" s="9">
        <v>234.65</v>
      </c>
      <c r="DN18" s="9">
        <v>197.05799999999999</v>
      </c>
      <c r="DO18" s="9">
        <v>44.784999999999997</v>
      </c>
      <c r="DP18" s="9">
        <v>18.946000000000002</v>
      </c>
      <c r="DQ18" s="9">
        <v>25.838999999999999</v>
      </c>
      <c r="DR18" s="9">
        <v>16.748000000000001</v>
      </c>
      <c r="DS18" s="9">
        <v>6.4320000000000004</v>
      </c>
      <c r="DT18" s="9">
        <v>10.315</v>
      </c>
      <c r="DU18" s="9">
        <v>628.96199999999999</v>
      </c>
      <c r="DV18" s="9">
        <v>249.50800000000001</v>
      </c>
      <c r="DW18" s="9">
        <v>379.45400000000001</v>
      </c>
      <c r="DX18" s="9">
        <v>57.820999999999998</v>
      </c>
      <c r="DY18" s="9">
        <v>25.398</v>
      </c>
      <c r="DZ18" s="9">
        <v>32.423999999999999</v>
      </c>
      <c r="EA18" s="9">
        <v>571.14</v>
      </c>
      <c r="EB18" s="9">
        <v>224.11</v>
      </c>
      <c r="EC18" s="9">
        <v>347.03</v>
      </c>
      <c r="ED18" s="9">
        <v>174.11</v>
      </c>
      <c r="EE18" s="9">
        <v>60.332999999999998</v>
      </c>
      <c r="EF18" s="9">
        <v>113.777</v>
      </c>
      <c r="EG18" s="9">
        <v>2062.8229999999999</v>
      </c>
      <c r="EH18" s="9">
        <v>851.04899999999998</v>
      </c>
      <c r="EI18" s="9">
        <v>1211.7729999999999</v>
      </c>
      <c r="EJ18" s="9">
        <v>1609.9570000000001</v>
      </c>
      <c r="EK18" s="9">
        <v>606.37599999999998</v>
      </c>
      <c r="EL18" s="9">
        <v>1003.58</v>
      </c>
      <c r="EM18" s="9">
        <v>452.86599999999999</v>
      </c>
      <c r="EN18" s="9">
        <v>244.673</v>
      </c>
      <c r="EO18" s="9">
        <v>208.19300000000001</v>
      </c>
      <c r="EP18" s="9">
        <v>545.39700000000005</v>
      </c>
      <c r="EQ18" s="9">
        <v>293.48700000000002</v>
      </c>
      <c r="ER18" s="9">
        <v>251.91</v>
      </c>
      <c r="ES18" s="9">
        <v>3160.7739999999999</v>
      </c>
      <c r="ET18" s="9">
        <v>1268.1880000000001</v>
      </c>
      <c r="EU18" s="9">
        <v>1892.586</v>
      </c>
      <c r="EV18" s="9">
        <v>13067.607</v>
      </c>
      <c r="EW18" s="9">
        <v>6717.2030000000004</v>
      </c>
      <c r="EX18" s="9">
        <v>6350.4040000000005</v>
      </c>
      <c r="EY18" s="9">
        <v>3359.1350000000002</v>
      </c>
      <c r="EZ18" s="9">
        <v>1420.9190000000001</v>
      </c>
      <c r="FA18" s="9">
        <v>1938.2170000000001</v>
      </c>
      <c r="FB18" s="9">
        <v>3016.0920000000001</v>
      </c>
      <c r="FC18" s="9">
        <v>1545.1120000000001</v>
      </c>
      <c r="FD18" s="9">
        <v>1470.98</v>
      </c>
      <c r="FE18" s="9">
        <v>1958.0619999999999</v>
      </c>
      <c r="FF18" s="9">
        <v>978.26300000000003</v>
      </c>
      <c r="FG18" s="9">
        <v>979.79899999999998</v>
      </c>
      <c r="FH18" s="9">
        <v>416.86500000000001</v>
      </c>
      <c r="FI18" s="9">
        <v>197.363</v>
      </c>
      <c r="FJ18" s="9">
        <v>219.50200000000001</v>
      </c>
      <c r="FK18" s="9">
        <v>304.31799999999998</v>
      </c>
      <c r="FL18" s="9">
        <v>137.983</v>
      </c>
      <c r="FM18" s="9">
        <v>166.334</v>
      </c>
      <c r="FN18" s="9">
        <v>541.41</v>
      </c>
      <c r="FO18" s="9">
        <v>294.93</v>
      </c>
      <c r="FP18" s="9">
        <v>246.48</v>
      </c>
      <c r="FQ18" s="9">
        <v>91.515000000000001</v>
      </c>
      <c r="FR18" s="9">
        <v>52.494999999999997</v>
      </c>
      <c r="FS18" s="9">
        <v>39.018999999999998</v>
      </c>
      <c r="FT18" s="9">
        <v>81.417000000000002</v>
      </c>
      <c r="FU18" s="9">
        <v>48.043999999999997</v>
      </c>
      <c r="FV18" s="9">
        <v>33.372999999999998</v>
      </c>
      <c r="FW18" s="9">
        <v>42.38</v>
      </c>
      <c r="FX18" s="9">
        <v>27.497</v>
      </c>
      <c r="FY18" s="9">
        <v>14.882999999999999</v>
      </c>
      <c r="FZ18" s="9">
        <v>39.036999999999999</v>
      </c>
      <c r="GA18" s="9">
        <v>20.547000000000001</v>
      </c>
      <c r="GB18" s="9">
        <v>18.489999999999998</v>
      </c>
      <c r="GC18" s="9">
        <v>10.098000000000001</v>
      </c>
      <c r="GD18" s="9">
        <v>4.452</v>
      </c>
      <c r="GE18" s="9">
        <v>5.6459999999999999</v>
      </c>
      <c r="GF18" s="9">
        <v>449.89499999999998</v>
      </c>
      <c r="GG18" s="9">
        <v>242.434</v>
      </c>
      <c r="GH18" s="9">
        <v>207.46100000000001</v>
      </c>
      <c r="GI18" s="9">
        <v>172.07400000000001</v>
      </c>
      <c r="GJ18" s="9">
        <v>98.072000000000003</v>
      </c>
      <c r="GK18" s="9">
        <v>74.001999999999995</v>
      </c>
      <c r="GL18" s="9">
        <v>156.75200000000001</v>
      </c>
      <c r="GM18" s="9">
        <v>90.016999999999996</v>
      </c>
      <c r="GN18" s="9">
        <v>66.734999999999999</v>
      </c>
      <c r="GO18" s="9">
        <v>15.321999999999999</v>
      </c>
      <c r="GP18" s="9">
        <v>8.0549999999999997</v>
      </c>
      <c r="GQ18" s="9">
        <v>7.2670000000000003</v>
      </c>
      <c r="GR18" s="9">
        <v>5.7750000000000004</v>
      </c>
      <c r="GS18" s="9">
        <v>3.0739999999999998</v>
      </c>
      <c r="GT18" s="9">
        <v>2.7010000000000001</v>
      </c>
      <c r="GU18" s="9">
        <v>222.34299999999999</v>
      </c>
      <c r="GV18" s="9">
        <v>118.15900000000001</v>
      </c>
      <c r="GW18" s="9">
        <v>104.184</v>
      </c>
      <c r="GX18" s="9">
        <v>11.661</v>
      </c>
      <c r="GY18" s="9">
        <v>4.1509999999999998</v>
      </c>
      <c r="GZ18" s="9">
        <v>7.51</v>
      </c>
      <c r="HA18" s="9">
        <v>210.68199999999999</v>
      </c>
      <c r="HB18" s="9">
        <v>114.008</v>
      </c>
      <c r="HC18" s="9">
        <v>96.674000000000007</v>
      </c>
      <c r="HD18" s="9">
        <v>49.701999999999998</v>
      </c>
      <c r="HE18" s="9">
        <v>23.129000000000001</v>
      </c>
      <c r="HF18" s="9">
        <v>26.574000000000002</v>
      </c>
      <c r="HG18" s="9">
        <v>516.62</v>
      </c>
      <c r="HH18" s="9">
        <v>271.91899999999998</v>
      </c>
      <c r="HI18" s="9">
        <v>244.70099999999999</v>
      </c>
      <c r="HJ18" s="9">
        <v>483.46</v>
      </c>
      <c r="HK18" s="9">
        <v>250.99299999999999</v>
      </c>
      <c r="HL18" s="9">
        <v>232.46700000000001</v>
      </c>
      <c r="HM18" s="9">
        <v>33.159999999999997</v>
      </c>
      <c r="HN18" s="9">
        <v>20.925999999999998</v>
      </c>
      <c r="HO18" s="9">
        <v>12.234</v>
      </c>
      <c r="HP18" s="9">
        <v>199.13200000000001</v>
      </c>
      <c r="HQ18" s="9">
        <v>117.514</v>
      </c>
      <c r="HR18" s="9">
        <v>81.617999999999995</v>
      </c>
      <c r="HS18" s="9">
        <v>858.89800000000002</v>
      </c>
      <c r="HT18" s="9">
        <v>449.33499999999998</v>
      </c>
      <c r="HU18" s="9">
        <v>409.56299999999999</v>
      </c>
      <c r="HV18" s="9">
        <v>2049.5770000000002</v>
      </c>
      <c r="HW18" s="9">
        <v>1030.759</v>
      </c>
      <c r="HX18" s="9">
        <v>1018.818</v>
      </c>
      <c r="HY18" s="9">
        <v>966.51499999999999</v>
      </c>
      <c r="HZ18" s="9">
        <v>514.35400000000004</v>
      </c>
      <c r="IA18" s="9">
        <v>452.16199999999998</v>
      </c>
      <c r="IB18" s="9">
        <v>7194.7640000000001</v>
      </c>
      <c r="IC18" s="9">
        <v>3553.6619999999998</v>
      </c>
      <c r="ID18" s="9">
        <v>3641.1019999999999</v>
      </c>
      <c r="IE18" s="9">
        <v>6039.2020000000002</v>
      </c>
      <c r="IF18" s="9">
        <v>3152.4450000000002</v>
      </c>
      <c r="IG18" s="9">
        <v>2886.7570000000001</v>
      </c>
      <c r="IH18" s="9">
        <v>662.08399999999995</v>
      </c>
      <c r="II18" s="9">
        <v>363.75099999999998</v>
      </c>
      <c r="IJ18" s="9">
        <v>298.33300000000003</v>
      </c>
      <c r="IK18" s="9">
        <v>341.75</v>
      </c>
      <c r="IL18" s="9">
        <v>141.273</v>
      </c>
      <c r="IM18" s="9">
        <v>200.477</v>
      </c>
      <c r="IN18" s="9">
        <v>678.22</v>
      </c>
      <c r="IO18" s="9">
        <v>230.77799999999999</v>
      </c>
      <c r="IP18" s="9">
        <v>447.44200000000001</v>
      </c>
      <c r="IQ18" s="9">
        <v>175.41900000000001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37.997</v>
      </c>
      <c r="C11" s="9">
        <v>79.694000000000003</v>
      </c>
      <c r="D11" s="9">
        <v>75.975999999999999</v>
      </c>
      <c r="E11" s="9">
        <v>33.51</v>
      </c>
      <c r="F11" s="9">
        <v>42.466000000000001</v>
      </c>
      <c r="G11" s="9">
        <v>34.155000000000001</v>
      </c>
      <c r="H11" s="9">
        <v>17.561</v>
      </c>
      <c r="I11" s="9">
        <v>16.594000000000001</v>
      </c>
      <c r="J11" s="9">
        <v>41.820999999999998</v>
      </c>
      <c r="K11" s="9">
        <v>15.948</v>
      </c>
      <c r="L11" s="9">
        <v>25.872</v>
      </c>
      <c r="M11" s="9">
        <v>41.715000000000003</v>
      </c>
      <c r="N11" s="9">
        <v>4.4870000000000001</v>
      </c>
      <c r="O11" s="9">
        <v>37.228000000000002</v>
      </c>
      <c r="P11" s="9">
        <v>703.53499999999997</v>
      </c>
      <c r="Q11" s="9">
        <v>228.572</v>
      </c>
      <c r="R11" s="9">
        <v>474.96300000000002</v>
      </c>
      <c r="S11" s="9">
        <v>275.512</v>
      </c>
      <c r="T11" s="9">
        <v>144.40700000000001</v>
      </c>
      <c r="U11" s="9">
        <v>131.10499999999999</v>
      </c>
      <c r="V11" s="9">
        <v>257.74099999999999</v>
      </c>
      <c r="W11" s="9">
        <v>134.483</v>
      </c>
      <c r="X11" s="9">
        <v>123.259</v>
      </c>
      <c r="Y11" s="9">
        <v>17.771000000000001</v>
      </c>
      <c r="Z11" s="9">
        <v>9.9250000000000007</v>
      </c>
      <c r="AA11" s="9">
        <v>7.8460000000000001</v>
      </c>
      <c r="AB11" s="9">
        <v>6.1360000000000001</v>
      </c>
      <c r="AC11" s="9">
        <v>1.61</v>
      </c>
      <c r="AD11" s="9">
        <v>4.5259999999999998</v>
      </c>
      <c r="AE11" s="9">
        <v>331.90800000000002</v>
      </c>
      <c r="AF11" s="9">
        <v>56.929000000000002</v>
      </c>
      <c r="AG11" s="9">
        <v>274.97899999999998</v>
      </c>
      <c r="AH11" s="9">
        <v>22.783999999999999</v>
      </c>
      <c r="AI11" s="9">
        <v>2.42</v>
      </c>
      <c r="AJ11" s="9">
        <v>20.364000000000001</v>
      </c>
      <c r="AK11" s="9">
        <v>309.12400000000002</v>
      </c>
      <c r="AL11" s="9">
        <v>54.509</v>
      </c>
      <c r="AM11" s="9">
        <v>254.61500000000001</v>
      </c>
      <c r="AN11" s="9">
        <v>89.978999999999999</v>
      </c>
      <c r="AO11" s="9">
        <v>25.626000000000001</v>
      </c>
      <c r="AP11" s="9">
        <v>64.352999999999994</v>
      </c>
      <c r="AQ11" s="9">
        <v>529.59900000000005</v>
      </c>
      <c r="AR11" s="9">
        <v>141.53899999999999</v>
      </c>
      <c r="AS11" s="9">
        <v>388.06099999999998</v>
      </c>
      <c r="AT11" s="9">
        <v>440.11500000000001</v>
      </c>
      <c r="AU11" s="9">
        <v>92.340999999999994</v>
      </c>
      <c r="AV11" s="9">
        <v>347.774</v>
      </c>
      <c r="AW11" s="9">
        <v>89.484999999999999</v>
      </c>
      <c r="AX11" s="9">
        <v>49.198</v>
      </c>
      <c r="AY11" s="9">
        <v>40.286000000000001</v>
      </c>
      <c r="AZ11" s="9">
        <v>291.89699999999999</v>
      </c>
      <c r="BA11" s="9">
        <v>152.04400000000001</v>
      </c>
      <c r="BB11" s="9">
        <v>139.85300000000001</v>
      </c>
      <c r="BC11" s="9">
        <v>1058.9290000000001</v>
      </c>
      <c r="BD11" s="9">
        <v>256.06400000000002</v>
      </c>
      <c r="BE11" s="9">
        <v>802.86500000000001</v>
      </c>
      <c r="BF11" s="9">
        <v>5403.3680000000004</v>
      </c>
      <c r="BG11" s="9">
        <v>2925.8290000000002</v>
      </c>
      <c r="BH11" s="9">
        <v>2477.5390000000002</v>
      </c>
      <c r="BI11" s="9">
        <v>1233.135</v>
      </c>
      <c r="BJ11" s="9">
        <v>370.11099999999999</v>
      </c>
      <c r="BK11" s="9">
        <v>863.024</v>
      </c>
      <c r="BL11" s="9">
        <v>5782.1729999999998</v>
      </c>
      <c r="BM11" s="9">
        <v>2838.88</v>
      </c>
      <c r="BN11" s="9">
        <v>2943.2939999999999</v>
      </c>
      <c r="BO11" s="9">
        <v>4119.8549999999996</v>
      </c>
      <c r="BP11" s="9">
        <v>2198.152</v>
      </c>
      <c r="BQ11" s="9">
        <v>1921.703</v>
      </c>
      <c r="BR11" s="9">
        <v>518.471</v>
      </c>
      <c r="BS11" s="9">
        <v>254.374</v>
      </c>
      <c r="BT11" s="9">
        <v>264.09699999999998</v>
      </c>
      <c r="BU11" s="9">
        <v>298.18299999999999</v>
      </c>
      <c r="BV11" s="9">
        <v>106.43899999999999</v>
      </c>
      <c r="BW11" s="9">
        <v>191.744</v>
      </c>
      <c r="BX11" s="9">
        <v>497.15800000000002</v>
      </c>
      <c r="BY11" s="9">
        <v>208.13</v>
      </c>
      <c r="BZ11" s="9">
        <v>289.02800000000002</v>
      </c>
      <c r="CA11" s="9">
        <v>57.142000000000003</v>
      </c>
      <c r="CB11" s="9">
        <v>22.114000000000001</v>
      </c>
      <c r="CC11" s="9">
        <v>35.027999999999999</v>
      </c>
      <c r="CD11" s="9">
        <v>39.067999999999998</v>
      </c>
      <c r="CE11" s="9">
        <v>17.936</v>
      </c>
      <c r="CF11" s="9">
        <v>21.132000000000001</v>
      </c>
      <c r="CG11" s="9">
        <v>20.776</v>
      </c>
      <c r="CH11" s="9">
        <v>10.177</v>
      </c>
      <c r="CI11" s="9">
        <v>10.599</v>
      </c>
      <c r="CJ11" s="9">
        <v>18.292000000000002</v>
      </c>
      <c r="CK11" s="9">
        <v>7.7590000000000003</v>
      </c>
      <c r="CL11" s="9">
        <v>10.532999999999999</v>
      </c>
      <c r="CM11" s="9">
        <v>18.074000000000002</v>
      </c>
      <c r="CN11" s="9">
        <v>4.1779999999999999</v>
      </c>
      <c r="CO11" s="9">
        <v>13.897</v>
      </c>
      <c r="CP11" s="9">
        <v>440.01600000000002</v>
      </c>
      <c r="CQ11" s="9">
        <v>186.01599999999999</v>
      </c>
      <c r="CR11" s="9">
        <v>254</v>
      </c>
      <c r="CS11" s="9">
        <v>159.26300000000001</v>
      </c>
      <c r="CT11" s="9">
        <v>90.403000000000006</v>
      </c>
      <c r="CU11" s="9">
        <v>68.861000000000004</v>
      </c>
      <c r="CV11" s="9">
        <v>150.02600000000001</v>
      </c>
      <c r="CW11" s="9">
        <v>85.369</v>
      </c>
      <c r="CX11" s="9">
        <v>64.656000000000006</v>
      </c>
      <c r="CY11" s="9">
        <v>9.2379999999999995</v>
      </c>
      <c r="CZ11" s="9">
        <v>5.0330000000000004</v>
      </c>
      <c r="DA11" s="9">
        <v>4.2050000000000001</v>
      </c>
      <c r="DB11" s="9">
        <v>3.589</v>
      </c>
      <c r="DC11" s="9">
        <v>1.1879999999999999</v>
      </c>
      <c r="DD11" s="9">
        <v>2.4009999999999998</v>
      </c>
      <c r="DE11" s="9">
        <v>213.262</v>
      </c>
      <c r="DF11" s="9">
        <v>69.006</v>
      </c>
      <c r="DG11" s="9">
        <v>144.256</v>
      </c>
      <c r="DH11" s="9">
        <v>39.018999999999998</v>
      </c>
      <c r="DI11" s="9">
        <v>18.399999999999999</v>
      </c>
      <c r="DJ11" s="9">
        <v>20.619</v>
      </c>
      <c r="DK11" s="9">
        <v>174.24299999999999</v>
      </c>
      <c r="DL11" s="9">
        <v>50.606000000000002</v>
      </c>
      <c r="DM11" s="9">
        <v>123.637</v>
      </c>
      <c r="DN11" s="9">
        <v>63.901000000000003</v>
      </c>
      <c r="DO11" s="9">
        <v>25.419</v>
      </c>
      <c r="DP11" s="9">
        <v>38.481999999999999</v>
      </c>
      <c r="DQ11" s="9">
        <v>1165.1600000000001</v>
      </c>
      <c r="DR11" s="9">
        <v>432.59800000000001</v>
      </c>
      <c r="DS11" s="9">
        <v>732.56299999999999</v>
      </c>
      <c r="DT11" s="9">
        <v>840.39499999999998</v>
      </c>
      <c r="DU11" s="9">
        <v>262.82400000000001</v>
      </c>
      <c r="DV11" s="9">
        <v>577.57100000000003</v>
      </c>
      <c r="DW11" s="9">
        <v>324.76600000000002</v>
      </c>
      <c r="DX11" s="9">
        <v>169.774</v>
      </c>
      <c r="DY11" s="9">
        <v>154.99199999999999</v>
      </c>
      <c r="DZ11" s="9">
        <v>170.80099999999999</v>
      </c>
      <c r="EA11" s="9">
        <v>95.546000000000006</v>
      </c>
      <c r="EB11" s="9">
        <v>75.254999999999995</v>
      </c>
      <c r="EC11" s="9">
        <v>1491.5170000000001</v>
      </c>
      <c r="ED11" s="9">
        <v>545.18100000000004</v>
      </c>
      <c r="EE11" s="9">
        <v>946.33600000000001</v>
      </c>
      <c r="EF11" s="9">
        <v>4176.9970000000003</v>
      </c>
      <c r="EG11" s="9">
        <v>2220.2660000000001</v>
      </c>
      <c r="EH11" s="9">
        <v>1956.731</v>
      </c>
      <c r="EI11" s="9">
        <v>1605.1759999999999</v>
      </c>
      <c r="EJ11" s="9">
        <v>618.61300000000006</v>
      </c>
      <c r="EK11" s="9">
        <v>986.56299999999999</v>
      </c>
      <c r="EL11" s="9">
        <v>3307.1819999999998</v>
      </c>
      <c r="EM11" s="9">
        <v>1591.412</v>
      </c>
      <c r="EN11" s="9">
        <v>1715.769</v>
      </c>
      <c r="EO11" s="9">
        <v>420.90300000000002</v>
      </c>
      <c r="EP11" s="9">
        <v>267.89600000000002</v>
      </c>
      <c r="EQ11" s="9">
        <v>153.00700000000001</v>
      </c>
      <c r="ER11" s="9">
        <v>43.304000000000002</v>
      </c>
      <c r="ES11" s="9">
        <v>32.170999999999999</v>
      </c>
      <c r="ET11" s="9">
        <v>11.132999999999999</v>
      </c>
      <c r="EU11" s="9">
        <v>24.684999999999999</v>
      </c>
      <c r="EV11" s="9">
        <v>16.690000000000001</v>
      </c>
      <c r="EW11" s="9">
        <v>7.9950000000000001</v>
      </c>
      <c r="EX11" s="9">
        <v>113.74299999999999</v>
      </c>
      <c r="EY11" s="9">
        <v>67.367000000000004</v>
      </c>
      <c r="EZ11" s="9">
        <v>46.375999999999998</v>
      </c>
      <c r="FA11" s="9">
        <v>9.1950000000000003</v>
      </c>
      <c r="FB11" s="9">
        <v>3.1629999999999998</v>
      </c>
      <c r="FC11" s="9">
        <v>6.032</v>
      </c>
      <c r="FD11" s="9">
        <v>7.0140000000000002</v>
      </c>
      <c r="FE11" s="9">
        <v>2.6139999999999999</v>
      </c>
      <c r="FF11" s="9">
        <v>4.4009999999999998</v>
      </c>
      <c r="FG11" s="9">
        <v>1.573</v>
      </c>
      <c r="FH11" s="9">
        <v>0.878</v>
      </c>
      <c r="FI11" s="9">
        <v>0.69499999999999995</v>
      </c>
      <c r="FJ11" s="9">
        <v>5.4409999999999998</v>
      </c>
      <c r="FK11" s="9">
        <v>1.7350000000000001</v>
      </c>
      <c r="FL11" s="9">
        <v>3.706</v>
      </c>
      <c r="FM11" s="9">
        <v>2.181</v>
      </c>
      <c r="FN11" s="9">
        <v>0.55000000000000004</v>
      </c>
      <c r="FO11" s="9">
        <v>1.6319999999999999</v>
      </c>
      <c r="FP11" s="9">
        <v>104.547</v>
      </c>
      <c r="FQ11" s="9">
        <v>64.203999999999994</v>
      </c>
      <c r="FR11" s="9">
        <v>40.343000000000004</v>
      </c>
      <c r="FS11" s="9">
        <v>6.306</v>
      </c>
      <c r="FT11" s="9">
        <v>4.5919999999999996</v>
      </c>
      <c r="FU11" s="9">
        <v>1.7150000000000001</v>
      </c>
      <c r="FV11" s="9">
        <v>6.306</v>
      </c>
      <c r="FW11" s="9">
        <v>4.5919999999999996</v>
      </c>
      <c r="FX11" s="9">
        <v>1.7150000000000001</v>
      </c>
      <c r="FY11" s="9">
        <v>0</v>
      </c>
      <c r="FZ11" s="9">
        <v>0</v>
      </c>
      <c r="GA11" s="9">
        <v>0</v>
      </c>
      <c r="GB11" s="9">
        <v>0</v>
      </c>
      <c r="GC11" s="9">
        <v>0</v>
      </c>
      <c r="GD11" s="9">
        <v>0</v>
      </c>
      <c r="GE11" s="9">
        <v>91.143000000000001</v>
      </c>
      <c r="GF11" s="9">
        <v>55.343000000000004</v>
      </c>
      <c r="GG11" s="9">
        <v>35.799999999999997</v>
      </c>
      <c r="GH11" s="9">
        <v>26.344999999999999</v>
      </c>
      <c r="GI11" s="9">
        <v>15.608000000000001</v>
      </c>
      <c r="GJ11" s="9">
        <v>10.737</v>
      </c>
      <c r="GK11" s="9">
        <v>64.798000000000002</v>
      </c>
      <c r="GL11" s="9">
        <v>39.734999999999999</v>
      </c>
      <c r="GM11" s="9">
        <v>25.064</v>
      </c>
      <c r="GN11" s="9">
        <v>7.0979999999999999</v>
      </c>
      <c r="GO11" s="9">
        <v>4.2699999999999996</v>
      </c>
      <c r="GP11" s="9">
        <v>2.8290000000000002</v>
      </c>
      <c r="GQ11" s="9">
        <v>2772.5360000000001</v>
      </c>
      <c r="GR11" s="9">
        <v>1256.1489999999999</v>
      </c>
      <c r="GS11" s="9">
        <v>1516.386</v>
      </c>
      <c r="GT11" s="9">
        <v>2616.1559999999999</v>
      </c>
      <c r="GU11" s="9">
        <v>1179.9290000000001</v>
      </c>
      <c r="GV11" s="9">
        <v>1436.2270000000001</v>
      </c>
      <c r="GW11" s="9">
        <v>156.38</v>
      </c>
      <c r="GX11" s="9">
        <v>76.22</v>
      </c>
      <c r="GY11" s="9">
        <v>80.16</v>
      </c>
      <c r="GZ11" s="9">
        <v>7.8789999999999996</v>
      </c>
      <c r="HA11" s="9">
        <v>5.47</v>
      </c>
      <c r="HB11" s="9">
        <v>2.4089999999999998</v>
      </c>
      <c r="HC11" s="9">
        <v>2878.3989999999999</v>
      </c>
      <c r="HD11" s="9">
        <v>1318.047</v>
      </c>
      <c r="HE11" s="9">
        <v>1560.3530000000001</v>
      </c>
      <c r="HF11" s="9">
        <v>430.09800000000001</v>
      </c>
      <c r="HG11" s="9">
        <v>271.05900000000003</v>
      </c>
      <c r="HH11" s="9">
        <v>159.04</v>
      </c>
      <c r="HI11" s="9">
        <v>2877.0830000000001</v>
      </c>
      <c r="HJ11" s="9">
        <v>1320.3530000000001</v>
      </c>
      <c r="HK11" s="9">
        <v>1556.73</v>
      </c>
      <c r="HL11" s="9">
        <v>6013.5680000000002</v>
      </c>
      <c r="HM11" s="9">
        <v>2970.7640000000001</v>
      </c>
      <c r="HN11" s="9">
        <v>3042.8040000000001</v>
      </c>
      <c r="HO11" s="9">
        <v>3645.2159999999999</v>
      </c>
      <c r="HP11" s="9">
        <v>1971.1310000000001</v>
      </c>
      <c r="HQ11" s="9">
        <v>1674.085</v>
      </c>
      <c r="HR11" s="9">
        <v>501.22899999999998</v>
      </c>
      <c r="HS11" s="9">
        <v>266.483</v>
      </c>
      <c r="HT11" s="9">
        <v>234.74600000000001</v>
      </c>
      <c r="HU11" s="9">
        <v>310.67200000000003</v>
      </c>
      <c r="HV11" s="9">
        <v>128.62100000000001</v>
      </c>
      <c r="HW11" s="9">
        <v>182.05</v>
      </c>
      <c r="HX11" s="9">
        <v>676.26800000000003</v>
      </c>
      <c r="HY11" s="9">
        <v>285.71800000000002</v>
      </c>
      <c r="HZ11" s="9">
        <v>390.55099999999999</v>
      </c>
      <c r="IA11" s="9">
        <v>74.320999999999998</v>
      </c>
      <c r="IB11" s="9">
        <v>30.231000000000002</v>
      </c>
      <c r="IC11" s="9">
        <v>44.091000000000001</v>
      </c>
      <c r="ID11" s="9">
        <v>57.170999999999999</v>
      </c>
      <c r="IE11" s="9">
        <v>26.207000000000001</v>
      </c>
      <c r="IF11" s="9">
        <v>30.963999999999999</v>
      </c>
      <c r="IG11" s="9">
        <v>25.047999999999998</v>
      </c>
      <c r="IH11" s="9">
        <v>11.164999999999999</v>
      </c>
      <c r="II11" s="9">
        <v>13.884</v>
      </c>
      <c r="IJ11" s="9">
        <v>32.122999999999998</v>
      </c>
      <c r="IK11" s="9">
        <v>15.042</v>
      </c>
      <c r="IL11" s="9">
        <v>17.081</v>
      </c>
      <c r="IM11" s="9">
        <v>17.149999999999999</v>
      </c>
      <c r="IN11" s="9">
        <v>4.024</v>
      </c>
      <c r="IO11" s="9">
        <v>13.125999999999999</v>
      </c>
      <c r="IP11" s="9">
        <v>601.947</v>
      </c>
      <c r="IQ11" s="9">
        <v>255.48699999999999</v>
      </c>
    </row>
    <row r="12" spans="1:251">
      <c r="A12" s="10">
        <v>42401</v>
      </c>
      <c r="B12" s="9">
        <v>45.003999999999998</v>
      </c>
      <c r="C12" s="9">
        <v>82.971000000000004</v>
      </c>
      <c r="D12" s="9">
        <v>88.725999999999999</v>
      </c>
      <c r="E12" s="9">
        <v>39.466999999999999</v>
      </c>
      <c r="F12" s="9">
        <v>49.259</v>
      </c>
      <c r="G12" s="9">
        <v>45.457000000000001</v>
      </c>
      <c r="H12" s="9">
        <v>23.771999999999998</v>
      </c>
      <c r="I12" s="9">
        <v>21.684999999999999</v>
      </c>
      <c r="J12" s="9">
        <v>43.268000000000001</v>
      </c>
      <c r="K12" s="9">
        <v>15.694000000000001</v>
      </c>
      <c r="L12" s="9">
        <v>27.574000000000002</v>
      </c>
      <c r="M12" s="9">
        <v>39.25</v>
      </c>
      <c r="N12" s="9">
        <v>5.5380000000000003</v>
      </c>
      <c r="O12" s="9">
        <v>33.712000000000003</v>
      </c>
      <c r="P12" s="9">
        <v>667.41800000000001</v>
      </c>
      <c r="Q12" s="9">
        <v>192.91</v>
      </c>
      <c r="R12" s="9">
        <v>474.50900000000001</v>
      </c>
      <c r="S12" s="9">
        <v>259.19900000000001</v>
      </c>
      <c r="T12" s="9">
        <v>115.81100000000001</v>
      </c>
      <c r="U12" s="9">
        <v>143.38800000000001</v>
      </c>
      <c r="V12" s="9">
        <v>234.114</v>
      </c>
      <c r="W12" s="9">
        <v>108.711</v>
      </c>
      <c r="X12" s="9">
        <v>125.402</v>
      </c>
      <c r="Y12" s="9">
        <v>25.085000000000001</v>
      </c>
      <c r="Z12" s="9">
        <v>7.1</v>
      </c>
      <c r="AA12" s="9">
        <v>17.986000000000001</v>
      </c>
      <c r="AB12" s="9">
        <v>2.8149999999999999</v>
      </c>
      <c r="AC12" s="9">
        <v>1.3140000000000001</v>
      </c>
      <c r="AD12" s="9">
        <v>1.5</v>
      </c>
      <c r="AE12" s="9">
        <v>301.12599999999998</v>
      </c>
      <c r="AF12" s="9">
        <v>49.433999999999997</v>
      </c>
      <c r="AG12" s="9">
        <v>251.69300000000001</v>
      </c>
      <c r="AH12" s="9">
        <v>24.454999999999998</v>
      </c>
      <c r="AI12" s="9">
        <v>5.5279999999999996</v>
      </c>
      <c r="AJ12" s="9">
        <v>18.927</v>
      </c>
      <c r="AK12" s="9">
        <v>276.67099999999999</v>
      </c>
      <c r="AL12" s="9">
        <v>43.905999999999999</v>
      </c>
      <c r="AM12" s="9">
        <v>232.76599999999999</v>
      </c>
      <c r="AN12" s="9">
        <v>104.27800000000001</v>
      </c>
      <c r="AO12" s="9">
        <v>26.350999999999999</v>
      </c>
      <c r="AP12" s="9">
        <v>77.927000000000007</v>
      </c>
      <c r="AQ12" s="9">
        <v>552.79999999999995</v>
      </c>
      <c r="AR12" s="9">
        <v>166.11799999999999</v>
      </c>
      <c r="AS12" s="9">
        <v>386.68200000000002</v>
      </c>
      <c r="AT12" s="9">
        <v>460.82799999999997</v>
      </c>
      <c r="AU12" s="9">
        <v>116.026</v>
      </c>
      <c r="AV12" s="9">
        <v>344.80099999999999</v>
      </c>
      <c r="AW12" s="9">
        <v>91.972999999999999</v>
      </c>
      <c r="AX12" s="9">
        <v>50.091999999999999</v>
      </c>
      <c r="AY12" s="9">
        <v>41.881</v>
      </c>
      <c r="AZ12" s="9">
        <v>279.57100000000003</v>
      </c>
      <c r="BA12" s="9">
        <v>132.48400000000001</v>
      </c>
      <c r="BB12" s="9">
        <v>147.08799999999999</v>
      </c>
      <c r="BC12" s="9">
        <v>1068.623</v>
      </c>
      <c r="BD12" s="9">
        <v>271.54899999999998</v>
      </c>
      <c r="BE12" s="9">
        <v>797.07399999999996</v>
      </c>
      <c r="BF12" s="9">
        <v>5482.71</v>
      </c>
      <c r="BG12" s="9">
        <v>2960.29</v>
      </c>
      <c r="BH12" s="9">
        <v>2522.4209999999998</v>
      </c>
      <c r="BI12" s="9">
        <v>1220.2190000000001</v>
      </c>
      <c r="BJ12" s="9">
        <v>359.02800000000002</v>
      </c>
      <c r="BK12" s="9">
        <v>861.19100000000003</v>
      </c>
      <c r="BL12" s="9">
        <v>5864.9110000000001</v>
      </c>
      <c r="BM12" s="9">
        <v>2873.4029999999998</v>
      </c>
      <c r="BN12" s="9">
        <v>2991.509</v>
      </c>
      <c r="BO12" s="9">
        <v>4230.2920000000004</v>
      </c>
      <c r="BP12" s="9">
        <v>2238.5569999999998</v>
      </c>
      <c r="BQ12" s="9">
        <v>1991.7339999999999</v>
      </c>
      <c r="BR12" s="9">
        <v>508.51600000000002</v>
      </c>
      <c r="BS12" s="9">
        <v>253.327</v>
      </c>
      <c r="BT12" s="9">
        <v>255.18899999999999</v>
      </c>
      <c r="BU12" s="9">
        <v>297.279</v>
      </c>
      <c r="BV12" s="9">
        <v>114.06399999999999</v>
      </c>
      <c r="BW12" s="9">
        <v>183.215</v>
      </c>
      <c r="BX12" s="9">
        <v>515.58600000000001</v>
      </c>
      <c r="BY12" s="9">
        <v>230.05</v>
      </c>
      <c r="BZ12" s="9">
        <v>285.536</v>
      </c>
      <c r="CA12" s="9">
        <v>66.77</v>
      </c>
      <c r="CB12" s="9">
        <v>28.146000000000001</v>
      </c>
      <c r="CC12" s="9">
        <v>38.624000000000002</v>
      </c>
      <c r="CD12" s="9">
        <v>48.593000000000004</v>
      </c>
      <c r="CE12" s="9">
        <v>21.363</v>
      </c>
      <c r="CF12" s="9">
        <v>27.23</v>
      </c>
      <c r="CG12" s="9">
        <v>24.234000000000002</v>
      </c>
      <c r="CH12" s="9">
        <v>11.096</v>
      </c>
      <c r="CI12" s="9">
        <v>13.138</v>
      </c>
      <c r="CJ12" s="9">
        <v>24.358000000000001</v>
      </c>
      <c r="CK12" s="9">
        <v>10.266999999999999</v>
      </c>
      <c r="CL12" s="9">
        <v>14.090999999999999</v>
      </c>
      <c r="CM12" s="9">
        <v>18.178000000000001</v>
      </c>
      <c r="CN12" s="9">
        <v>6.7830000000000004</v>
      </c>
      <c r="CO12" s="9">
        <v>11.395</v>
      </c>
      <c r="CP12" s="9">
        <v>448.81599999999997</v>
      </c>
      <c r="CQ12" s="9">
        <v>201.904</v>
      </c>
      <c r="CR12" s="9">
        <v>246.91200000000001</v>
      </c>
      <c r="CS12" s="9">
        <v>169.91499999999999</v>
      </c>
      <c r="CT12" s="9">
        <v>93.259</v>
      </c>
      <c r="CU12" s="9">
        <v>76.656000000000006</v>
      </c>
      <c r="CV12" s="9">
        <v>155.39099999999999</v>
      </c>
      <c r="CW12" s="9">
        <v>86.486000000000004</v>
      </c>
      <c r="CX12" s="9">
        <v>68.905000000000001</v>
      </c>
      <c r="CY12" s="9">
        <v>14.523999999999999</v>
      </c>
      <c r="CZ12" s="9">
        <v>6.7729999999999997</v>
      </c>
      <c r="DA12" s="9">
        <v>7.7510000000000003</v>
      </c>
      <c r="DB12" s="9">
        <v>2.84</v>
      </c>
      <c r="DC12" s="9">
        <v>1.1930000000000001</v>
      </c>
      <c r="DD12" s="9">
        <v>1.647</v>
      </c>
      <c r="DE12" s="9">
        <v>215.018</v>
      </c>
      <c r="DF12" s="9">
        <v>80.260999999999996</v>
      </c>
      <c r="DG12" s="9">
        <v>134.75700000000001</v>
      </c>
      <c r="DH12" s="9">
        <v>32.420999999999999</v>
      </c>
      <c r="DI12" s="9">
        <v>13.006</v>
      </c>
      <c r="DJ12" s="9">
        <v>19.416</v>
      </c>
      <c r="DK12" s="9">
        <v>182.596</v>
      </c>
      <c r="DL12" s="9">
        <v>67.254999999999995</v>
      </c>
      <c r="DM12" s="9">
        <v>115.34099999999999</v>
      </c>
      <c r="DN12" s="9">
        <v>61.042999999999999</v>
      </c>
      <c r="DO12" s="9">
        <v>27.190999999999999</v>
      </c>
      <c r="DP12" s="9">
        <v>33.851999999999997</v>
      </c>
      <c r="DQ12" s="9">
        <v>1119.0329999999999</v>
      </c>
      <c r="DR12" s="9">
        <v>404.79599999999999</v>
      </c>
      <c r="DS12" s="9">
        <v>714.23800000000006</v>
      </c>
      <c r="DT12" s="9">
        <v>837.73800000000006</v>
      </c>
      <c r="DU12" s="9">
        <v>266.27300000000002</v>
      </c>
      <c r="DV12" s="9">
        <v>571.46500000000003</v>
      </c>
      <c r="DW12" s="9">
        <v>281.29500000000002</v>
      </c>
      <c r="DX12" s="9">
        <v>138.52199999999999</v>
      </c>
      <c r="DY12" s="9">
        <v>142.773</v>
      </c>
      <c r="DZ12" s="9">
        <v>179.626</v>
      </c>
      <c r="EA12" s="9">
        <v>97.582999999999998</v>
      </c>
      <c r="EB12" s="9">
        <v>82.043000000000006</v>
      </c>
      <c r="EC12" s="9">
        <v>1454.9939999999999</v>
      </c>
      <c r="ED12" s="9">
        <v>537.26300000000003</v>
      </c>
      <c r="EE12" s="9">
        <v>917.73099999999999</v>
      </c>
      <c r="EF12" s="9">
        <v>4297.0619999999999</v>
      </c>
      <c r="EG12" s="9">
        <v>2266.703</v>
      </c>
      <c r="EH12" s="9">
        <v>2030.3589999999999</v>
      </c>
      <c r="EI12" s="9">
        <v>1567.8489999999999</v>
      </c>
      <c r="EJ12" s="9">
        <v>606.69899999999996</v>
      </c>
      <c r="EK12" s="9">
        <v>961.15</v>
      </c>
      <c r="EL12" s="9">
        <v>3415.384</v>
      </c>
      <c r="EM12" s="9">
        <v>1635.8489999999999</v>
      </c>
      <c r="EN12" s="9">
        <v>1779.5350000000001</v>
      </c>
      <c r="EO12" s="9">
        <v>445.971</v>
      </c>
      <c r="EP12" s="9">
        <v>274.375</v>
      </c>
      <c r="EQ12" s="9">
        <v>171.596</v>
      </c>
      <c r="ER12" s="9">
        <v>36.936999999999998</v>
      </c>
      <c r="ES12" s="9">
        <v>26.765000000000001</v>
      </c>
      <c r="ET12" s="9">
        <v>10.172000000000001</v>
      </c>
      <c r="EU12" s="9">
        <v>23.702999999999999</v>
      </c>
      <c r="EV12" s="9">
        <v>16.305</v>
      </c>
      <c r="EW12" s="9">
        <v>7.3979999999999997</v>
      </c>
      <c r="EX12" s="9">
        <v>120.227</v>
      </c>
      <c r="EY12" s="9">
        <v>66.510999999999996</v>
      </c>
      <c r="EZ12" s="9">
        <v>53.716000000000001</v>
      </c>
      <c r="FA12" s="9">
        <v>9.2739999999999991</v>
      </c>
      <c r="FB12" s="9">
        <v>4.3380000000000001</v>
      </c>
      <c r="FC12" s="9">
        <v>4.9349999999999996</v>
      </c>
      <c r="FD12" s="9">
        <v>5.8029999999999999</v>
      </c>
      <c r="FE12" s="9">
        <v>1.6120000000000001</v>
      </c>
      <c r="FF12" s="9">
        <v>4.1909999999999998</v>
      </c>
      <c r="FG12" s="9">
        <v>2.0710000000000002</v>
      </c>
      <c r="FH12" s="9">
        <v>0.71899999999999997</v>
      </c>
      <c r="FI12" s="9">
        <v>1.351</v>
      </c>
      <c r="FJ12" s="9">
        <v>3.7320000000000002</v>
      </c>
      <c r="FK12" s="9">
        <v>0.89300000000000002</v>
      </c>
      <c r="FL12" s="9">
        <v>2.84</v>
      </c>
      <c r="FM12" s="9">
        <v>3.4710000000000001</v>
      </c>
      <c r="FN12" s="9">
        <v>2.726</v>
      </c>
      <c r="FO12" s="9">
        <v>0.74399999999999999</v>
      </c>
      <c r="FP12" s="9">
        <v>110.953</v>
      </c>
      <c r="FQ12" s="9">
        <v>62.173000000000002</v>
      </c>
      <c r="FR12" s="9">
        <v>48.78</v>
      </c>
      <c r="FS12" s="9">
        <v>5.907</v>
      </c>
      <c r="FT12" s="9">
        <v>3.4670000000000001</v>
      </c>
      <c r="FU12" s="9">
        <v>2.44</v>
      </c>
      <c r="FV12" s="9">
        <v>5.6390000000000002</v>
      </c>
      <c r="FW12" s="9">
        <v>3.1989999999999998</v>
      </c>
      <c r="FX12" s="9">
        <v>2.44</v>
      </c>
      <c r="FY12" s="9">
        <v>0.26800000000000002</v>
      </c>
      <c r="FZ12" s="9">
        <v>0.26800000000000002</v>
      </c>
      <c r="GA12" s="9">
        <v>0</v>
      </c>
      <c r="GB12" s="9">
        <v>0</v>
      </c>
      <c r="GC12" s="9">
        <v>0</v>
      </c>
      <c r="GD12" s="9">
        <v>0</v>
      </c>
      <c r="GE12" s="9">
        <v>88.873999999999995</v>
      </c>
      <c r="GF12" s="9">
        <v>52.38</v>
      </c>
      <c r="GG12" s="9">
        <v>36.494</v>
      </c>
      <c r="GH12" s="9">
        <v>30.413</v>
      </c>
      <c r="GI12" s="9">
        <v>16.082000000000001</v>
      </c>
      <c r="GJ12" s="9">
        <v>14.332000000000001</v>
      </c>
      <c r="GK12" s="9">
        <v>58.460999999999999</v>
      </c>
      <c r="GL12" s="9">
        <v>36.298999999999999</v>
      </c>
      <c r="GM12" s="9">
        <v>22.161999999999999</v>
      </c>
      <c r="GN12" s="9">
        <v>16.172000000000001</v>
      </c>
      <c r="GO12" s="9">
        <v>6.3250000000000002</v>
      </c>
      <c r="GP12" s="9">
        <v>9.8469999999999995</v>
      </c>
      <c r="GQ12" s="9">
        <v>2849.1849999999999</v>
      </c>
      <c r="GR12" s="9">
        <v>1294.962</v>
      </c>
      <c r="GS12" s="9">
        <v>1554.223</v>
      </c>
      <c r="GT12" s="9">
        <v>2703.2460000000001</v>
      </c>
      <c r="GU12" s="9">
        <v>1216.5640000000001</v>
      </c>
      <c r="GV12" s="9">
        <v>1486.682</v>
      </c>
      <c r="GW12" s="9">
        <v>145.93899999999999</v>
      </c>
      <c r="GX12" s="9">
        <v>78.397999999999996</v>
      </c>
      <c r="GY12" s="9">
        <v>67.540999999999997</v>
      </c>
      <c r="GZ12" s="9">
        <v>7.7089999999999996</v>
      </c>
      <c r="HA12" s="9">
        <v>3.9180000000000001</v>
      </c>
      <c r="HB12" s="9">
        <v>3.7919999999999998</v>
      </c>
      <c r="HC12" s="9">
        <v>2961.703</v>
      </c>
      <c r="HD12" s="9">
        <v>1357.5550000000001</v>
      </c>
      <c r="HE12" s="9">
        <v>1604.1479999999999</v>
      </c>
      <c r="HF12" s="9">
        <v>455.245</v>
      </c>
      <c r="HG12" s="9">
        <v>278.714</v>
      </c>
      <c r="HH12" s="9">
        <v>176.53200000000001</v>
      </c>
      <c r="HI12" s="9">
        <v>2960.1379999999999</v>
      </c>
      <c r="HJ12" s="9">
        <v>1357.135</v>
      </c>
      <c r="HK12" s="9">
        <v>1603.0039999999999</v>
      </c>
      <c r="HL12" s="9">
        <v>6139.8450000000003</v>
      </c>
      <c r="HM12" s="9">
        <v>3025.7849999999999</v>
      </c>
      <c r="HN12" s="9">
        <v>3114.0610000000001</v>
      </c>
      <c r="HO12" s="9">
        <v>3789.6880000000001</v>
      </c>
      <c r="HP12" s="9">
        <v>2014.954</v>
      </c>
      <c r="HQ12" s="9">
        <v>1774.7329999999999</v>
      </c>
      <c r="HR12" s="9">
        <v>497.77199999999999</v>
      </c>
      <c r="HS12" s="9">
        <v>257.798</v>
      </c>
      <c r="HT12" s="9">
        <v>239.97300000000001</v>
      </c>
      <c r="HU12" s="9">
        <v>304.96499999999997</v>
      </c>
      <c r="HV12" s="9">
        <v>124.08499999999999</v>
      </c>
      <c r="HW12" s="9">
        <v>180.88</v>
      </c>
      <c r="HX12" s="9">
        <v>644.08900000000006</v>
      </c>
      <c r="HY12" s="9">
        <v>273.89699999999999</v>
      </c>
      <c r="HZ12" s="9">
        <v>370.19200000000001</v>
      </c>
      <c r="IA12" s="9">
        <v>81.167000000000002</v>
      </c>
      <c r="IB12" s="9">
        <v>33.228000000000002</v>
      </c>
      <c r="IC12" s="9">
        <v>47.939</v>
      </c>
      <c r="ID12" s="9">
        <v>64.465000000000003</v>
      </c>
      <c r="IE12" s="9">
        <v>28.911999999999999</v>
      </c>
      <c r="IF12" s="9">
        <v>35.552</v>
      </c>
      <c r="IG12" s="9">
        <v>31.518000000000001</v>
      </c>
      <c r="IH12" s="9">
        <v>11.972</v>
      </c>
      <c r="II12" s="9">
        <v>19.545999999999999</v>
      </c>
      <c r="IJ12" s="9">
        <v>32.945999999999998</v>
      </c>
      <c r="IK12" s="9">
        <v>16.940000000000001</v>
      </c>
      <c r="IL12" s="9">
        <v>16.007000000000001</v>
      </c>
      <c r="IM12" s="9">
        <v>16.702000000000002</v>
      </c>
      <c r="IN12" s="9">
        <v>4.3159999999999998</v>
      </c>
      <c r="IO12" s="9">
        <v>12.387</v>
      </c>
      <c r="IP12" s="9">
        <v>562.92200000000003</v>
      </c>
      <c r="IQ12" s="9">
        <v>240.67</v>
      </c>
    </row>
    <row r="13" spans="1:251">
      <c r="A13" s="10">
        <v>42767</v>
      </c>
      <c r="B13" s="9">
        <v>41.008000000000003</v>
      </c>
      <c r="C13" s="9">
        <v>106.277</v>
      </c>
      <c r="D13" s="9">
        <v>94.034000000000006</v>
      </c>
      <c r="E13" s="9">
        <v>35.933</v>
      </c>
      <c r="F13" s="9">
        <v>58.100999999999999</v>
      </c>
      <c r="G13" s="9">
        <v>43.749000000000002</v>
      </c>
      <c r="H13" s="9">
        <v>18.757000000000001</v>
      </c>
      <c r="I13" s="9">
        <v>24.992000000000001</v>
      </c>
      <c r="J13" s="9">
        <v>50.286000000000001</v>
      </c>
      <c r="K13" s="9">
        <v>17.175999999999998</v>
      </c>
      <c r="L13" s="9">
        <v>33.109000000000002</v>
      </c>
      <c r="M13" s="9">
        <v>53.250999999999998</v>
      </c>
      <c r="N13" s="9">
        <v>5.0750000000000002</v>
      </c>
      <c r="O13" s="9">
        <v>48.176000000000002</v>
      </c>
      <c r="P13" s="9">
        <v>661.774</v>
      </c>
      <c r="Q13" s="9">
        <v>201.697</v>
      </c>
      <c r="R13" s="9">
        <v>460.07799999999997</v>
      </c>
      <c r="S13" s="9">
        <v>255.988</v>
      </c>
      <c r="T13" s="9">
        <v>121.536</v>
      </c>
      <c r="U13" s="9">
        <v>134.452</v>
      </c>
      <c r="V13" s="9">
        <v>236.15700000000001</v>
      </c>
      <c r="W13" s="9">
        <v>116.372</v>
      </c>
      <c r="X13" s="9">
        <v>119.785</v>
      </c>
      <c r="Y13" s="9">
        <v>19.831</v>
      </c>
      <c r="Z13" s="9">
        <v>5.1639999999999997</v>
      </c>
      <c r="AA13" s="9">
        <v>14.667999999999999</v>
      </c>
      <c r="AB13" s="9">
        <v>5.23</v>
      </c>
      <c r="AC13" s="9">
        <v>0.89500000000000002</v>
      </c>
      <c r="AD13" s="9">
        <v>4.335</v>
      </c>
      <c r="AE13" s="9">
        <v>302.87299999999999</v>
      </c>
      <c r="AF13" s="9">
        <v>56.750999999999998</v>
      </c>
      <c r="AG13" s="9">
        <v>246.12200000000001</v>
      </c>
      <c r="AH13" s="9">
        <v>19.733000000000001</v>
      </c>
      <c r="AI13" s="9">
        <v>5.4180000000000001</v>
      </c>
      <c r="AJ13" s="9">
        <v>14.315</v>
      </c>
      <c r="AK13" s="9">
        <v>283.14</v>
      </c>
      <c r="AL13" s="9">
        <v>51.332999999999998</v>
      </c>
      <c r="AM13" s="9">
        <v>231.80699999999999</v>
      </c>
      <c r="AN13" s="9">
        <v>97.683999999999997</v>
      </c>
      <c r="AO13" s="9">
        <v>22.515000000000001</v>
      </c>
      <c r="AP13" s="9">
        <v>75.168999999999997</v>
      </c>
      <c r="AQ13" s="9">
        <v>547.80399999999997</v>
      </c>
      <c r="AR13" s="9">
        <v>153.93700000000001</v>
      </c>
      <c r="AS13" s="9">
        <v>393.86700000000002</v>
      </c>
      <c r="AT13" s="9">
        <v>452.327</v>
      </c>
      <c r="AU13" s="9">
        <v>105.56699999999999</v>
      </c>
      <c r="AV13" s="9">
        <v>346.76100000000002</v>
      </c>
      <c r="AW13" s="9">
        <v>95.475999999999999</v>
      </c>
      <c r="AX13" s="9">
        <v>48.37</v>
      </c>
      <c r="AY13" s="9">
        <v>47.106999999999999</v>
      </c>
      <c r="AZ13" s="9">
        <v>279.90499999999997</v>
      </c>
      <c r="BA13" s="9">
        <v>135.12899999999999</v>
      </c>
      <c r="BB13" s="9">
        <v>144.77699999999999</v>
      </c>
      <c r="BC13" s="9">
        <v>1076.9580000000001</v>
      </c>
      <c r="BD13" s="9">
        <v>261.51299999999998</v>
      </c>
      <c r="BE13" s="9">
        <v>815.44500000000005</v>
      </c>
      <c r="BF13" s="9">
        <v>5599.0770000000002</v>
      </c>
      <c r="BG13" s="9">
        <v>3015.3980000000001</v>
      </c>
      <c r="BH13" s="9">
        <v>2583.6790000000001</v>
      </c>
      <c r="BI13" s="9">
        <v>1209.578</v>
      </c>
      <c r="BJ13" s="9">
        <v>355.63299999999998</v>
      </c>
      <c r="BK13" s="9">
        <v>853.94500000000005</v>
      </c>
      <c r="BL13" s="9">
        <v>5941.4679999999998</v>
      </c>
      <c r="BM13" s="9">
        <v>2900.5630000000001</v>
      </c>
      <c r="BN13" s="9">
        <v>3040.904</v>
      </c>
      <c r="BO13" s="9">
        <v>4275.2690000000002</v>
      </c>
      <c r="BP13" s="9">
        <v>2246.413</v>
      </c>
      <c r="BQ13" s="9">
        <v>2028.857</v>
      </c>
      <c r="BR13" s="9">
        <v>515.93399999999997</v>
      </c>
      <c r="BS13" s="9">
        <v>263.18700000000001</v>
      </c>
      <c r="BT13" s="9">
        <v>252.74700000000001</v>
      </c>
      <c r="BU13" s="9">
        <v>315.17500000000001</v>
      </c>
      <c r="BV13" s="9">
        <v>121.931</v>
      </c>
      <c r="BW13" s="9">
        <v>193.244</v>
      </c>
      <c r="BX13" s="9">
        <v>502.90600000000001</v>
      </c>
      <c r="BY13" s="9">
        <v>206.941</v>
      </c>
      <c r="BZ13" s="9">
        <v>295.96499999999997</v>
      </c>
      <c r="CA13" s="9">
        <v>65.852000000000004</v>
      </c>
      <c r="CB13" s="9">
        <v>25.97</v>
      </c>
      <c r="CC13" s="9">
        <v>39.881999999999998</v>
      </c>
      <c r="CD13" s="9">
        <v>50.973999999999997</v>
      </c>
      <c r="CE13" s="9">
        <v>18.175999999999998</v>
      </c>
      <c r="CF13" s="9">
        <v>32.798000000000002</v>
      </c>
      <c r="CG13" s="9">
        <v>25.15</v>
      </c>
      <c r="CH13" s="9">
        <v>10.785</v>
      </c>
      <c r="CI13" s="9">
        <v>14.365</v>
      </c>
      <c r="CJ13" s="9">
        <v>25.824000000000002</v>
      </c>
      <c r="CK13" s="9">
        <v>7.391</v>
      </c>
      <c r="CL13" s="9">
        <v>18.433</v>
      </c>
      <c r="CM13" s="9">
        <v>14.878</v>
      </c>
      <c r="CN13" s="9">
        <v>7.7949999999999999</v>
      </c>
      <c r="CO13" s="9">
        <v>7.0830000000000002</v>
      </c>
      <c r="CP13" s="9">
        <v>437.05399999999997</v>
      </c>
      <c r="CQ13" s="9">
        <v>180.971</v>
      </c>
      <c r="CR13" s="9">
        <v>256.08300000000003</v>
      </c>
      <c r="CS13" s="9">
        <v>173.91499999999999</v>
      </c>
      <c r="CT13" s="9">
        <v>89.393000000000001</v>
      </c>
      <c r="CU13" s="9">
        <v>84.522000000000006</v>
      </c>
      <c r="CV13" s="9">
        <v>159.66900000000001</v>
      </c>
      <c r="CW13" s="9">
        <v>84.61</v>
      </c>
      <c r="CX13" s="9">
        <v>75.058999999999997</v>
      </c>
      <c r="CY13" s="9">
        <v>14.246</v>
      </c>
      <c r="CZ13" s="9">
        <v>4.7830000000000004</v>
      </c>
      <c r="DA13" s="9">
        <v>9.4629999999999992</v>
      </c>
      <c r="DB13" s="9">
        <v>2.988</v>
      </c>
      <c r="DC13" s="9">
        <v>0.72199999999999998</v>
      </c>
      <c r="DD13" s="9">
        <v>2.2650000000000001</v>
      </c>
      <c r="DE13" s="9">
        <v>205.345</v>
      </c>
      <c r="DF13" s="9">
        <v>73.165999999999997</v>
      </c>
      <c r="DG13" s="9">
        <v>132.179</v>
      </c>
      <c r="DH13" s="9">
        <v>25.417000000000002</v>
      </c>
      <c r="DI13" s="9">
        <v>7.24</v>
      </c>
      <c r="DJ13" s="9">
        <v>18.177</v>
      </c>
      <c r="DK13" s="9">
        <v>179.928</v>
      </c>
      <c r="DL13" s="9">
        <v>65.926000000000002</v>
      </c>
      <c r="DM13" s="9">
        <v>114.003</v>
      </c>
      <c r="DN13" s="9">
        <v>54.805999999999997</v>
      </c>
      <c r="DO13" s="9">
        <v>17.689</v>
      </c>
      <c r="DP13" s="9">
        <v>37.116999999999997</v>
      </c>
      <c r="DQ13" s="9">
        <v>1163.2929999999999</v>
      </c>
      <c r="DR13" s="9">
        <v>447.21</v>
      </c>
      <c r="DS13" s="9">
        <v>716.08299999999997</v>
      </c>
      <c r="DT13" s="9">
        <v>833.05899999999997</v>
      </c>
      <c r="DU13" s="9">
        <v>277.26499999999999</v>
      </c>
      <c r="DV13" s="9">
        <v>555.79399999999998</v>
      </c>
      <c r="DW13" s="9">
        <v>330.23399999999998</v>
      </c>
      <c r="DX13" s="9">
        <v>169.94499999999999</v>
      </c>
      <c r="DY13" s="9">
        <v>160.28899999999999</v>
      </c>
      <c r="DZ13" s="9">
        <v>184.81899999999999</v>
      </c>
      <c r="EA13" s="9">
        <v>95.394999999999996</v>
      </c>
      <c r="EB13" s="9">
        <v>89.424000000000007</v>
      </c>
      <c r="EC13" s="9">
        <v>1481.3789999999999</v>
      </c>
      <c r="ED13" s="9">
        <v>558.75599999999997</v>
      </c>
      <c r="EE13" s="9">
        <v>922.62400000000002</v>
      </c>
      <c r="EF13" s="9">
        <v>4341.1210000000001</v>
      </c>
      <c r="EG13" s="9">
        <v>2272.3829999999998</v>
      </c>
      <c r="EH13" s="9">
        <v>2068.7379999999998</v>
      </c>
      <c r="EI13" s="9">
        <v>1600.346</v>
      </c>
      <c r="EJ13" s="9">
        <v>628.17999999999995</v>
      </c>
      <c r="EK13" s="9">
        <v>972.16600000000005</v>
      </c>
      <c r="EL13" s="9">
        <v>3598.9520000000002</v>
      </c>
      <c r="EM13" s="9">
        <v>1717.826</v>
      </c>
      <c r="EN13" s="9">
        <v>1881.126</v>
      </c>
      <c r="EO13" s="9">
        <v>461.92099999999999</v>
      </c>
      <c r="EP13" s="9">
        <v>277.57499999999999</v>
      </c>
      <c r="EQ13" s="9">
        <v>184.345</v>
      </c>
      <c r="ER13" s="9">
        <v>36.472000000000001</v>
      </c>
      <c r="ES13" s="9">
        <v>23.951000000000001</v>
      </c>
      <c r="ET13" s="9">
        <v>12.521000000000001</v>
      </c>
      <c r="EU13" s="9">
        <v>19.478999999999999</v>
      </c>
      <c r="EV13" s="9">
        <v>12.07</v>
      </c>
      <c r="EW13" s="9">
        <v>7.4080000000000004</v>
      </c>
      <c r="EX13" s="9">
        <v>108.70699999999999</v>
      </c>
      <c r="EY13" s="9">
        <v>57.435000000000002</v>
      </c>
      <c r="EZ13" s="9">
        <v>51.273000000000003</v>
      </c>
      <c r="FA13" s="9">
        <v>12.515000000000001</v>
      </c>
      <c r="FB13" s="9">
        <v>6.4969999999999999</v>
      </c>
      <c r="FC13" s="9">
        <v>6.0179999999999998</v>
      </c>
      <c r="FD13" s="9">
        <v>10.763999999999999</v>
      </c>
      <c r="FE13" s="9">
        <v>6.069</v>
      </c>
      <c r="FF13" s="9">
        <v>4.6950000000000003</v>
      </c>
      <c r="FG13" s="9">
        <v>3.1629999999999998</v>
      </c>
      <c r="FH13" s="9">
        <v>1.804</v>
      </c>
      <c r="FI13" s="9">
        <v>1.3580000000000001</v>
      </c>
      <c r="FJ13" s="9">
        <v>7.601</v>
      </c>
      <c r="FK13" s="9">
        <v>4.2640000000000002</v>
      </c>
      <c r="FL13" s="9">
        <v>3.3370000000000002</v>
      </c>
      <c r="FM13" s="9">
        <v>1.7509999999999999</v>
      </c>
      <c r="FN13" s="9">
        <v>0.42799999999999999</v>
      </c>
      <c r="FO13" s="9">
        <v>1.3220000000000001</v>
      </c>
      <c r="FP13" s="9">
        <v>96.192999999999998</v>
      </c>
      <c r="FQ13" s="9">
        <v>50.938000000000002</v>
      </c>
      <c r="FR13" s="9">
        <v>45.255000000000003</v>
      </c>
      <c r="FS13" s="9">
        <v>5.55</v>
      </c>
      <c r="FT13" s="9">
        <v>3.7</v>
      </c>
      <c r="FU13" s="9">
        <v>1.85</v>
      </c>
      <c r="FV13" s="9">
        <v>5.2949999999999999</v>
      </c>
      <c r="FW13" s="9">
        <v>3.4449999999999998</v>
      </c>
      <c r="FX13" s="9">
        <v>1.85</v>
      </c>
      <c r="FY13" s="9">
        <v>0.255</v>
      </c>
      <c r="FZ13" s="9">
        <v>0.255</v>
      </c>
      <c r="GA13" s="9">
        <v>0</v>
      </c>
      <c r="GB13" s="9">
        <v>0</v>
      </c>
      <c r="GC13" s="9">
        <v>0</v>
      </c>
      <c r="GD13" s="9">
        <v>0</v>
      </c>
      <c r="GE13" s="9">
        <v>81.358000000000004</v>
      </c>
      <c r="GF13" s="9">
        <v>43.033999999999999</v>
      </c>
      <c r="GG13" s="9">
        <v>38.323</v>
      </c>
      <c r="GH13" s="9">
        <v>30.899000000000001</v>
      </c>
      <c r="GI13" s="9">
        <v>17.946999999999999</v>
      </c>
      <c r="GJ13" s="9">
        <v>12.951000000000001</v>
      </c>
      <c r="GK13" s="9">
        <v>50.459000000000003</v>
      </c>
      <c r="GL13" s="9">
        <v>25.087</v>
      </c>
      <c r="GM13" s="9">
        <v>25.372</v>
      </c>
      <c r="GN13" s="9">
        <v>9.2850000000000001</v>
      </c>
      <c r="GO13" s="9">
        <v>4.2039999999999997</v>
      </c>
      <c r="GP13" s="9">
        <v>5.0819999999999999</v>
      </c>
      <c r="GQ13" s="9">
        <v>3028.3240000000001</v>
      </c>
      <c r="GR13" s="9">
        <v>1382.816</v>
      </c>
      <c r="GS13" s="9">
        <v>1645.508</v>
      </c>
      <c r="GT13" s="9">
        <v>2850.52</v>
      </c>
      <c r="GU13" s="9">
        <v>1299.404</v>
      </c>
      <c r="GV13" s="9">
        <v>1551.116</v>
      </c>
      <c r="GW13" s="9">
        <v>177.804</v>
      </c>
      <c r="GX13" s="9">
        <v>83.411000000000001</v>
      </c>
      <c r="GY13" s="9">
        <v>94.393000000000001</v>
      </c>
      <c r="GZ13" s="9">
        <v>8.4580000000000002</v>
      </c>
      <c r="HA13" s="9">
        <v>5.2489999999999997</v>
      </c>
      <c r="HB13" s="9">
        <v>3.2080000000000002</v>
      </c>
      <c r="HC13" s="9">
        <v>3128.5740000000001</v>
      </c>
      <c r="HD13" s="9">
        <v>1435.001</v>
      </c>
      <c r="HE13" s="9">
        <v>1693.5730000000001</v>
      </c>
      <c r="HF13" s="9">
        <v>474.435</v>
      </c>
      <c r="HG13" s="9">
        <v>284.072</v>
      </c>
      <c r="HH13" s="9">
        <v>190.363</v>
      </c>
      <c r="HI13" s="9">
        <v>3124.5169999999998</v>
      </c>
      <c r="HJ13" s="9">
        <v>1433.7529999999999</v>
      </c>
      <c r="HK13" s="9">
        <v>1690.7639999999999</v>
      </c>
      <c r="HL13" s="9">
        <v>6263.7889999999998</v>
      </c>
      <c r="HM13" s="9">
        <v>3084.6260000000002</v>
      </c>
      <c r="HN13" s="9">
        <v>3179.163</v>
      </c>
      <c r="HO13" s="9">
        <v>3802.41</v>
      </c>
      <c r="HP13" s="9">
        <v>2042.8340000000001</v>
      </c>
      <c r="HQ13" s="9">
        <v>1759.576</v>
      </c>
      <c r="HR13" s="9">
        <v>527.34500000000003</v>
      </c>
      <c r="HS13" s="9">
        <v>265.70299999999997</v>
      </c>
      <c r="HT13" s="9">
        <v>261.64100000000002</v>
      </c>
      <c r="HU13" s="9">
        <v>317.96699999999998</v>
      </c>
      <c r="HV13" s="9">
        <v>120.226</v>
      </c>
      <c r="HW13" s="9">
        <v>197.74</v>
      </c>
      <c r="HX13" s="9">
        <v>662.625</v>
      </c>
      <c r="HY13" s="9">
        <v>269.01900000000001</v>
      </c>
      <c r="HZ13" s="9">
        <v>393.60500000000002</v>
      </c>
      <c r="IA13" s="9">
        <v>95.373999999999995</v>
      </c>
      <c r="IB13" s="9">
        <v>33.715000000000003</v>
      </c>
      <c r="IC13" s="9">
        <v>61.658999999999999</v>
      </c>
      <c r="ID13" s="9">
        <v>62.817</v>
      </c>
      <c r="IE13" s="9">
        <v>26.382000000000001</v>
      </c>
      <c r="IF13" s="9">
        <v>36.436</v>
      </c>
      <c r="IG13" s="9">
        <v>27.433</v>
      </c>
      <c r="IH13" s="9">
        <v>11.467000000000001</v>
      </c>
      <c r="II13" s="9">
        <v>15.965999999999999</v>
      </c>
      <c r="IJ13" s="9">
        <v>35.384999999999998</v>
      </c>
      <c r="IK13" s="9">
        <v>14.914999999999999</v>
      </c>
      <c r="IL13" s="9">
        <v>20.47</v>
      </c>
      <c r="IM13" s="9">
        <v>32.557000000000002</v>
      </c>
      <c r="IN13" s="9">
        <v>7.3330000000000002</v>
      </c>
      <c r="IO13" s="9">
        <v>25.222999999999999</v>
      </c>
      <c r="IP13" s="9">
        <v>567.25099999999998</v>
      </c>
      <c r="IQ13" s="9">
        <v>235.304</v>
      </c>
    </row>
    <row r="14" spans="1:251">
      <c r="A14" s="10">
        <v>43132</v>
      </c>
      <c r="B14" s="9">
        <v>31.98</v>
      </c>
      <c r="C14" s="9">
        <v>92.741</v>
      </c>
      <c r="D14" s="9">
        <v>76.436999999999998</v>
      </c>
      <c r="E14" s="9">
        <v>28.716000000000001</v>
      </c>
      <c r="F14" s="9">
        <v>47.72</v>
      </c>
      <c r="G14" s="9">
        <v>33.283999999999999</v>
      </c>
      <c r="H14" s="9">
        <v>13.499000000000001</v>
      </c>
      <c r="I14" s="9">
        <v>19.785</v>
      </c>
      <c r="J14" s="9">
        <v>43.152999999999999</v>
      </c>
      <c r="K14" s="9">
        <v>15.217000000000001</v>
      </c>
      <c r="L14" s="9">
        <v>27.936</v>
      </c>
      <c r="M14" s="9">
        <v>48.283999999999999</v>
      </c>
      <c r="N14" s="9">
        <v>3.2629999999999999</v>
      </c>
      <c r="O14" s="9">
        <v>45.02</v>
      </c>
      <c r="P14" s="9">
        <v>648.05600000000004</v>
      </c>
      <c r="Q14" s="9">
        <v>211.256</v>
      </c>
      <c r="R14" s="9">
        <v>436.8</v>
      </c>
      <c r="S14" s="9">
        <v>248.75299999999999</v>
      </c>
      <c r="T14" s="9">
        <v>117.566</v>
      </c>
      <c r="U14" s="9">
        <v>131.18700000000001</v>
      </c>
      <c r="V14" s="9">
        <v>226.57499999999999</v>
      </c>
      <c r="W14" s="9">
        <v>113.119</v>
      </c>
      <c r="X14" s="9">
        <v>113.456</v>
      </c>
      <c r="Y14" s="9">
        <v>22.177</v>
      </c>
      <c r="Z14" s="9">
        <v>4.4470000000000001</v>
      </c>
      <c r="AA14" s="9">
        <v>17.731000000000002</v>
      </c>
      <c r="AB14" s="9">
        <v>5.0919999999999996</v>
      </c>
      <c r="AC14" s="9">
        <v>1.6220000000000001</v>
      </c>
      <c r="AD14" s="9">
        <v>3.47</v>
      </c>
      <c r="AE14" s="9">
        <v>303.16800000000001</v>
      </c>
      <c r="AF14" s="9">
        <v>66.450999999999993</v>
      </c>
      <c r="AG14" s="9">
        <v>236.71700000000001</v>
      </c>
      <c r="AH14" s="9">
        <v>21.29</v>
      </c>
      <c r="AI14" s="9">
        <v>4.9859999999999998</v>
      </c>
      <c r="AJ14" s="9">
        <v>16.303999999999998</v>
      </c>
      <c r="AK14" s="9">
        <v>281.87799999999999</v>
      </c>
      <c r="AL14" s="9">
        <v>61.463999999999999</v>
      </c>
      <c r="AM14" s="9">
        <v>220.41399999999999</v>
      </c>
      <c r="AN14" s="9">
        <v>91.043999999999997</v>
      </c>
      <c r="AO14" s="9">
        <v>25.617999999999999</v>
      </c>
      <c r="AP14" s="9">
        <v>65.426000000000002</v>
      </c>
      <c r="AQ14" s="9">
        <v>509.608</v>
      </c>
      <c r="AR14" s="9">
        <v>151.048</v>
      </c>
      <c r="AS14" s="9">
        <v>358.55900000000003</v>
      </c>
      <c r="AT14" s="9">
        <v>427.70600000000002</v>
      </c>
      <c r="AU14" s="9">
        <v>101.268</v>
      </c>
      <c r="AV14" s="9">
        <v>326.43799999999999</v>
      </c>
      <c r="AW14" s="9">
        <v>81.902000000000001</v>
      </c>
      <c r="AX14" s="9">
        <v>49.78</v>
      </c>
      <c r="AY14" s="9">
        <v>32.122</v>
      </c>
      <c r="AZ14" s="9">
        <v>259.85899999999998</v>
      </c>
      <c r="BA14" s="9">
        <v>126.619</v>
      </c>
      <c r="BB14" s="9">
        <v>133.24100000000001</v>
      </c>
      <c r="BC14" s="9">
        <v>1022.525</v>
      </c>
      <c r="BD14" s="9">
        <v>267.666</v>
      </c>
      <c r="BE14" s="9">
        <v>754.85900000000004</v>
      </c>
      <c r="BF14" s="9">
        <v>5756.61</v>
      </c>
      <c r="BG14" s="9">
        <v>3054.5259999999998</v>
      </c>
      <c r="BH14" s="9">
        <v>2702.0839999999998</v>
      </c>
      <c r="BI14" s="9">
        <v>1157.664</v>
      </c>
      <c r="BJ14" s="9">
        <v>362.30500000000001</v>
      </c>
      <c r="BK14" s="9">
        <v>795.35900000000004</v>
      </c>
      <c r="BL14" s="9">
        <v>6014.9449999999997</v>
      </c>
      <c r="BM14" s="9">
        <v>2937.375</v>
      </c>
      <c r="BN14" s="9">
        <v>3077.57</v>
      </c>
      <c r="BO14" s="9">
        <v>4388.223</v>
      </c>
      <c r="BP14" s="9">
        <v>2301.2449999999999</v>
      </c>
      <c r="BQ14" s="9">
        <v>2086.9789999999998</v>
      </c>
      <c r="BR14" s="9">
        <v>531.51300000000003</v>
      </c>
      <c r="BS14" s="9">
        <v>255.72300000000001</v>
      </c>
      <c r="BT14" s="9">
        <v>275.79000000000002</v>
      </c>
      <c r="BU14" s="9">
        <v>316.98200000000003</v>
      </c>
      <c r="BV14" s="9">
        <v>118.301</v>
      </c>
      <c r="BW14" s="9">
        <v>198.68100000000001</v>
      </c>
      <c r="BX14" s="9">
        <v>507.822</v>
      </c>
      <c r="BY14" s="9">
        <v>228.91800000000001</v>
      </c>
      <c r="BZ14" s="9">
        <v>278.904</v>
      </c>
      <c r="CA14" s="9">
        <v>73.792000000000002</v>
      </c>
      <c r="CB14" s="9">
        <v>30.12</v>
      </c>
      <c r="CC14" s="9">
        <v>43.670999999999999</v>
      </c>
      <c r="CD14" s="9">
        <v>53.725999999999999</v>
      </c>
      <c r="CE14" s="9">
        <v>23.349</v>
      </c>
      <c r="CF14" s="9">
        <v>30.376999999999999</v>
      </c>
      <c r="CG14" s="9">
        <v>27.518000000000001</v>
      </c>
      <c r="CH14" s="9">
        <v>13.862</v>
      </c>
      <c r="CI14" s="9">
        <v>13.654999999999999</v>
      </c>
      <c r="CJ14" s="9">
        <v>26.209</v>
      </c>
      <c r="CK14" s="9">
        <v>9.4870000000000001</v>
      </c>
      <c r="CL14" s="9">
        <v>16.722000000000001</v>
      </c>
      <c r="CM14" s="9">
        <v>20.065000000000001</v>
      </c>
      <c r="CN14" s="9">
        <v>6.7709999999999999</v>
      </c>
      <c r="CO14" s="9">
        <v>13.294</v>
      </c>
      <c r="CP14" s="9">
        <v>434.03</v>
      </c>
      <c r="CQ14" s="9">
        <v>198.797</v>
      </c>
      <c r="CR14" s="9">
        <v>235.233</v>
      </c>
      <c r="CS14" s="9">
        <v>162.47300000000001</v>
      </c>
      <c r="CT14" s="9">
        <v>88.572999999999993</v>
      </c>
      <c r="CU14" s="9">
        <v>73.900000000000006</v>
      </c>
      <c r="CV14" s="9">
        <v>152.68600000000001</v>
      </c>
      <c r="CW14" s="9">
        <v>84.349000000000004</v>
      </c>
      <c r="CX14" s="9">
        <v>68.337000000000003</v>
      </c>
      <c r="CY14" s="9">
        <v>9.7870000000000008</v>
      </c>
      <c r="CZ14" s="9">
        <v>4.2240000000000002</v>
      </c>
      <c r="DA14" s="9">
        <v>5.5629999999999997</v>
      </c>
      <c r="DB14" s="9">
        <v>5.1079999999999997</v>
      </c>
      <c r="DC14" s="9">
        <v>4.1710000000000003</v>
      </c>
      <c r="DD14" s="9">
        <v>0.93700000000000006</v>
      </c>
      <c r="DE14" s="9">
        <v>202.8</v>
      </c>
      <c r="DF14" s="9">
        <v>77.875</v>
      </c>
      <c r="DG14" s="9">
        <v>124.925</v>
      </c>
      <c r="DH14" s="9">
        <v>38.662999999999997</v>
      </c>
      <c r="DI14" s="9">
        <v>18.765999999999998</v>
      </c>
      <c r="DJ14" s="9">
        <v>19.896999999999998</v>
      </c>
      <c r="DK14" s="9">
        <v>164.137</v>
      </c>
      <c r="DL14" s="9">
        <v>59.109000000000002</v>
      </c>
      <c r="DM14" s="9">
        <v>105.02800000000001</v>
      </c>
      <c r="DN14" s="9">
        <v>63.65</v>
      </c>
      <c r="DO14" s="9">
        <v>28.178000000000001</v>
      </c>
      <c r="DP14" s="9">
        <v>35.472000000000001</v>
      </c>
      <c r="DQ14" s="9">
        <v>1118.8989999999999</v>
      </c>
      <c r="DR14" s="9">
        <v>407.21199999999999</v>
      </c>
      <c r="DS14" s="9">
        <v>711.68700000000001</v>
      </c>
      <c r="DT14" s="9">
        <v>864.00199999999995</v>
      </c>
      <c r="DU14" s="9">
        <v>280.02499999999998</v>
      </c>
      <c r="DV14" s="9">
        <v>583.976</v>
      </c>
      <c r="DW14" s="9">
        <v>254.898</v>
      </c>
      <c r="DX14" s="9">
        <v>127.187</v>
      </c>
      <c r="DY14" s="9">
        <v>127.711</v>
      </c>
      <c r="DZ14" s="9">
        <v>180.20400000000001</v>
      </c>
      <c r="EA14" s="9">
        <v>98.210999999999999</v>
      </c>
      <c r="EB14" s="9">
        <v>81.992000000000004</v>
      </c>
      <c r="EC14" s="9">
        <v>1446.518</v>
      </c>
      <c r="ED14" s="9">
        <v>537.91899999999998</v>
      </c>
      <c r="EE14" s="9">
        <v>908.59900000000005</v>
      </c>
      <c r="EF14" s="9">
        <v>4462.0150000000003</v>
      </c>
      <c r="EG14" s="9">
        <v>2331.3649999999998</v>
      </c>
      <c r="EH14" s="9">
        <v>2130.65</v>
      </c>
      <c r="EI14" s="9">
        <v>1552.93</v>
      </c>
      <c r="EJ14" s="9">
        <v>606.00900000000001</v>
      </c>
      <c r="EK14" s="9">
        <v>946.92</v>
      </c>
      <c r="EL14" s="9">
        <v>3742.5450000000001</v>
      </c>
      <c r="EM14" s="9">
        <v>1780.0609999999999</v>
      </c>
      <c r="EN14" s="9">
        <v>1962.4849999999999</v>
      </c>
      <c r="EO14" s="9">
        <v>524.74199999999996</v>
      </c>
      <c r="EP14" s="9">
        <v>317.58199999999999</v>
      </c>
      <c r="EQ14" s="9">
        <v>207.16</v>
      </c>
      <c r="ER14" s="9">
        <v>54.109000000000002</v>
      </c>
      <c r="ES14" s="9">
        <v>37.259</v>
      </c>
      <c r="ET14" s="9">
        <v>16.850000000000001</v>
      </c>
      <c r="EU14" s="9">
        <v>28.571999999999999</v>
      </c>
      <c r="EV14" s="9">
        <v>19.189</v>
      </c>
      <c r="EW14" s="9">
        <v>9.3829999999999991</v>
      </c>
      <c r="EX14" s="9">
        <v>135.58699999999999</v>
      </c>
      <c r="EY14" s="9">
        <v>74.2</v>
      </c>
      <c r="EZ14" s="9">
        <v>61.386000000000003</v>
      </c>
      <c r="FA14" s="9">
        <v>11.863</v>
      </c>
      <c r="FB14" s="9">
        <v>7.18</v>
      </c>
      <c r="FC14" s="9">
        <v>4.6840000000000002</v>
      </c>
      <c r="FD14" s="9">
        <v>8.5640000000000001</v>
      </c>
      <c r="FE14" s="9">
        <v>5.8630000000000004</v>
      </c>
      <c r="FF14" s="9">
        <v>2.702</v>
      </c>
      <c r="FG14" s="9">
        <v>1.72</v>
      </c>
      <c r="FH14" s="9">
        <v>0.83799999999999997</v>
      </c>
      <c r="FI14" s="9">
        <v>0.88300000000000001</v>
      </c>
      <c r="FJ14" s="9">
        <v>6.8440000000000003</v>
      </c>
      <c r="FK14" s="9">
        <v>5.0250000000000004</v>
      </c>
      <c r="FL14" s="9">
        <v>1.819</v>
      </c>
      <c r="FM14" s="9">
        <v>3.2989999999999999</v>
      </c>
      <c r="FN14" s="9">
        <v>1.3169999999999999</v>
      </c>
      <c r="FO14" s="9">
        <v>1.982</v>
      </c>
      <c r="FP14" s="9">
        <v>123.723</v>
      </c>
      <c r="FQ14" s="9">
        <v>67.021000000000001</v>
      </c>
      <c r="FR14" s="9">
        <v>56.701999999999998</v>
      </c>
      <c r="FS14" s="9">
        <v>8.1340000000000003</v>
      </c>
      <c r="FT14" s="9">
        <v>6.0750000000000002</v>
      </c>
      <c r="FU14" s="9">
        <v>2.06</v>
      </c>
      <c r="FV14" s="9">
        <v>6.86</v>
      </c>
      <c r="FW14" s="9">
        <v>5.665</v>
      </c>
      <c r="FX14" s="9">
        <v>1.1950000000000001</v>
      </c>
      <c r="FY14" s="9">
        <v>1.274</v>
      </c>
      <c r="FZ14" s="9">
        <v>0.40899999999999997</v>
      </c>
      <c r="GA14" s="9">
        <v>0.86499999999999999</v>
      </c>
      <c r="GB14" s="9">
        <v>0</v>
      </c>
      <c r="GC14" s="9">
        <v>0</v>
      </c>
      <c r="GD14" s="9">
        <v>0</v>
      </c>
      <c r="GE14" s="9">
        <v>98.881</v>
      </c>
      <c r="GF14" s="9">
        <v>53.472000000000001</v>
      </c>
      <c r="GG14" s="9">
        <v>45.408999999999999</v>
      </c>
      <c r="GH14" s="9">
        <v>28.312000000000001</v>
      </c>
      <c r="GI14" s="9">
        <v>12.72</v>
      </c>
      <c r="GJ14" s="9">
        <v>15.592000000000001</v>
      </c>
      <c r="GK14" s="9">
        <v>70.569000000000003</v>
      </c>
      <c r="GL14" s="9">
        <v>40.752000000000002</v>
      </c>
      <c r="GM14" s="9">
        <v>29.817</v>
      </c>
      <c r="GN14" s="9">
        <v>16.707999999999998</v>
      </c>
      <c r="GO14" s="9">
        <v>7.4740000000000002</v>
      </c>
      <c r="GP14" s="9">
        <v>9.234</v>
      </c>
      <c r="GQ14" s="9">
        <v>3082.2159999999999</v>
      </c>
      <c r="GR14" s="9">
        <v>1388.278</v>
      </c>
      <c r="GS14" s="9">
        <v>1693.9380000000001</v>
      </c>
      <c r="GT14" s="9">
        <v>2931.26</v>
      </c>
      <c r="GU14" s="9">
        <v>1310.4269999999999</v>
      </c>
      <c r="GV14" s="9">
        <v>1620.8330000000001</v>
      </c>
      <c r="GW14" s="9">
        <v>150.95599999999999</v>
      </c>
      <c r="GX14" s="9">
        <v>77.850999999999999</v>
      </c>
      <c r="GY14" s="9">
        <v>73.105000000000004</v>
      </c>
      <c r="GZ14" s="9">
        <v>8.58</v>
      </c>
      <c r="HA14" s="9">
        <v>6.5030000000000001</v>
      </c>
      <c r="HB14" s="9">
        <v>2.077</v>
      </c>
      <c r="HC14" s="9">
        <v>3209.223</v>
      </c>
      <c r="HD14" s="9">
        <v>1455.9749999999999</v>
      </c>
      <c r="HE14" s="9">
        <v>1753.2470000000001</v>
      </c>
      <c r="HF14" s="9">
        <v>536.60599999999999</v>
      </c>
      <c r="HG14" s="9">
        <v>324.762</v>
      </c>
      <c r="HH14" s="9">
        <v>211.84399999999999</v>
      </c>
      <c r="HI14" s="9">
        <v>3205.94</v>
      </c>
      <c r="HJ14" s="9">
        <v>1455.299</v>
      </c>
      <c r="HK14" s="9">
        <v>1750.6410000000001</v>
      </c>
      <c r="HL14" s="9">
        <v>6381.1409999999996</v>
      </c>
      <c r="HM14" s="9">
        <v>3140.491</v>
      </c>
      <c r="HN14" s="9">
        <v>3240.65</v>
      </c>
      <c r="HO14" s="9">
        <v>3967.5619999999999</v>
      </c>
      <c r="HP14" s="9">
        <v>2113.0219999999999</v>
      </c>
      <c r="HQ14" s="9">
        <v>1854.539</v>
      </c>
      <c r="HR14" s="9">
        <v>558.49</v>
      </c>
      <c r="HS14" s="9">
        <v>282.55700000000002</v>
      </c>
      <c r="HT14" s="9">
        <v>275.93299999999999</v>
      </c>
      <c r="HU14" s="9">
        <v>341.94</v>
      </c>
      <c r="HV14" s="9">
        <v>137.58099999999999</v>
      </c>
      <c r="HW14" s="9">
        <v>204.35900000000001</v>
      </c>
      <c r="HX14" s="9">
        <v>636.697</v>
      </c>
      <c r="HY14" s="9">
        <v>280.19200000000001</v>
      </c>
      <c r="HZ14" s="9">
        <v>356.505</v>
      </c>
      <c r="IA14" s="9">
        <v>85.241</v>
      </c>
      <c r="IB14" s="9">
        <v>34.113999999999997</v>
      </c>
      <c r="IC14" s="9">
        <v>51.125999999999998</v>
      </c>
      <c r="ID14" s="9">
        <v>66.417000000000002</v>
      </c>
      <c r="IE14" s="9">
        <v>31.268000000000001</v>
      </c>
      <c r="IF14" s="9">
        <v>35.149000000000001</v>
      </c>
      <c r="IG14" s="9">
        <v>32.527999999999999</v>
      </c>
      <c r="IH14" s="9">
        <v>15.609</v>
      </c>
      <c r="II14" s="9">
        <v>16.919</v>
      </c>
      <c r="IJ14" s="9">
        <v>33.889000000000003</v>
      </c>
      <c r="IK14" s="9">
        <v>15.659000000000001</v>
      </c>
      <c r="IL14" s="9">
        <v>18.23</v>
      </c>
      <c r="IM14" s="9">
        <v>18.823</v>
      </c>
      <c r="IN14" s="9">
        <v>2.8460000000000001</v>
      </c>
      <c r="IO14" s="9">
        <v>15.978</v>
      </c>
      <c r="IP14" s="9">
        <v>551.45600000000002</v>
      </c>
      <c r="IQ14" s="9">
        <v>246.078</v>
      </c>
    </row>
    <row r="15" spans="1:251">
      <c r="A15" s="10">
        <v>43497</v>
      </c>
      <c r="B15" s="9">
        <v>42.49</v>
      </c>
      <c r="C15" s="9">
        <v>98.736000000000004</v>
      </c>
      <c r="D15" s="9">
        <v>88.451999999999998</v>
      </c>
      <c r="E15" s="9">
        <v>35.420999999999999</v>
      </c>
      <c r="F15" s="9">
        <v>53.03</v>
      </c>
      <c r="G15" s="9">
        <v>44.215000000000003</v>
      </c>
      <c r="H15" s="9">
        <v>20.847000000000001</v>
      </c>
      <c r="I15" s="9">
        <v>23.367999999999999</v>
      </c>
      <c r="J15" s="9">
        <v>44.237000000000002</v>
      </c>
      <c r="K15" s="9">
        <v>14.574</v>
      </c>
      <c r="L15" s="9">
        <v>29.661999999999999</v>
      </c>
      <c r="M15" s="9">
        <v>52.774999999999999</v>
      </c>
      <c r="N15" s="9">
        <v>7.069</v>
      </c>
      <c r="O15" s="9">
        <v>45.706000000000003</v>
      </c>
      <c r="P15" s="9">
        <v>602.97900000000004</v>
      </c>
      <c r="Q15" s="9">
        <v>196.673</v>
      </c>
      <c r="R15" s="9">
        <v>406.30599999999998</v>
      </c>
      <c r="S15" s="9">
        <v>222.40899999999999</v>
      </c>
      <c r="T15" s="9">
        <v>113.336</v>
      </c>
      <c r="U15" s="9">
        <v>109.07299999999999</v>
      </c>
      <c r="V15" s="9">
        <v>201.31899999999999</v>
      </c>
      <c r="W15" s="9">
        <v>104.256</v>
      </c>
      <c r="X15" s="9">
        <v>97.061999999999998</v>
      </c>
      <c r="Y15" s="9">
        <v>21.09</v>
      </c>
      <c r="Z15" s="9">
        <v>9.0790000000000006</v>
      </c>
      <c r="AA15" s="9">
        <v>12.010999999999999</v>
      </c>
      <c r="AB15" s="9">
        <v>5.38</v>
      </c>
      <c r="AC15" s="9">
        <v>2.1070000000000002</v>
      </c>
      <c r="AD15" s="9">
        <v>3.2730000000000001</v>
      </c>
      <c r="AE15" s="9">
        <v>289.26900000000001</v>
      </c>
      <c r="AF15" s="9">
        <v>61.75</v>
      </c>
      <c r="AG15" s="9">
        <v>227.518</v>
      </c>
      <c r="AH15" s="9">
        <v>21.364000000000001</v>
      </c>
      <c r="AI15" s="9">
        <v>6.3090000000000002</v>
      </c>
      <c r="AJ15" s="9">
        <v>15.055</v>
      </c>
      <c r="AK15" s="9">
        <v>267.90499999999997</v>
      </c>
      <c r="AL15" s="9">
        <v>55.441000000000003</v>
      </c>
      <c r="AM15" s="9">
        <v>212.464</v>
      </c>
      <c r="AN15" s="9">
        <v>85.921000000000006</v>
      </c>
      <c r="AO15" s="9">
        <v>19.478999999999999</v>
      </c>
      <c r="AP15" s="9">
        <v>66.441000000000003</v>
      </c>
      <c r="AQ15" s="9">
        <v>532.45100000000002</v>
      </c>
      <c r="AR15" s="9">
        <v>156.041</v>
      </c>
      <c r="AS15" s="9">
        <v>376.41</v>
      </c>
      <c r="AT15" s="9">
        <v>446.48599999999999</v>
      </c>
      <c r="AU15" s="9">
        <v>108.845</v>
      </c>
      <c r="AV15" s="9">
        <v>337.64100000000002</v>
      </c>
      <c r="AW15" s="9">
        <v>85.963999999999999</v>
      </c>
      <c r="AX15" s="9">
        <v>47.195999999999998</v>
      </c>
      <c r="AY15" s="9">
        <v>38.768000000000001</v>
      </c>
      <c r="AZ15" s="9">
        <v>245.53399999999999</v>
      </c>
      <c r="BA15" s="9">
        <v>125.104</v>
      </c>
      <c r="BB15" s="9">
        <v>120.43</v>
      </c>
      <c r="BC15" s="9">
        <v>1031.1220000000001</v>
      </c>
      <c r="BD15" s="9">
        <v>270.101</v>
      </c>
      <c r="BE15" s="9">
        <v>761.02200000000005</v>
      </c>
      <c r="BF15" s="9">
        <v>5888.8109999999997</v>
      </c>
      <c r="BG15" s="9">
        <v>3116.1990000000001</v>
      </c>
      <c r="BH15" s="9">
        <v>2772.6120000000001</v>
      </c>
      <c r="BI15" s="9">
        <v>1135.4290000000001</v>
      </c>
      <c r="BJ15" s="9">
        <v>352.714</v>
      </c>
      <c r="BK15" s="9">
        <v>782.71500000000003</v>
      </c>
      <c r="BL15" s="9">
        <v>6058.7209999999995</v>
      </c>
      <c r="BM15" s="9">
        <v>2955.0189999999998</v>
      </c>
      <c r="BN15" s="9">
        <v>3103.701</v>
      </c>
      <c r="BO15" s="9">
        <v>4440.4650000000001</v>
      </c>
      <c r="BP15" s="9">
        <v>2311.7860000000001</v>
      </c>
      <c r="BQ15" s="9">
        <v>2128.6790000000001</v>
      </c>
      <c r="BR15" s="9">
        <v>498.53699999999998</v>
      </c>
      <c r="BS15" s="9">
        <v>246.81700000000001</v>
      </c>
      <c r="BT15" s="9">
        <v>251.72</v>
      </c>
      <c r="BU15" s="9">
        <v>284.80900000000003</v>
      </c>
      <c r="BV15" s="9">
        <v>111.672</v>
      </c>
      <c r="BW15" s="9">
        <v>173.137</v>
      </c>
      <c r="BX15" s="9">
        <v>453.53699999999998</v>
      </c>
      <c r="BY15" s="9">
        <v>199.54900000000001</v>
      </c>
      <c r="BZ15" s="9">
        <v>253.988</v>
      </c>
      <c r="CA15" s="9">
        <v>65.778999999999996</v>
      </c>
      <c r="CB15" s="9">
        <v>36.360999999999997</v>
      </c>
      <c r="CC15" s="9">
        <v>29.417000000000002</v>
      </c>
      <c r="CD15" s="9">
        <v>49.281999999999996</v>
      </c>
      <c r="CE15" s="9">
        <v>26.827000000000002</v>
      </c>
      <c r="CF15" s="9">
        <v>22.454000000000001</v>
      </c>
      <c r="CG15" s="9">
        <v>21.013000000000002</v>
      </c>
      <c r="CH15" s="9">
        <v>13.025</v>
      </c>
      <c r="CI15" s="9">
        <v>7.9880000000000004</v>
      </c>
      <c r="CJ15" s="9">
        <v>28.268000000000001</v>
      </c>
      <c r="CK15" s="9">
        <v>13.802</v>
      </c>
      <c r="CL15" s="9">
        <v>14.465999999999999</v>
      </c>
      <c r="CM15" s="9">
        <v>16.497</v>
      </c>
      <c r="CN15" s="9">
        <v>9.5340000000000007</v>
      </c>
      <c r="CO15" s="9">
        <v>6.9630000000000001</v>
      </c>
      <c r="CP15" s="9">
        <v>387.75799999999998</v>
      </c>
      <c r="CQ15" s="9">
        <v>163.18799999999999</v>
      </c>
      <c r="CR15" s="9">
        <v>224.571</v>
      </c>
      <c r="CS15" s="9">
        <v>154.667</v>
      </c>
      <c r="CT15" s="9">
        <v>78.147000000000006</v>
      </c>
      <c r="CU15" s="9">
        <v>76.52</v>
      </c>
      <c r="CV15" s="9">
        <v>142.721</v>
      </c>
      <c r="CW15" s="9">
        <v>73.570999999999998</v>
      </c>
      <c r="CX15" s="9">
        <v>69.150000000000006</v>
      </c>
      <c r="CY15" s="9">
        <v>11.946999999999999</v>
      </c>
      <c r="CZ15" s="9">
        <v>4.577</v>
      </c>
      <c r="DA15" s="9">
        <v>7.37</v>
      </c>
      <c r="DB15" s="9">
        <v>4.2990000000000004</v>
      </c>
      <c r="DC15" s="9">
        <v>3.016</v>
      </c>
      <c r="DD15" s="9">
        <v>1.284</v>
      </c>
      <c r="DE15" s="9">
        <v>182.07599999999999</v>
      </c>
      <c r="DF15" s="9">
        <v>64</v>
      </c>
      <c r="DG15" s="9">
        <v>118.077</v>
      </c>
      <c r="DH15" s="9">
        <v>27.047000000000001</v>
      </c>
      <c r="DI15" s="9">
        <v>9.3719999999999999</v>
      </c>
      <c r="DJ15" s="9">
        <v>17.675000000000001</v>
      </c>
      <c r="DK15" s="9">
        <v>155.029</v>
      </c>
      <c r="DL15" s="9">
        <v>54.628</v>
      </c>
      <c r="DM15" s="9">
        <v>100.402</v>
      </c>
      <c r="DN15" s="9">
        <v>46.715000000000003</v>
      </c>
      <c r="DO15" s="9">
        <v>18.024999999999999</v>
      </c>
      <c r="DP15" s="9">
        <v>28.690999999999999</v>
      </c>
      <c r="DQ15" s="9">
        <v>1164.7190000000001</v>
      </c>
      <c r="DR15" s="9">
        <v>443.68400000000003</v>
      </c>
      <c r="DS15" s="9">
        <v>721.03499999999997</v>
      </c>
      <c r="DT15" s="9">
        <v>878.12199999999996</v>
      </c>
      <c r="DU15" s="9">
        <v>303.48700000000002</v>
      </c>
      <c r="DV15" s="9">
        <v>574.63499999999999</v>
      </c>
      <c r="DW15" s="9">
        <v>286.59699999999998</v>
      </c>
      <c r="DX15" s="9">
        <v>140.19800000000001</v>
      </c>
      <c r="DY15" s="9">
        <v>146.399</v>
      </c>
      <c r="DZ15" s="9">
        <v>163.73400000000001</v>
      </c>
      <c r="EA15" s="9">
        <v>86.596000000000004</v>
      </c>
      <c r="EB15" s="9">
        <v>77.138999999999996</v>
      </c>
      <c r="EC15" s="9">
        <v>1454.5219999999999</v>
      </c>
      <c r="ED15" s="9">
        <v>556.63800000000003</v>
      </c>
      <c r="EE15" s="9">
        <v>897.88400000000001</v>
      </c>
      <c r="EF15" s="9">
        <v>4506.2439999999997</v>
      </c>
      <c r="EG15" s="9">
        <v>2348.1469999999999</v>
      </c>
      <c r="EH15" s="9">
        <v>2158.096</v>
      </c>
      <c r="EI15" s="9">
        <v>1552.4770000000001</v>
      </c>
      <c r="EJ15" s="9">
        <v>606.87199999999996</v>
      </c>
      <c r="EK15" s="9">
        <v>945.60500000000002</v>
      </c>
      <c r="EL15" s="9">
        <v>3804.5520000000001</v>
      </c>
      <c r="EM15" s="9">
        <v>1801.684</v>
      </c>
      <c r="EN15" s="9">
        <v>2002.8679999999999</v>
      </c>
      <c r="EO15" s="9">
        <v>567.54999999999995</v>
      </c>
      <c r="EP15" s="9">
        <v>349.45400000000001</v>
      </c>
      <c r="EQ15" s="9">
        <v>218.096</v>
      </c>
      <c r="ER15" s="9">
        <v>50.393999999999998</v>
      </c>
      <c r="ES15" s="9">
        <v>35.957999999999998</v>
      </c>
      <c r="ET15" s="9">
        <v>14.436</v>
      </c>
      <c r="EU15" s="9">
        <v>26.352</v>
      </c>
      <c r="EV15" s="9">
        <v>17.855</v>
      </c>
      <c r="EW15" s="9">
        <v>8.4969999999999999</v>
      </c>
      <c r="EX15" s="9">
        <v>142.63999999999999</v>
      </c>
      <c r="EY15" s="9">
        <v>80.534999999999997</v>
      </c>
      <c r="EZ15" s="9">
        <v>62.104999999999997</v>
      </c>
      <c r="FA15" s="9">
        <v>12.56</v>
      </c>
      <c r="FB15" s="9">
        <v>6.2160000000000002</v>
      </c>
      <c r="FC15" s="9">
        <v>6.3440000000000003</v>
      </c>
      <c r="FD15" s="9">
        <v>8.2720000000000002</v>
      </c>
      <c r="FE15" s="9">
        <v>3.7629999999999999</v>
      </c>
      <c r="FF15" s="9">
        <v>4.508</v>
      </c>
      <c r="FG15" s="9">
        <v>3.7669999999999999</v>
      </c>
      <c r="FH15" s="9">
        <v>1.4530000000000001</v>
      </c>
      <c r="FI15" s="9">
        <v>2.3140000000000001</v>
      </c>
      <c r="FJ15" s="9">
        <v>4.5049999999999999</v>
      </c>
      <c r="FK15" s="9">
        <v>2.3109999999999999</v>
      </c>
      <c r="FL15" s="9">
        <v>2.1949999999999998</v>
      </c>
      <c r="FM15" s="9">
        <v>4.2880000000000003</v>
      </c>
      <c r="FN15" s="9">
        <v>2.4529999999999998</v>
      </c>
      <c r="FO15" s="9">
        <v>1.835</v>
      </c>
      <c r="FP15" s="9">
        <v>130.08000000000001</v>
      </c>
      <c r="FQ15" s="9">
        <v>74.319000000000003</v>
      </c>
      <c r="FR15" s="9">
        <v>55.761000000000003</v>
      </c>
      <c r="FS15" s="9">
        <v>10.244999999999999</v>
      </c>
      <c r="FT15" s="9">
        <v>7.85</v>
      </c>
      <c r="FU15" s="9">
        <v>2.395</v>
      </c>
      <c r="FV15" s="9">
        <v>8.8710000000000004</v>
      </c>
      <c r="FW15" s="9">
        <v>7.3239999999999998</v>
      </c>
      <c r="FX15" s="9">
        <v>1.5469999999999999</v>
      </c>
      <c r="FY15" s="9">
        <v>1.3740000000000001</v>
      </c>
      <c r="FZ15" s="9">
        <v>0.52600000000000002</v>
      </c>
      <c r="GA15" s="9">
        <v>0.84699999999999998</v>
      </c>
      <c r="GB15" s="9">
        <v>0.47399999999999998</v>
      </c>
      <c r="GC15" s="9">
        <v>0</v>
      </c>
      <c r="GD15" s="9">
        <v>0.47399999999999998</v>
      </c>
      <c r="GE15" s="9">
        <v>100.968</v>
      </c>
      <c r="GF15" s="9">
        <v>58.932000000000002</v>
      </c>
      <c r="GG15" s="9">
        <v>42.036999999999999</v>
      </c>
      <c r="GH15" s="9">
        <v>28.802</v>
      </c>
      <c r="GI15" s="9">
        <v>16.497</v>
      </c>
      <c r="GJ15" s="9">
        <v>12.305</v>
      </c>
      <c r="GK15" s="9">
        <v>72.165999999999997</v>
      </c>
      <c r="GL15" s="9">
        <v>42.435000000000002</v>
      </c>
      <c r="GM15" s="9">
        <v>29.731999999999999</v>
      </c>
      <c r="GN15" s="9">
        <v>18.393000000000001</v>
      </c>
      <c r="GO15" s="9">
        <v>7.5359999999999996</v>
      </c>
      <c r="GP15" s="9">
        <v>10.856</v>
      </c>
      <c r="GQ15" s="9">
        <v>3094.3629999999998</v>
      </c>
      <c r="GR15" s="9">
        <v>1371.6949999999999</v>
      </c>
      <c r="GS15" s="9">
        <v>1722.6679999999999</v>
      </c>
      <c r="GT15" s="9">
        <v>2927.5749999999998</v>
      </c>
      <c r="GU15" s="9">
        <v>1284.3979999999999</v>
      </c>
      <c r="GV15" s="9">
        <v>1643.1769999999999</v>
      </c>
      <c r="GW15" s="9">
        <v>166.78700000000001</v>
      </c>
      <c r="GX15" s="9">
        <v>87.296999999999997</v>
      </c>
      <c r="GY15" s="9">
        <v>79.489999999999995</v>
      </c>
      <c r="GZ15" s="9">
        <v>12.638</v>
      </c>
      <c r="HA15" s="9">
        <v>8.7769999999999992</v>
      </c>
      <c r="HB15" s="9">
        <v>3.8610000000000002</v>
      </c>
      <c r="HC15" s="9">
        <v>3224.3649999999998</v>
      </c>
      <c r="HD15" s="9">
        <v>1443.453</v>
      </c>
      <c r="HE15" s="9">
        <v>1780.912</v>
      </c>
      <c r="HF15" s="9">
        <v>580.11</v>
      </c>
      <c r="HG15" s="9">
        <v>355.67</v>
      </c>
      <c r="HH15" s="9">
        <v>224.43899999999999</v>
      </c>
      <c r="HI15" s="9">
        <v>3224.4430000000002</v>
      </c>
      <c r="HJ15" s="9">
        <v>1446.0139999999999</v>
      </c>
      <c r="HK15" s="9">
        <v>1778.4290000000001</v>
      </c>
      <c r="HL15" s="9">
        <v>6474.16</v>
      </c>
      <c r="HM15" s="9">
        <v>3178.6120000000001</v>
      </c>
      <c r="HN15" s="9">
        <v>3295.5479999999998</v>
      </c>
      <c r="HO15" s="9">
        <v>4090.89</v>
      </c>
      <c r="HP15" s="9">
        <v>2166.2150000000001</v>
      </c>
      <c r="HQ15" s="9">
        <v>1924.675</v>
      </c>
      <c r="HR15" s="9">
        <v>530.99300000000005</v>
      </c>
      <c r="HS15" s="9">
        <v>282.71699999999998</v>
      </c>
      <c r="HT15" s="9">
        <v>248.27600000000001</v>
      </c>
      <c r="HU15" s="9">
        <v>325.71699999999998</v>
      </c>
      <c r="HV15" s="9">
        <v>138.149</v>
      </c>
      <c r="HW15" s="9">
        <v>187.56899999999999</v>
      </c>
      <c r="HX15" s="9">
        <v>607.03200000000004</v>
      </c>
      <c r="HY15" s="9">
        <v>267.30599999999998</v>
      </c>
      <c r="HZ15" s="9">
        <v>339.726</v>
      </c>
      <c r="IA15" s="9">
        <v>92.760999999999996</v>
      </c>
      <c r="IB15" s="9">
        <v>41.816000000000003</v>
      </c>
      <c r="IC15" s="9">
        <v>50.945</v>
      </c>
      <c r="ID15" s="9">
        <v>62.578000000000003</v>
      </c>
      <c r="IE15" s="9">
        <v>33.563000000000002</v>
      </c>
      <c r="IF15" s="9">
        <v>29.013999999999999</v>
      </c>
      <c r="IG15" s="9">
        <v>28.184000000000001</v>
      </c>
      <c r="IH15" s="9">
        <v>16.241</v>
      </c>
      <c r="II15" s="9">
        <v>11.944000000000001</v>
      </c>
      <c r="IJ15" s="9">
        <v>34.393000000000001</v>
      </c>
      <c r="IK15" s="9">
        <v>17.323</v>
      </c>
      <c r="IL15" s="9">
        <v>17.071000000000002</v>
      </c>
      <c r="IM15" s="9">
        <v>30.183</v>
      </c>
      <c r="IN15" s="9">
        <v>8.2530000000000001</v>
      </c>
      <c r="IO15" s="9">
        <v>21.931000000000001</v>
      </c>
      <c r="IP15" s="9">
        <v>514.27099999999996</v>
      </c>
      <c r="IQ15" s="9">
        <v>225.49</v>
      </c>
    </row>
    <row r="16" spans="1:251">
      <c r="A16" s="10">
        <v>43862</v>
      </c>
      <c r="B16" s="9">
        <v>49.743000000000002</v>
      </c>
      <c r="C16" s="9">
        <v>99.849000000000004</v>
      </c>
      <c r="D16" s="9">
        <v>100.864</v>
      </c>
      <c r="E16" s="9">
        <v>44.856999999999999</v>
      </c>
      <c r="F16" s="9">
        <v>56.006</v>
      </c>
      <c r="G16" s="9">
        <v>41.822000000000003</v>
      </c>
      <c r="H16" s="9">
        <v>21.622</v>
      </c>
      <c r="I16" s="9">
        <v>20.199000000000002</v>
      </c>
      <c r="J16" s="9">
        <v>59.042000000000002</v>
      </c>
      <c r="K16" s="9">
        <v>23.234999999999999</v>
      </c>
      <c r="L16" s="9">
        <v>35.807000000000002</v>
      </c>
      <c r="M16" s="9">
        <v>48.728999999999999</v>
      </c>
      <c r="N16" s="9">
        <v>4.8860000000000001</v>
      </c>
      <c r="O16" s="9">
        <v>43.843000000000004</v>
      </c>
      <c r="P16" s="9">
        <v>629.69600000000003</v>
      </c>
      <c r="Q16" s="9">
        <v>205.863</v>
      </c>
      <c r="R16" s="9">
        <v>423.83300000000003</v>
      </c>
      <c r="S16" s="9">
        <v>223.501</v>
      </c>
      <c r="T16" s="9">
        <v>115.404</v>
      </c>
      <c r="U16" s="9">
        <v>108.09699999999999</v>
      </c>
      <c r="V16" s="9">
        <v>201.62100000000001</v>
      </c>
      <c r="W16" s="9">
        <v>105.49299999999999</v>
      </c>
      <c r="X16" s="9">
        <v>96.128</v>
      </c>
      <c r="Y16" s="9">
        <v>21.879000000000001</v>
      </c>
      <c r="Z16" s="9">
        <v>9.9109999999999996</v>
      </c>
      <c r="AA16" s="9">
        <v>11.968999999999999</v>
      </c>
      <c r="AB16" s="9">
        <v>7.1420000000000003</v>
      </c>
      <c r="AC16" s="9">
        <v>2.1720000000000002</v>
      </c>
      <c r="AD16" s="9">
        <v>4.97</v>
      </c>
      <c r="AE16" s="9">
        <v>313.12</v>
      </c>
      <c r="AF16" s="9">
        <v>67.046999999999997</v>
      </c>
      <c r="AG16" s="9">
        <v>246.07300000000001</v>
      </c>
      <c r="AH16" s="9">
        <v>21.245999999999999</v>
      </c>
      <c r="AI16" s="9">
        <v>5.726</v>
      </c>
      <c r="AJ16" s="9">
        <v>15.52</v>
      </c>
      <c r="AK16" s="9">
        <v>291.87400000000002</v>
      </c>
      <c r="AL16" s="9">
        <v>61.320999999999998</v>
      </c>
      <c r="AM16" s="9">
        <v>230.553</v>
      </c>
      <c r="AN16" s="9">
        <v>85.933000000000007</v>
      </c>
      <c r="AO16" s="9">
        <v>21.24</v>
      </c>
      <c r="AP16" s="9">
        <v>64.692999999999998</v>
      </c>
      <c r="AQ16" s="9">
        <v>492.57600000000002</v>
      </c>
      <c r="AR16" s="9">
        <v>160.946</v>
      </c>
      <c r="AS16" s="9">
        <v>331.63</v>
      </c>
      <c r="AT16" s="9">
        <v>393.37900000000002</v>
      </c>
      <c r="AU16" s="9">
        <v>106.863</v>
      </c>
      <c r="AV16" s="9">
        <v>286.51600000000002</v>
      </c>
      <c r="AW16" s="9">
        <v>99.195999999999998</v>
      </c>
      <c r="AX16" s="9">
        <v>54.082999999999998</v>
      </c>
      <c r="AY16" s="9">
        <v>45.113</v>
      </c>
      <c r="AZ16" s="9">
        <v>243.44300000000001</v>
      </c>
      <c r="BA16" s="9">
        <v>127.116</v>
      </c>
      <c r="BB16" s="9">
        <v>116.327</v>
      </c>
      <c r="BC16" s="9">
        <v>1028.421</v>
      </c>
      <c r="BD16" s="9">
        <v>289.43700000000001</v>
      </c>
      <c r="BE16" s="9">
        <v>738.98400000000004</v>
      </c>
      <c r="BF16" s="9">
        <v>6044.0439999999999</v>
      </c>
      <c r="BG16" s="9">
        <v>3176.7959999999998</v>
      </c>
      <c r="BH16" s="9">
        <v>2867.2469999999998</v>
      </c>
      <c r="BI16" s="9">
        <v>1122.271</v>
      </c>
      <c r="BJ16" s="9">
        <v>366.80900000000003</v>
      </c>
      <c r="BK16" s="9">
        <v>755.46299999999997</v>
      </c>
      <c r="BL16" s="9">
        <v>6169.2820000000002</v>
      </c>
      <c r="BM16" s="9">
        <v>3010.3969999999999</v>
      </c>
      <c r="BN16" s="9">
        <v>3158.8850000000002</v>
      </c>
      <c r="BO16" s="9">
        <v>4548.366</v>
      </c>
      <c r="BP16" s="9">
        <v>2376.8850000000002</v>
      </c>
      <c r="BQ16" s="9">
        <v>2171.4810000000002</v>
      </c>
      <c r="BR16" s="9">
        <v>563.13</v>
      </c>
      <c r="BS16" s="9">
        <v>280.62400000000002</v>
      </c>
      <c r="BT16" s="9">
        <v>282.50599999999997</v>
      </c>
      <c r="BU16" s="9">
        <v>338.41399999999999</v>
      </c>
      <c r="BV16" s="9">
        <v>125.358</v>
      </c>
      <c r="BW16" s="9">
        <v>213.05600000000001</v>
      </c>
      <c r="BX16" s="9">
        <v>484.13099999999997</v>
      </c>
      <c r="BY16" s="9">
        <v>206.09299999999999</v>
      </c>
      <c r="BZ16" s="9">
        <v>278.03800000000001</v>
      </c>
      <c r="CA16" s="9">
        <v>75.358000000000004</v>
      </c>
      <c r="CB16" s="9">
        <v>35.540999999999997</v>
      </c>
      <c r="CC16" s="9">
        <v>39.816000000000003</v>
      </c>
      <c r="CD16" s="9">
        <v>52.924999999999997</v>
      </c>
      <c r="CE16" s="9">
        <v>27.288</v>
      </c>
      <c r="CF16" s="9">
        <v>25.637</v>
      </c>
      <c r="CG16" s="9">
        <v>24.978999999999999</v>
      </c>
      <c r="CH16" s="9">
        <v>11.099</v>
      </c>
      <c r="CI16" s="9">
        <v>13.88</v>
      </c>
      <c r="CJ16" s="9">
        <v>27.946000000000002</v>
      </c>
      <c r="CK16" s="9">
        <v>16.189</v>
      </c>
      <c r="CL16" s="9">
        <v>11.757999999999999</v>
      </c>
      <c r="CM16" s="9">
        <v>22.433</v>
      </c>
      <c r="CN16" s="9">
        <v>8.2539999999999996</v>
      </c>
      <c r="CO16" s="9">
        <v>14.179</v>
      </c>
      <c r="CP16" s="9">
        <v>408.77300000000002</v>
      </c>
      <c r="CQ16" s="9">
        <v>170.55099999999999</v>
      </c>
      <c r="CR16" s="9">
        <v>238.22200000000001</v>
      </c>
      <c r="CS16" s="9">
        <v>159.405</v>
      </c>
      <c r="CT16" s="9">
        <v>82.447000000000003</v>
      </c>
      <c r="CU16" s="9">
        <v>76.956999999999994</v>
      </c>
      <c r="CV16" s="9">
        <v>146.767</v>
      </c>
      <c r="CW16" s="9">
        <v>77.697999999999993</v>
      </c>
      <c r="CX16" s="9">
        <v>69.069000000000003</v>
      </c>
      <c r="CY16" s="9">
        <v>12.638</v>
      </c>
      <c r="CZ16" s="9">
        <v>4.7489999999999997</v>
      </c>
      <c r="DA16" s="9">
        <v>7.8879999999999999</v>
      </c>
      <c r="DB16" s="9">
        <v>5.0919999999999996</v>
      </c>
      <c r="DC16" s="9">
        <v>2.7789999999999999</v>
      </c>
      <c r="DD16" s="9">
        <v>2.3130000000000002</v>
      </c>
      <c r="DE16" s="9">
        <v>185.45500000000001</v>
      </c>
      <c r="DF16" s="9">
        <v>66.251999999999995</v>
      </c>
      <c r="DG16" s="9">
        <v>119.20399999999999</v>
      </c>
      <c r="DH16" s="9">
        <v>27.744</v>
      </c>
      <c r="DI16" s="9">
        <v>9.7919999999999998</v>
      </c>
      <c r="DJ16" s="9">
        <v>17.952000000000002</v>
      </c>
      <c r="DK16" s="9">
        <v>157.71100000000001</v>
      </c>
      <c r="DL16" s="9">
        <v>56.46</v>
      </c>
      <c r="DM16" s="9">
        <v>101.251</v>
      </c>
      <c r="DN16" s="9">
        <v>58.822000000000003</v>
      </c>
      <c r="DO16" s="9">
        <v>19.074000000000002</v>
      </c>
      <c r="DP16" s="9">
        <v>39.747999999999998</v>
      </c>
      <c r="DQ16" s="9">
        <v>1136.7850000000001</v>
      </c>
      <c r="DR16" s="9">
        <v>427.41899999999998</v>
      </c>
      <c r="DS16" s="9">
        <v>709.36599999999999</v>
      </c>
      <c r="DT16" s="9">
        <v>824.97199999999998</v>
      </c>
      <c r="DU16" s="9">
        <v>272.923</v>
      </c>
      <c r="DV16" s="9">
        <v>552.04999999999995</v>
      </c>
      <c r="DW16" s="9">
        <v>311.81299999999999</v>
      </c>
      <c r="DX16" s="9">
        <v>154.49700000000001</v>
      </c>
      <c r="DY16" s="9">
        <v>157.316</v>
      </c>
      <c r="DZ16" s="9">
        <v>171.745</v>
      </c>
      <c r="EA16" s="9">
        <v>88.796999999999997</v>
      </c>
      <c r="EB16" s="9">
        <v>82.948999999999998</v>
      </c>
      <c r="EC16" s="9">
        <v>1449.171</v>
      </c>
      <c r="ED16" s="9">
        <v>544.71500000000003</v>
      </c>
      <c r="EE16" s="9">
        <v>904.45600000000002</v>
      </c>
      <c r="EF16" s="9">
        <v>4623.7240000000002</v>
      </c>
      <c r="EG16" s="9">
        <v>2412.4270000000001</v>
      </c>
      <c r="EH16" s="9">
        <v>2211.297</v>
      </c>
      <c r="EI16" s="9">
        <v>1545.558</v>
      </c>
      <c r="EJ16" s="9">
        <v>597.97</v>
      </c>
      <c r="EK16" s="9">
        <v>947.58799999999997</v>
      </c>
      <c r="EL16" s="9">
        <v>3983.8870000000002</v>
      </c>
      <c r="EM16" s="9">
        <v>1902.2470000000001</v>
      </c>
      <c r="EN16" s="9">
        <v>2081.64</v>
      </c>
      <c r="EO16" s="9">
        <v>594.62400000000002</v>
      </c>
      <c r="EP16" s="9">
        <v>351.81200000000001</v>
      </c>
      <c r="EQ16" s="9">
        <v>242.81200000000001</v>
      </c>
      <c r="ER16" s="9">
        <v>53.247999999999998</v>
      </c>
      <c r="ES16" s="9">
        <v>37.395000000000003</v>
      </c>
      <c r="ET16" s="9">
        <v>15.853</v>
      </c>
      <c r="EU16" s="9">
        <v>25.2</v>
      </c>
      <c r="EV16" s="9">
        <v>16.463000000000001</v>
      </c>
      <c r="EW16" s="9">
        <v>8.7379999999999995</v>
      </c>
      <c r="EX16" s="9">
        <v>157.21799999999999</v>
      </c>
      <c r="EY16" s="9">
        <v>82.611000000000004</v>
      </c>
      <c r="EZ16" s="9">
        <v>74.606999999999999</v>
      </c>
      <c r="FA16" s="9">
        <v>13.361000000000001</v>
      </c>
      <c r="FB16" s="9">
        <v>5.7859999999999996</v>
      </c>
      <c r="FC16" s="9">
        <v>7.5759999999999996</v>
      </c>
      <c r="FD16" s="9">
        <v>10.385</v>
      </c>
      <c r="FE16" s="9">
        <v>4.8659999999999997</v>
      </c>
      <c r="FF16" s="9">
        <v>5.5190000000000001</v>
      </c>
      <c r="FG16" s="9">
        <v>3.77</v>
      </c>
      <c r="FH16" s="9">
        <v>1.867</v>
      </c>
      <c r="FI16" s="9">
        <v>1.903</v>
      </c>
      <c r="FJ16" s="9">
        <v>6.6150000000000002</v>
      </c>
      <c r="FK16" s="9">
        <v>2.9990000000000001</v>
      </c>
      <c r="FL16" s="9">
        <v>3.6160000000000001</v>
      </c>
      <c r="FM16" s="9">
        <v>2.976</v>
      </c>
      <c r="FN16" s="9">
        <v>0.91900000000000004</v>
      </c>
      <c r="FO16" s="9">
        <v>2.0569999999999999</v>
      </c>
      <c r="FP16" s="9">
        <v>143.857</v>
      </c>
      <c r="FQ16" s="9">
        <v>76.825000000000003</v>
      </c>
      <c r="FR16" s="9">
        <v>67.031999999999996</v>
      </c>
      <c r="FS16" s="9">
        <v>8.5619999999999994</v>
      </c>
      <c r="FT16" s="9">
        <v>5.2539999999999996</v>
      </c>
      <c r="FU16" s="9">
        <v>3.3079999999999998</v>
      </c>
      <c r="FV16" s="9">
        <v>8.0399999999999991</v>
      </c>
      <c r="FW16" s="9">
        <v>5.2539999999999996</v>
      </c>
      <c r="FX16" s="9">
        <v>2.786</v>
      </c>
      <c r="FY16" s="9">
        <v>0.52200000000000002</v>
      </c>
      <c r="FZ16" s="9">
        <v>0</v>
      </c>
      <c r="GA16" s="9">
        <v>0.52200000000000002</v>
      </c>
      <c r="GB16" s="9">
        <v>0.53500000000000003</v>
      </c>
      <c r="GC16" s="9">
        <v>0</v>
      </c>
      <c r="GD16" s="9">
        <v>0.53500000000000003</v>
      </c>
      <c r="GE16" s="9">
        <v>120.267</v>
      </c>
      <c r="GF16" s="9">
        <v>63.640999999999998</v>
      </c>
      <c r="GG16" s="9">
        <v>56.627000000000002</v>
      </c>
      <c r="GH16" s="9">
        <v>34.973999999999997</v>
      </c>
      <c r="GI16" s="9">
        <v>20.617000000000001</v>
      </c>
      <c r="GJ16" s="9">
        <v>14.356999999999999</v>
      </c>
      <c r="GK16" s="9">
        <v>85.293999999999997</v>
      </c>
      <c r="GL16" s="9">
        <v>43.024000000000001</v>
      </c>
      <c r="GM16" s="9">
        <v>42.268999999999998</v>
      </c>
      <c r="GN16" s="9">
        <v>14.492000000000001</v>
      </c>
      <c r="GO16" s="9">
        <v>7.931</v>
      </c>
      <c r="GP16" s="9">
        <v>6.5609999999999999</v>
      </c>
      <c r="GQ16" s="9">
        <v>3232.0450000000001</v>
      </c>
      <c r="GR16" s="9">
        <v>1467.825</v>
      </c>
      <c r="GS16" s="9">
        <v>1764.22</v>
      </c>
      <c r="GT16" s="9">
        <v>3059.152</v>
      </c>
      <c r="GU16" s="9">
        <v>1385.067</v>
      </c>
      <c r="GV16" s="9">
        <v>1674.0840000000001</v>
      </c>
      <c r="GW16" s="9">
        <v>172.89400000000001</v>
      </c>
      <c r="GX16" s="9">
        <v>82.757999999999996</v>
      </c>
      <c r="GY16" s="9">
        <v>90.135999999999996</v>
      </c>
      <c r="GZ16" s="9">
        <v>11.81</v>
      </c>
      <c r="HA16" s="9">
        <v>7.1210000000000004</v>
      </c>
      <c r="HB16" s="9">
        <v>4.6890000000000001</v>
      </c>
      <c r="HC16" s="9">
        <v>3377.453</v>
      </c>
      <c r="HD16" s="9">
        <v>1543.3150000000001</v>
      </c>
      <c r="HE16" s="9">
        <v>1834.1379999999999</v>
      </c>
      <c r="HF16" s="9">
        <v>607.98500000000001</v>
      </c>
      <c r="HG16" s="9">
        <v>357.59699999999998</v>
      </c>
      <c r="HH16" s="9">
        <v>250.38800000000001</v>
      </c>
      <c r="HI16" s="9">
        <v>3375.902</v>
      </c>
      <c r="HJ16" s="9">
        <v>1544.65</v>
      </c>
      <c r="HK16" s="9">
        <v>1831.252</v>
      </c>
      <c r="HL16" s="9">
        <v>6559.48</v>
      </c>
      <c r="HM16" s="9">
        <v>3236.97</v>
      </c>
      <c r="HN16" s="9">
        <v>3322.51</v>
      </c>
      <c r="HO16" s="9">
        <v>4128.1440000000002</v>
      </c>
      <c r="HP16" s="9">
        <v>2190.2950000000001</v>
      </c>
      <c r="HQ16" s="9">
        <v>1937.85</v>
      </c>
      <c r="HR16" s="9">
        <v>630.44299999999998</v>
      </c>
      <c r="HS16" s="9">
        <v>337.97</v>
      </c>
      <c r="HT16" s="9">
        <v>292.47399999999999</v>
      </c>
      <c r="HU16" s="9">
        <v>371.33800000000002</v>
      </c>
      <c r="HV16" s="9">
        <v>152.58699999999999</v>
      </c>
      <c r="HW16" s="9">
        <v>218.751</v>
      </c>
      <c r="HX16" s="9">
        <v>633.60500000000002</v>
      </c>
      <c r="HY16" s="9">
        <v>265.82</v>
      </c>
      <c r="HZ16" s="9">
        <v>367.78500000000003</v>
      </c>
      <c r="IA16" s="9">
        <v>98.856999999999999</v>
      </c>
      <c r="IB16" s="9">
        <v>44.616999999999997</v>
      </c>
      <c r="IC16" s="9">
        <v>54.24</v>
      </c>
      <c r="ID16" s="9">
        <v>71.356999999999999</v>
      </c>
      <c r="IE16" s="9">
        <v>36.451000000000001</v>
      </c>
      <c r="IF16" s="9">
        <v>34.905999999999999</v>
      </c>
      <c r="IG16" s="9">
        <v>32.345999999999997</v>
      </c>
      <c r="IH16" s="9">
        <v>15.355</v>
      </c>
      <c r="II16" s="9">
        <v>16.989999999999998</v>
      </c>
      <c r="IJ16" s="9">
        <v>39.012</v>
      </c>
      <c r="IK16" s="9">
        <v>21.096</v>
      </c>
      <c r="IL16" s="9">
        <v>17.916</v>
      </c>
      <c r="IM16" s="9">
        <v>27.5</v>
      </c>
      <c r="IN16" s="9">
        <v>8.1660000000000004</v>
      </c>
      <c r="IO16" s="9">
        <v>19.334</v>
      </c>
      <c r="IP16" s="9">
        <v>534.74699999999996</v>
      </c>
      <c r="IQ16" s="9">
        <v>221.203</v>
      </c>
    </row>
    <row r="17" spans="1:251">
      <c r="A17" s="10">
        <v>44228</v>
      </c>
      <c r="B17" s="9">
        <v>45.021999999999998</v>
      </c>
      <c r="C17" s="9">
        <v>103.58</v>
      </c>
      <c r="D17" s="9">
        <v>98.412999999999997</v>
      </c>
      <c r="E17" s="9">
        <v>37.521999999999998</v>
      </c>
      <c r="F17" s="9">
        <v>60.892000000000003</v>
      </c>
      <c r="G17" s="9">
        <v>40.762</v>
      </c>
      <c r="H17" s="9">
        <v>19.879000000000001</v>
      </c>
      <c r="I17" s="9">
        <v>20.882999999999999</v>
      </c>
      <c r="J17" s="9">
        <v>57.652000000000001</v>
      </c>
      <c r="K17" s="9">
        <v>17.643000000000001</v>
      </c>
      <c r="L17" s="9">
        <v>40.009</v>
      </c>
      <c r="M17" s="9">
        <v>50.189</v>
      </c>
      <c r="N17" s="9">
        <v>7.5010000000000003</v>
      </c>
      <c r="O17" s="9">
        <v>42.689</v>
      </c>
      <c r="P17" s="9">
        <v>657.01700000000005</v>
      </c>
      <c r="Q17" s="9">
        <v>226.535</v>
      </c>
      <c r="R17" s="9">
        <v>430.48099999999999</v>
      </c>
      <c r="S17" s="9">
        <v>278.661</v>
      </c>
      <c r="T17" s="9">
        <v>146.44800000000001</v>
      </c>
      <c r="U17" s="9">
        <v>132.21299999999999</v>
      </c>
      <c r="V17" s="9">
        <v>254.05699999999999</v>
      </c>
      <c r="W17" s="9">
        <v>138.11099999999999</v>
      </c>
      <c r="X17" s="9">
        <v>115.94499999999999</v>
      </c>
      <c r="Y17" s="9">
        <v>24.603999999999999</v>
      </c>
      <c r="Z17" s="9">
        <v>8.3369999999999997</v>
      </c>
      <c r="AA17" s="9">
        <v>16.266999999999999</v>
      </c>
      <c r="AB17" s="9">
        <v>10.016999999999999</v>
      </c>
      <c r="AC17" s="9">
        <v>3.4889999999999999</v>
      </c>
      <c r="AD17" s="9">
        <v>6.5279999999999996</v>
      </c>
      <c r="AE17" s="9">
        <v>277.62299999999999</v>
      </c>
      <c r="AF17" s="9">
        <v>59.3</v>
      </c>
      <c r="AG17" s="9">
        <v>218.32400000000001</v>
      </c>
      <c r="AH17" s="9">
        <v>18.632999999999999</v>
      </c>
      <c r="AI17" s="9">
        <v>4.3460000000000001</v>
      </c>
      <c r="AJ17" s="9">
        <v>14.287000000000001</v>
      </c>
      <c r="AK17" s="9">
        <v>258.99</v>
      </c>
      <c r="AL17" s="9">
        <v>54.954000000000001</v>
      </c>
      <c r="AM17" s="9">
        <v>204.036</v>
      </c>
      <c r="AN17" s="9">
        <v>90.715999999999994</v>
      </c>
      <c r="AO17" s="9">
        <v>17.297999999999998</v>
      </c>
      <c r="AP17" s="9">
        <v>73.417000000000002</v>
      </c>
      <c r="AQ17" s="9">
        <v>469.59399999999999</v>
      </c>
      <c r="AR17" s="9">
        <v>152.15299999999999</v>
      </c>
      <c r="AS17" s="9">
        <v>317.44099999999997</v>
      </c>
      <c r="AT17" s="9">
        <v>378.79500000000002</v>
      </c>
      <c r="AU17" s="9">
        <v>103.652</v>
      </c>
      <c r="AV17" s="9">
        <v>275.14299999999997</v>
      </c>
      <c r="AW17" s="9">
        <v>90.799000000000007</v>
      </c>
      <c r="AX17" s="9">
        <v>48.500999999999998</v>
      </c>
      <c r="AY17" s="9">
        <v>42.298000000000002</v>
      </c>
      <c r="AZ17" s="9">
        <v>294.81900000000002</v>
      </c>
      <c r="BA17" s="9">
        <v>157.99</v>
      </c>
      <c r="BB17" s="9">
        <v>136.82900000000001</v>
      </c>
      <c r="BC17" s="9">
        <v>980.39499999999998</v>
      </c>
      <c r="BD17" s="9">
        <v>265.72000000000003</v>
      </c>
      <c r="BE17" s="9">
        <v>714.67399999999998</v>
      </c>
      <c r="BF17" s="9">
        <v>6033.2920000000004</v>
      </c>
      <c r="BG17" s="9">
        <v>3157.643</v>
      </c>
      <c r="BH17" s="9">
        <v>2875.6480000000001</v>
      </c>
      <c r="BI17" s="9">
        <v>1126.6099999999999</v>
      </c>
      <c r="BJ17" s="9">
        <v>378.68799999999999</v>
      </c>
      <c r="BK17" s="9">
        <v>747.923</v>
      </c>
      <c r="BL17" s="9">
        <v>6184.6289999999999</v>
      </c>
      <c r="BM17" s="9">
        <v>3015.84</v>
      </c>
      <c r="BN17" s="9">
        <v>3168.7890000000002</v>
      </c>
      <c r="BO17" s="9">
        <v>4545.1970000000001</v>
      </c>
      <c r="BP17" s="9">
        <v>2356.83</v>
      </c>
      <c r="BQ17" s="9">
        <v>2188.3670000000002</v>
      </c>
      <c r="BR17" s="9">
        <v>558.37400000000002</v>
      </c>
      <c r="BS17" s="9">
        <v>297.99799999999999</v>
      </c>
      <c r="BT17" s="9">
        <v>260.37599999999998</v>
      </c>
      <c r="BU17" s="9">
        <v>332.23099999999999</v>
      </c>
      <c r="BV17" s="9">
        <v>150.93</v>
      </c>
      <c r="BW17" s="9">
        <v>181.30099999999999</v>
      </c>
      <c r="BX17" s="9">
        <v>569.51400000000001</v>
      </c>
      <c r="BY17" s="9">
        <v>243.72399999999999</v>
      </c>
      <c r="BZ17" s="9">
        <v>325.79000000000002</v>
      </c>
      <c r="CA17" s="9">
        <v>84.076999999999998</v>
      </c>
      <c r="CB17" s="9">
        <v>39.643999999999998</v>
      </c>
      <c r="CC17" s="9">
        <v>44.433</v>
      </c>
      <c r="CD17" s="9">
        <v>64.003</v>
      </c>
      <c r="CE17" s="9">
        <v>29.279</v>
      </c>
      <c r="CF17" s="9">
        <v>34.723999999999997</v>
      </c>
      <c r="CG17" s="9">
        <v>28.942</v>
      </c>
      <c r="CH17" s="9">
        <v>13.731999999999999</v>
      </c>
      <c r="CI17" s="9">
        <v>15.21</v>
      </c>
      <c r="CJ17" s="9">
        <v>35.061999999999998</v>
      </c>
      <c r="CK17" s="9">
        <v>15.547000000000001</v>
      </c>
      <c r="CL17" s="9">
        <v>19.515000000000001</v>
      </c>
      <c r="CM17" s="9">
        <v>20.074000000000002</v>
      </c>
      <c r="CN17" s="9">
        <v>10.365</v>
      </c>
      <c r="CO17" s="9">
        <v>9.7089999999999996</v>
      </c>
      <c r="CP17" s="9">
        <v>485.43700000000001</v>
      </c>
      <c r="CQ17" s="9">
        <v>204.08</v>
      </c>
      <c r="CR17" s="9">
        <v>281.35700000000003</v>
      </c>
      <c r="CS17" s="9">
        <v>201.35400000000001</v>
      </c>
      <c r="CT17" s="9">
        <v>103.777</v>
      </c>
      <c r="CU17" s="9">
        <v>97.576999999999998</v>
      </c>
      <c r="CV17" s="9">
        <v>188.62</v>
      </c>
      <c r="CW17" s="9">
        <v>102.696</v>
      </c>
      <c r="CX17" s="9">
        <v>85.924000000000007</v>
      </c>
      <c r="CY17" s="9">
        <v>12.733000000000001</v>
      </c>
      <c r="CZ17" s="9">
        <v>1.081</v>
      </c>
      <c r="DA17" s="9">
        <v>11.653</v>
      </c>
      <c r="DB17" s="9">
        <v>4.3140000000000001</v>
      </c>
      <c r="DC17" s="9">
        <v>2.1850000000000001</v>
      </c>
      <c r="DD17" s="9">
        <v>2.129</v>
      </c>
      <c r="DE17" s="9">
        <v>219.435</v>
      </c>
      <c r="DF17" s="9">
        <v>78.274000000000001</v>
      </c>
      <c r="DG17" s="9">
        <v>141.161</v>
      </c>
      <c r="DH17" s="9">
        <v>43.363</v>
      </c>
      <c r="DI17" s="9">
        <v>18.335999999999999</v>
      </c>
      <c r="DJ17" s="9">
        <v>25.027000000000001</v>
      </c>
      <c r="DK17" s="9">
        <v>176.072</v>
      </c>
      <c r="DL17" s="9">
        <v>59.938000000000002</v>
      </c>
      <c r="DM17" s="9">
        <v>116.134</v>
      </c>
      <c r="DN17" s="9">
        <v>60.334000000000003</v>
      </c>
      <c r="DO17" s="9">
        <v>19.844000000000001</v>
      </c>
      <c r="DP17" s="9">
        <v>40.491</v>
      </c>
      <c r="DQ17" s="9">
        <v>1069.9179999999999</v>
      </c>
      <c r="DR17" s="9">
        <v>415.286</v>
      </c>
      <c r="DS17" s="9">
        <v>654.63199999999995</v>
      </c>
      <c r="DT17" s="9">
        <v>748.68600000000004</v>
      </c>
      <c r="DU17" s="9">
        <v>260.61099999999999</v>
      </c>
      <c r="DV17" s="9">
        <v>488.07499999999999</v>
      </c>
      <c r="DW17" s="9">
        <v>321.23200000000003</v>
      </c>
      <c r="DX17" s="9">
        <v>154.67500000000001</v>
      </c>
      <c r="DY17" s="9">
        <v>166.55699999999999</v>
      </c>
      <c r="DZ17" s="9">
        <v>217.56200000000001</v>
      </c>
      <c r="EA17" s="9">
        <v>116.428</v>
      </c>
      <c r="EB17" s="9">
        <v>101.134</v>
      </c>
      <c r="EC17" s="9">
        <v>1421.87</v>
      </c>
      <c r="ED17" s="9">
        <v>542.58199999999999</v>
      </c>
      <c r="EE17" s="9">
        <v>879.28800000000001</v>
      </c>
      <c r="EF17" s="9">
        <v>4629.2740000000003</v>
      </c>
      <c r="EG17" s="9">
        <v>2396.4740000000002</v>
      </c>
      <c r="EH17" s="9">
        <v>2232.8000000000002</v>
      </c>
      <c r="EI17" s="9">
        <v>1555.355</v>
      </c>
      <c r="EJ17" s="9">
        <v>619.36599999999999</v>
      </c>
      <c r="EK17" s="9">
        <v>935.98900000000003</v>
      </c>
      <c r="EL17" s="9">
        <v>4215.0940000000001</v>
      </c>
      <c r="EM17" s="9">
        <v>1992.127</v>
      </c>
      <c r="EN17" s="9">
        <v>2222.9659999999999</v>
      </c>
      <c r="EO17" s="9">
        <v>650.09100000000001</v>
      </c>
      <c r="EP17" s="9">
        <v>395.30200000000002</v>
      </c>
      <c r="EQ17" s="9">
        <v>254.79</v>
      </c>
      <c r="ER17" s="9">
        <v>82.870999999999995</v>
      </c>
      <c r="ES17" s="9">
        <v>44.604999999999997</v>
      </c>
      <c r="ET17" s="9">
        <v>38.265999999999998</v>
      </c>
      <c r="EU17" s="9">
        <v>43.597000000000001</v>
      </c>
      <c r="EV17" s="9">
        <v>24.745000000000001</v>
      </c>
      <c r="EW17" s="9">
        <v>18.852</v>
      </c>
      <c r="EX17" s="9">
        <v>143.578</v>
      </c>
      <c r="EY17" s="9">
        <v>79.183999999999997</v>
      </c>
      <c r="EZ17" s="9">
        <v>64.394000000000005</v>
      </c>
      <c r="FA17" s="9">
        <v>21.472000000000001</v>
      </c>
      <c r="FB17" s="9">
        <v>10.923999999999999</v>
      </c>
      <c r="FC17" s="9">
        <v>10.548</v>
      </c>
      <c r="FD17" s="9">
        <v>16.361000000000001</v>
      </c>
      <c r="FE17" s="9">
        <v>8.6059999999999999</v>
      </c>
      <c r="FF17" s="9">
        <v>7.7549999999999999</v>
      </c>
      <c r="FG17" s="9">
        <v>4.4089999999999998</v>
      </c>
      <c r="FH17" s="9">
        <v>1.6080000000000001</v>
      </c>
      <c r="FI17" s="9">
        <v>2.8010000000000002</v>
      </c>
      <c r="FJ17" s="9">
        <v>11.952</v>
      </c>
      <c r="FK17" s="9">
        <v>6.9980000000000002</v>
      </c>
      <c r="FL17" s="9">
        <v>4.9539999999999997</v>
      </c>
      <c r="FM17" s="9">
        <v>5.1109999999999998</v>
      </c>
      <c r="FN17" s="9">
        <v>2.3180000000000001</v>
      </c>
      <c r="FO17" s="9">
        <v>2.7930000000000001</v>
      </c>
      <c r="FP17" s="9">
        <v>122.10599999999999</v>
      </c>
      <c r="FQ17" s="9">
        <v>68.260000000000005</v>
      </c>
      <c r="FR17" s="9">
        <v>53.845999999999997</v>
      </c>
      <c r="FS17" s="9">
        <v>10.254</v>
      </c>
      <c r="FT17" s="9">
        <v>6.2270000000000003</v>
      </c>
      <c r="FU17" s="9">
        <v>4.0270000000000001</v>
      </c>
      <c r="FV17" s="9">
        <v>9.7249999999999996</v>
      </c>
      <c r="FW17" s="9">
        <v>6.2270000000000003</v>
      </c>
      <c r="FX17" s="9">
        <v>3.4980000000000002</v>
      </c>
      <c r="FY17" s="9">
        <v>0.52900000000000003</v>
      </c>
      <c r="FZ17" s="9">
        <v>0</v>
      </c>
      <c r="GA17" s="9">
        <v>0.52900000000000003</v>
      </c>
      <c r="GB17" s="9">
        <v>0.71199999999999997</v>
      </c>
      <c r="GC17" s="9">
        <v>0</v>
      </c>
      <c r="GD17" s="9">
        <v>0.71199999999999997</v>
      </c>
      <c r="GE17" s="9">
        <v>95.593000000000004</v>
      </c>
      <c r="GF17" s="9">
        <v>53.280999999999999</v>
      </c>
      <c r="GG17" s="9">
        <v>42.313000000000002</v>
      </c>
      <c r="GH17" s="9">
        <v>31.178000000000001</v>
      </c>
      <c r="GI17" s="9">
        <v>16.350000000000001</v>
      </c>
      <c r="GJ17" s="9">
        <v>14.827999999999999</v>
      </c>
      <c r="GK17" s="9">
        <v>64.415000000000006</v>
      </c>
      <c r="GL17" s="9">
        <v>36.93</v>
      </c>
      <c r="GM17" s="9">
        <v>27.484999999999999</v>
      </c>
      <c r="GN17" s="9">
        <v>15.547000000000001</v>
      </c>
      <c r="GO17" s="9">
        <v>8.7520000000000007</v>
      </c>
      <c r="GP17" s="9">
        <v>6.7949999999999999</v>
      </c>
      <c r="GQ17" s="9">
        <v>3421.424</v>
      </c>
      <c r="GR17" s="9">
        <v>1517.6420000000001</v>
      </c>
      <c r="GS17" s="9">
        <v>1903.7819999999999</v>
      </c>
      <c r="GT17" s="9">
        <v>3184.2510000000002</v>
      </c>
      <c r="GU17" s="9">
        <v>1415.537</v>
      </c>
      <c r="GV17" s="9">
        <v>1768.7139999999999</v>
      </c>
      <c r="GW17" s="9">
        <v>237.17400000000001</v>
      </c>
      <c r="GX17" s="9">
        <v>102.105</v>
      </c>
      <c r="GY17" s="9">
        <v>135.06899999999999</v>
      </c>
      <c r="GZ17" s="9">
        <v>14.134</v>
      </c>
      <c r="HA17" s="9">
        <v>7.835</v>
      </c>
      <c r="HB17" s="9">
        <v>6.2990000000000004</v>
      </c>
      <c r="HC17" s="9">
        <v>3550.8679999999999</v>
      </c>
      <c r="HD17" s="9">
        <v>1588.991</v>
      </c>
      <c r="HE17" s="9">
        <v>1961.877</v>
      </c>
      <c r="HF17" s="9">
        <v>671.56299999999999</v>
      </c>
      <c r="HG17" s="9">
        <v>406.22500000000002</v>
      </c>
      <c r="HH17" s="9">
        <v>265.33800000000002</v>
      </c>
      <c r="HI17" s="9">
        <v>3543.53</v>
      </c>
      <c r="HJ17" s="9">
        <v>1585.902</v>
      </c>
      <c r="HK17" s="9">
        <v>1957.6279999999999</v>
      </c>
      <c r="HL17" s="9">
        <v>6570.549</v>
      </c>
      <c r="HM17" s="9">
        <v>3224.895</v>
      </c>
      <c r="HN17" s="9">
        <v>3345.654</v>
      </c>
      <c r="HO17" s="9">
        <v>4116.92</v>
      </c>
      <c r="HP17" s="9">
        <v>2164.788</v>
      </c>
      <c r="HQ17" s="9">
        <v>1952.133</v>
      </c>
      <c r="HR17" s="9">
        <v>591.95399999999995</v>
      </c>
      <c r="HS17" s="9">
        <v>335.03800000000001</v>
      </c>
      <c r="HT17" s="9">
        <v>256.916</v>
      </c>
      <c r="HU17" s="9">
        <v>358.18599999999998</v>
      </c>
      <c r="HV17" s="9">
        <v>172.65299999999999</v>
      </c>
      <c r="HW17" s="9">
        <v>185.53299999999999</v>
      </c>
      <c r="HX17" s="9">
        <v>685.88099999999997</v>
      </c>
      <c r="HY17" s="9">
        <v>308.61399999999998</v>
      </c>
      <c r="HZ17" s="9">
        <v>377.267</v>
      </c>
      <c r="IA17" s="9">
        <v>109.47199999999999</v>
      </c>
      <c r="IB17" s="9">
        <v>43.86</v>
      </c>
      <c r="IC17" s="9">
        <v>65.611999999999995</v>
      </c>
      <c r="ID17" s="9">
        <v>82.24</v>
      </c>
      <c r="IE17" s="9">
        <v>34.890999999999998</v>
      </c>
      <c r="IF17" s="9">
        <v>47.348999999999997</v>
      </c>
      <c r="IG17" s="9">
        <v>34.186</v>
      </c>
      <c r="IH17" s="9">
        <v>16.794</v>
      </c>
      <c r="II17" s="9">
        <v>17.391999999999999</v>
      </c>
      <c r="IJ17" s="9">
        <v>48.054000000000002</v>
      </c>
      <c r="IK17" s="9">
        <v>18.097000000000001</v>
      </c>
      <c r="IL17" s="9">
        <v>29.957000000000001</v>
      </c>
      <c r="IM17" s="9">
        <v>27.231999999999999</v>
      </c>
      <c r="IN17" s="9">
        <v>8.9689999999999994</v>
      </c>
      <c r="IO17" s="9">
        <v>18.263000000000002</v>
      </c>
      <c r="IP17" s="9">
        <v>576.40899999999999</v>
      </c>
      <c r="IQ17" s="9">
        <v>264.75299999999999</v>
      </c>
    </row>
    <row r="18" spans="1:251">
      <c r="A18" s="10">
        <v>44593</v>
      </c>
      <c r="B18" s="9">
        <v>49.548000000000002</v>
      </c>
      <c r="C18" s="9">
        <v>125.87</v>
      </c>
      <c r="D18" s="9">
        <v>117.753</v>
      </c>
      <c r="E18" s="9">
        <v>39.514000000000003</v>
      </c>
      <c r="F18" s="9">
        <v>78.239000000000004</v>
      </c>
      <c r="G18" s="9">
        <v>44.369</v>
      </c>
      <c r="H18" s="9">
        <v>17.376999999999999</v>
      </c>
      <c r="I18" s="9">
        <v>26.992000000000001</v>
      </c>
      <c r="J18" s="9">
        <v>73.382999999999996</v>
      </c>
      <c r="K18" s="9">
        <v>22.137</v>
      </c>
      <c r="L18" s="9">
        <v>51.247</v>
      </c>
      <c r="M18" s="9">
        <v>57.665999999999997</v>
      </c>
      <c r="N18" s="9">
        <v>10.034000000000001</v>
      </c>
      <c r="O18" s="9">
        <v>47.631999999999998</v>
      </c>
      <c r="P18" s="9">
        <v>502.80200000000002</v>
      </c>
      <c r="Q18" s="9">
        <v>181.23</v>
      </c>
      <c r="R18" s="9">
        <v>321.572</v>
      </c>
      <c r="S18" s="9">
        <v>184.26599999999999</v>
      </c>
      <c r="T18" s="9">
        <v>93.331000000000003</v>
      </c>
      <c r="U18" s="9">
        <v>90.933999999999997</v>
      </c>
      <c r="V18" s="9">
        <v>163.77600000000001</v>
      </c>
      <c r="W18" s="9">
        <v>87.406000000000006</v>
      </c>
      <c r="X18" s="9">
        <v>76.37</v>
      </c>
      <c r="Y18" s="9">
        <v>20.489000000000001</v>
      </c>
      <c r="Z18" s="9">
        <v>5.9249999999999998</v>
      </c>
      <c r="AA18" s="9">
        <v>14.564</v>
      </c>
      <c r="AB18" s="9">
        <v>5.3780000000000001</v>
      </c>
      <c r="AC18" s="9">
        <v>1.137</v>
      </c>
      <c r="AD18" s="9">
        <v>4.2409999999999997</v>
      </c>
      <c r="AE18" s="9">
        <v>233.03299999999999</v>
      </c>
      <c r="AF18" s="9">
        <v>68.481999999999999</v>
      </c>
      <c r="AG18" s="9">
        <v>164.55</v>
      </c>
      <c r="AH18" s="9">
        <v>18.731000000000002</v>
      </c>
      <c r="AI18" s="9">
        <v>7.3920000000000003</v>
      </c>
      <c r="AJ18" s="9">
        <v>11.339</v>
      </c>
      <c r="AK18" s="9">
        <v>214.30199999999999</v>
      </c>
      <c r="AL18" s="9">
        <v>61.09</v>
      </c>
      <c r="AM18" s="9">
        <v>153.21100000000001</v>
      </c>
      <c r="AN18" s="9">
        <v>80.125</v>
      </c>
      <c r="AO18" s="9">
        <v>18.279</v>
      </c>
      <c r="AP18" s="9">
        <v>61.845999999999997</v>
      </c>
      <c r="AQ18" s="9">
        <v>477.34199999999998</v>
      </c>
      <c r="AR18" s="9">
        <v>170.43899999999999</v>
      </c>
      <c r="AS18" s="9">
        <v>306.90300000000002</v>
      </c>
      <c r="AT18" s="9">
        <v>362.83100000000002</v>
      </c>
      <c r="AU18" s="9">
        <v>105.752</v>
      </c>
      <c r="AV18" s="9">
        <v>257.07799999999997</v>
      </c>
      <c r="AW18" s="9">
        <v>114.511</v>
      </c>
      <c r="AX18" s="9">
        <v>64.686999999999998</v>
      </c>
      <c r="AY18" s="9">
        <v>49.823999999999998</v>
      </c>
      <c r="AZ18" s="9">
        <v>208.14500000000001</v>
      </c>
      <c r="BA18" s="9">
        <v>104.783</v>
      </c>
      <c r="BB18" s="9">
        <v>103.36199999999999</v>
      </c>
      <c r="BC18" s="9">
        <v>947.41700000000003</v>
      </c>
      <c r="BD18" s="9">
        <v>296.43400000000003</v>
      </c>
      <c r="BE18" s="9">
        <v>650.98299999999995</v>
      </c>
      <c r="BF18" s="9">
        <v>6214.62</v>
      </c>
      <c r="BG18" s="9">
        <v>3201.9929999999999</v>
      </c>
      <c r="BH18" s="9">
        <v>3012.627</v>
      </c>
      <c r="BI18" s="9">
        <v>980.14400000000001</v>
      </c>
      <c r="BJ18" s="9">
        <v>351.66899999999998</v>
      </c>
      <c r="BK18" s="9">
        <v>628.47500000000002</v>
      </c>
      <c r="BL18" s="9">
        <v>6215.8860000000004</v>
      </c>
      <c r="BM18" s="9">
        <v>3039.3470000000002</v>
      </c>
      <c r="BN18" s="9">
        <v>3176.5390000000002</v>
      </c>
      <c r="BO18" s="9">
        <v>4723.3069999999998</v>
      </c>
      <c r="BP18" s="9">
        <v>2445.7379999999998</v>
      </c>
      <c r="BQ18" s="9">
        <v>2277.569</v>
      </c>
      <c r="BR18" s="9">
        <v>450.33699999999999</v>
      </c>
      <c r="BS18" s="9">
        <v>232.65299999999999</v>
      </c>
      <c r="BT18" s="9">
        <v>217.684</v>
      </c>
      <c r="BU18" s="9">
        <v>251.48400000000001</v>
      </c>
      <c r="BV18" s="9">
        <v>101.375</v>
      </c>
      <c r="BW18" s="9">
        <v>150.10900000000001</v>
      </c>
      <c r="BX18" s="9">
        <v>423.71800000000002</v>
      </c>
      <c r="BY18" s="9">
        <v>184.91800000000001</v>
      </c>
      <c r="BZ18" s="9">
        <v>238.8</v>
      </c>
      <c r="CA18" s="9">
        <v>80.102000000000004</v>
      </c>
      <c r="CB18" s="9">
        <v>38.713000000000001</v>
      </c>
      <c r="CC18" s="9">
        <v>41.389000000000003</v>
      </c>
      <c r="CD18" s="9">
        <v>62.930999999999997</v>
      </c>
      <c r="CE18" s="9">
        <v>30.404</v>
      </c>
      <c r="CF18" s="9">
        <v>32.527000000000001</v>
      </c>
      <c r="CG18" s="9">
        <v>26.939</v>
      </c>
      <c r="CH18" s="9">
        <v>13.962999999999999</v>
      </c>
      <c r="CI18" s="9">
        <v>12.976000000000001</v>
      </c>
      <c r="CJ18" s="9">
        <v>35.991999999999997</v>
      </c>
      <c r="CK18" s="9">
        <v>16.440999999999999</v>
      </c>
      <c r="CL18" s="9">
        <v>19.55</v>
      </c>
      <c r="CM18" s="9">
        <v>17.170999999999999</v>
      </c>
      <c r="CN18" s="9">
        <v>8.3089999999999993</v>
      </c>
      <c r="CO18" s="9">
        <v>8.8629999999999995</v>
      </c>
      <c r="CP18" s="9">
        <v>343.61599999999999</v>
      </c>
      <c r="CQ18" s="9">
        <v>146.20599999999999</v>
      </c>
      <c r="CR18" s="9">
        <v>197.41</v>
      </c>
      <c r="CS18" s="9">
        <v>120.15300000000001</v>
      </c>
      <c r="CT18" s="9">
        <v>62.192999999999998</v>
      </c>
      <c r="CU18" s="9">
        <v>57.960999999999999</v>
      </c>
      <c r="CV18" s="9">
        <v>111.18</v>
      </c>
      <c r="CW18" s="9">
        <v>57.226999999999997</v>
      </c>
      <c r="CX18" s="9">
        <v>53.953000000000003</v>
      </c>
      <c r="CY18" s="9">
        <v>8.9740000000000002</v>
      </c>
      <c r="CZ18" s="9">
        <v>4.9660000000000002</v>
      </c>
      <c r="DA18" s="9">
        <v>4.008</v>
      </c>
      <c r="DB18" s="9">
        <v>5.5940000000000003</v>
      </c>
      <c r="DC18" s="9">
        <v>2.2200000000000002</v>
      </c>
      <c r="DD18" s="9">
        <v>3.3730000000000002</v>
      </c>
      <c r="DE18" s="9">
        <v>173.58600000000001</v>
      </c>
      <c r="DF18" s="9">
        <v>62.866999999999997</v>
      </c>
      <c r="DG18" s="9">
        <v>110.71899999999999</v>
      </c>
      <c r="DH18" s="9">
        <v>27.428999999999998</v>
      </c>
      <c r="DI18" s="9">
        <v>13.855</v>
      </c>
      <c r="DJ18" s="9">
        <v>13.574</v>
      </c>
      <c r="DK18" s="9">
        <v>146.15700000000001</v>
      </c>
      <c r="DL18" s="9">
        <v>49.012</v>
      </c>
      <c r="DM18" s="9">
        <v>97.144999999999996</v>
      </c>
      <c r="DN18" s="9">
        <v>44.283000000000001</v>
      </c>
      <c r="DO18" s="9">
        <v>18.925999999999998</v>
      </c>
      <c r="DP18" s="9">
        <v>25.356999999999999</v>
      </c>
      <c r="DQ18" s="9">
        <v>1068.8599999999999</v>
      </c>
      <c r="DR18" s="9">
        <v>408.69099999999997</v>
      </c>
      <c r="DS18" s="9">
        <v>660.17</v>
      </c>
      <c r="DT18" s="9">
        <v>763.66600000000005</v>
      </c>
      <c r="DU18" s="9">
        <v>249.631</v>
      </c>
      <c r="DV18" s="9">
        <v>514.03499999999997</v>
      </c>
      <c r="DW18" s="9">
        <v>305.19499999999999</v>
      </c>
      <c r="DX18" s="9">
        <v>159.06</v>
      </c>
      <c r="DY18" s="9">
        <v>146.13499999999999</v>
      </c>
      <c r="DZ18" s="9">
        <v>138.119</v>
      </c>
      <c r="EA18" s="9">
        <v>71.19</v>
      </c>
      <c r="EB18" s="9">
        <v>66.929000000000002</v>
      </c>
      <c r="EC18" s="9">
        <v>1354.46</v>
      </c>
      <c r="ED18" s="9">
        <v>522.41899999999998</v>
      </c>
      <c r="EE18" s="9">
        <v>832.04</v>
      </c>
      <c r="EF18" s="9">
        <v>4803.4089999999997</v>
      </c>
      <c r="EG18" s="9">
        <v>2484.451</v>
      </c>
      <c r="EH18" s="9">
        <v>2318.9589999999998</v>
      </c>
      <c r="EI18" s="9">
        <v>1412.4760000000001</v>
      </c>
      <c r="EJ18" s="9">
        <v>554.89599999999996</v>
      </c>
      <c r="EK18" s="9">
        <v>857.58</v>
      </c>
      <c r="EL18" s="9">
        <v>4289.1689999999999</v>
      </c>
      <c r="EM18" s="9">
        <v>2031.2139999999999</v>
      </c>
      <c r="EN18" s="9">
        <v>2257.9549999999999</v>
      </c>
      <c r="EO18" s="9">
        <v>642.85</v>
      </c>
      <c r="EP18" s="9">
        <v>386.42200000000003</v>
      </c>
      <c r="EQ18" s="9">
        <v>256.428</v>
      </c>
      <c r="ER18" s="9">
        <v>47.084000000000003</v>
      </c>
      <c r="ES18" s="9">
        <v>26.873999999999999</v>
      </c>
      <c r="ET18" s="9">
        <v>20.21</v>
      </c>
      <c r="EU18" s="9">
        <v>23.370999999999999</v>
      </c>
      <c r="EV18" s="9">
        <v>14.305999999999999</v>
      </c>
      <c r="EW18" s="9">
        <v>9.0649999999999995</v>
      </c>
      <c r="EX18" s="9">
        <v>162.57900000000001</v>
      </c>
      <c r="EY18" s="9">
        <v>89.453999999999994</v>
      </c>
      <c r="EZ18" s="9">
        <v>73.123999999999995</v>
      </c>
      <c r="FA18" s="9">
        <v>20.465</v>
      </c>
      <c r="FB18" s="9">
        <v>11.500999999999999</v>
      </c>
      <c r="FC18" s="9">
        <v>8.9649999999999999</v>
      </c>
      <c r="FD18" s="9">
        <v>16.576000000000001</v>
      </c>
      <c r="FE18" s="9">
        <v>9.3840000000000003</v>
      </c>
      <c r="FF18" s="9">
        <v>7.1920000000000002</v>
      </c>
      <c r="FG18" s="9">
        <v>5.694</v>
      </c>
      <c r="FH18" s="9">
        <v>3.363</v>
      </c>
      <c r="FI18" s="9">
        <v>2.3319999999999999</v>
      </c>
      <c r="FJ18" s="9">
        <v>10.882</v>
      </c>
      <c r="FK18" s="9">
        <v>6.0209999999999999</v>
      </c>
      <c r="FL18" s="9">
        <v>4.8609999999999998</v>
      </c>
      <c r="FM18" s="9">
        <v>3.8889999999999998</v>
      </c>
      <c r="FN18" s="9">
        <v>2.117</v>
      </c>
      <c r="FO18" s="9">
        <v>1.772</v>
      </c>
      <c r="FP18" s="9">
        <v>142.113</v>
      </c>
      <c r="FQ18" s="9">
        <v>77.953000000000003</v>
      </c>
      <c r="FR18" s="9">
        <v>64.16</v>
      </c>
      <c r="FS18" s="9">
        <v>10.483000000000001</v>
      </c>
      <c r="FT18" s="9">
        <v>6.5389999999999997</v>
      </c>
      <c r="FU18" s="9">
        <v>3.944</v>
      </c>
      <c r="FV18" s="9">
        <v>9.6039999999999992</v>
      </c>
      <c r="FW18" s="9">
        <v>5.66</v>
      </c>
      <c r="FX18" s="9">
        <v>3.944</v>
      </c>
      <c r="FY18" s="9">
        <v>0.879</v>
      </c>
      <c r="FZ18" s="9">
        <v>0.879</v>
      </c>
      <c r="GA18" s="9">
        <v>0</v>
      </c>
      <c r="GB18" s="9">
        <v>0</v>
      </c>
      <c r="GC18" s="9">
        <v>0</v>
      </c>
      <c r="GD18" s="9">
        <v>0</v>
      </c>
      <c r="GE18" s="9">
        <v>116.081</v>
      </c>
      <c r="GF18" s="9">
        <v>65.817999999999998</v>
      </c>
      <c r="GG18" s="9">
        <v>50.262999999999998</v>
      </c>
      <c r="GH18" s="9">
        <v>30.163</v>
      </c>
      <c r="GI18" s="9">
        <v>16.87</v>
      </c>
      <c r="GJ18" s="9">
        <v>13.292999999999999</v>
      </c>
      <c r="GK18" s="9">
        <v>85.918000000000006</v>
      </c>
      <c r="GL18" s="9">
        <v>48.948</v>
      </c>
      <c r="GM18" s="9">
        <v>36.97</v>
      </c>
      <c r="GN18" s="9">
        <v>15.548999999999999</v>
      </c>
      <c r="GO18" s="9">
        <v>5.5960000000000001</v>
      </c>
      <c r="GP18" s="9">
        <v>9.9529999999999994</v>
      </c>
      <c r="GQ18" s="9">
        <v>3483.74</v>
      </c>
      <c r="GR18" s="9">
        <v>1555.337</v>
      </c>
      <c r="GS18" s="9">
        <v>1928.403</v>
      </c>
      <c r="GT18" s="9">
        <v>3265.1959999999999</v>
      </c>
      <c r="GU18" s="9">
        <v>1453.6690000000001</v>
      </c>
      <c r="GV18" s="9">
        <v>1811.527</v>
      </c>
      <c r="GW18" s="9">
        <v>218.54400000000001</v>
      </c>
      <c r="GX18" s="9">
        <v>101.669</v>
      </c>
      <c r="GY18" s="9">
        <v>116.876</v>
      </c>
      <c r="GZ18" s="9">
        <v>15.298</v>
      </c>
      <c r="HA18" s="9">
        <v>9.0229999999999997</v>
      </c>
      <c r="HB18" s="9">
        <v>6.2750000000000004</v>
      </c>
      <c r="HC18" s="9">
        <v>3631.02</v>
      </c>
      <c r="HD18" s="9">
        <v>1635.768</v>
      </c>
      <c r="HE18" s="9">
        <v>1995.252</v>
      </c>
      <c r="HF18" s="9">
        <v>663.31500000000005</v>
      </c>
      <c r="HG18" s="9">
        <v>397.923</v>
      </c>
      <c r="HH18" s="9">
        <v>265.39299999999997</v>
      </c>
      <c r="HI18" s="9">
        <v>3625.8530000000001</v>
      </c>
      <c r="HJ18" s="9">
        <v>1633.2909999999999</v>
      </c>
      <c r="HK18" s="9">
        <v>1992.5630000000001</v>
      </c>
      <c r="HL18" s="9">
        <v>6627.2939999999999</v>
      </c>
      <c r="HM18" s="9">
        <v>3259.556</v>
      </c>
      <c r="HN18" s="9">
        <v>3367.7379999999998</v>
      </c>
      <c r="HO18" s="9">
        <v>4215.2510000000002</v>
      </c>
      <c r="HP18" s="9">
        <v>2200.1550000000002</v>
      </c>
      <c r="HQ18" s="9">
        <v>2015.096</v>
      </c>
      <c r="HR18" s="9">
        <v>485.26900000000001</v>
      </c>
      <c r="HS18" s="9">
        <v>252.06899999999999</v>
      </c>
      <c r="HT18" s="9">
        <v>233.19900000000001</v>
      </c>
      <c r="HU18" s="9">
        <v>282.39</v>
      </c>
      <c r="HV18" s="9">
        <v>123.71599999999999</v>
      </c>
      <c r="HW18" s="9">
        <v>158.67500000000001</v>
      </c>
      <c r="HX18" s="9">
        <v>548.44299999999998</v>
      </c>
      <c r="HY18" s="9">
        <v>244.28100000000001</v>
      </c>
      <c r="HZ18" s="9">
        <v>304.16199999999998</v>
      </c>
      <c r="IA18" s="9">
        <v>126.256</v>
      </c>
      <c r="IB18" s="9">
        <v>46.039000000000001</v>
      </c>
      <c r="IC18" s="9">
        <v>80.218000000000004</v>
      </c>
      <c r="ID18" s="9">
        <v>91.058999999999997</v>
      </c>
      <c r="IE18" s="9">
        <v>35.604999999999997</v>
      </c>
      <c r="IF18" s="9">
        <v>55.454000000000001</v>
      </c>
      <c r="IG18" s="9">
        <v>39.005000000000003</v>
      </c>
      <c r="IH18" s="9">
        <v>17.178999999999998</v>
      </c>
      <c r="II18" s="9">
        <v>21.827000000000002</v>
      </c>
      <c r="IJ18" s="9">
        <v>52.054000000000002</v>
      </c>
      <c r="IK18" s="9">
        <v>18.425999999999998</v>
      </c>
      <c r="IL18" s="9">
        <v>33.628</v>
      </c>
      <c r="IM18" s="9">
        <v>35.197000000000003</v>
      </c>
      <c r="IN18" s="9">
        <v>10.433999999999999</v>
      </c>
      <c r="IO18" s="9">
        <v>24.763000000000002</v>
      </c>
      <c r="IP18" s="9">
        <v>422.18599999999998</v>
      </c>
      <c r="IQ18" s="9">
        <v>198.24199999999999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346.46</v>
      </c>
      <c r="C11" s="9">
        <v>227.309</v>
      </c>
      <c r="D11" s="9">
        <v>121.32899999999999</v>
      </c>
      <c r="E11" s="9">
        <v>105.98</v>
      </c>
      <c r="F11" s="9">
        <v>215.68100000000001</v>
      </c>
      <c r="G11" s="9">
        <v>115.56399999999999</v>
      </c>
      <c r="H11" s="9">
        <v>100.117</v>
      </c>
      <c r="I11" s="9">
        <v>11.627000000000001</v>
      </c>
      <c r="J11" s="9">
        <v>5.7640000000000002</v>
      </c>
      <c r="K11" s="9">
        <v>5.8630000000000004</v>
      </c>
      <c r="L11" s="9">
        <v>5.7539999999999996</v>
      </c>
      <c r="M11" s="9">
        <v>2.0369999999999999</v>
      </c>
      <c r="N11" s="9">
        <v>3.7160000000000002</v>
      </c>
      <c r="O11" s="9">
        <v>297.84100000000001</v>
      </c>
      <c r="P11" s="9">
        <v>109.142</v>
      </c>
      <c r="Q11" s="9">
        <v>188.69900000000001</v>
      </c>
      <c r="R11" s="9">
        <v>40.140999999999998</v>
      </c>
      <c r="S11" s="9">
        <v>19.172999999999998</v>
      </c>
      <c r="T11" s="9">
        <v>20.968</v>
      </c>
      <c r="U11" s="9">
        <v>257.7</v>
      </c>
      <c r="V11" s="9">
        <v>89.968000000000004</v>
      </c>
      <c r="W11" s="9">
        <v>167.73099999999999</v>
      </c>
      <c r="X11" s="9">
        <v>71.043000000000006</v>
      </c>
      <c r="Y11" s="9">
        <v>22.978999999999999</v>
      </c>
      <c r="Z11" s="9">
        <v>48.064</v>
      </c>
      <c r="AA11" s="9">
        <v>1692.0840000000001</v>
      </c>
      <c r="AB11" s="9">
        <v>713.91600000000005</v>
      </c>
      <c r="AC11" s="9">
        <v>978.16899999999998</v>
      </c>
      <c r="AD11" s="9">
        <v>1449.4829999999999</v>
      </c>
      <c r="AE11" s="9">
        <v>595.32100000000003</v>
      </c>
      <c r="AF11" s="9">
        <v>854.16200000000003</v>
      </c>
      <c r="AG11" s="9">
        <v>242.601</v>
      </c>
      <c r="AH11" s="9">
        <v>118.595</v>
      </c>
      <c r="AI11" s="9">
        <v>124.00700000000001</v>
      </c>
      <c r="AJ11" s="9">
        <v>240.73</v>
      </c>
      <c r="AK11" s="9">
        <v>126.729</v>
      </c>
      <c r="AL11" s="9">
        <v>114.001</v>
      </c>
      <c r="AM11" s="9">
        <v>2127.623</v>
      </c>
      <c r="AN11" s="9">
        <v>872.904</v>
      </c>
      <c r="AO11" s="9">
        <v>1254.7190000000001</v>
      </c>
      <c r="AP11" s="9">
        <v>3719.5369999999998</v>
      </c>
      <c r="AQ11" s="9">
        <v>2001.3610000000001</v>
      </c>
      <c r="AR11" s="9">
        <v>1718.1759999999999</v>
      </c>
      <c r="AS11" s="9">
        <v>2294.0309999999999</v>
      </c>
      <c r="AT11" s="9">
        <v>969.40300000000002</v>
      </c>
      <c r="AU11" s="9">
        <v>1324.6279999999999</v>
      </c>
      <c r="AV11" s="9">
        <v>4783.8900000000003</v>
      </c>
      <c r="AW11" s="9">
        <v>2362.6080000000002</v>
      </c>
      <c r="AX11" s="9">
        <v>2421.2820000000002</v>
      </c>
      <c r="AY11" s="9">
        <v>2981.3409999999999</v>
      </c>
      <c r="AZ11" s="9">
        <v>1609.9639999999999</v>
      </c>
      <c r="BA11" s="9">
        <v>1371.377</v>
      </c>
      <c r="BB11" s="9">
        <v>477.1</v>
      </c>
      <c r="BC11" s="9">
        <v>253.42400000000001</v>
      </c>
      <c r="BD11" s="9">
        <v>223.67500000000001</v>
      </c>
      <c r="BE11" s="9">
        <v>286.32</v>
      </c>
      <c r="BF11" s="9">
        <v>115.529</v>
      </c>
      <c r="BG11" s="9">
        <v>170.79</v>
      </c>
      <c r="BH11" s="9">
        <v>548.78099999999995</v>
      </c>
      <c r="BI11" s="9">
        <v>231.44</v>
      </c>
      <c r="BJ11" s="9">
        <v>317.33999999999997</v>
      </c>
      <c r="BK11" s="9">
        <v>70.665000000000006</v>
      </c>
      <c r="BL11" s="9">
        <v>30.672000000000001</v>
      </c>
      <c r="BM11" s="9">
        <v>39.993000000000002</v>
      </c>
      <c r="BN11" s="9">
        <v>50.212000000000003</v>
      </c>
      <c r="BO11" s="9">
        <v>26.46</v>
      </c>
      <c r="BP11" s="9">
        <v>23.751999999999999</v>
      </c>
      <c r="BQ11" s="9">
        <v>25.463999999999999</v>
      </c>
      <c r="BR11" s="9">
        <v>13.42</v>
      </c>
      <c r="BS11" s="9">
        <v>12.044</v>
      </c>
      <c r="BT11" s="9">
        <v>24.748000000000001</v>
      </c>
      <c r="BU11" s="9">
        <v>13.04</v>
      </c>
      <c r="BV11" s="9">
        <v>11.709</v>
      </c>
      <c r="BW11" s="9">
        <v>20.452000000000002</v>
      </c>
      <c r="BX11" s="9">
        <v>4.2119999999999997</v>
      </c>
      <c r="BY11" s="9">
        <v>16.239999999999998</v>
      </c>
      <c r="BZ11" s="9">
        <v>478.11599999999999</v>
      </c>
      <c r="CA11" s="9">
        <v>200.768</v>
      </c>
      <c r="CB11" s="9">
        <v>277.34800000000001</v>
      </c>
      <c r="CC11" s="9">
        <v>174.917</v>
      </c>
      <c r="CD11" s="9">
        <v>92.474000000000004</v>
      </c>
      <c r="CE11" s="9">
        <v>82.442999999999998</v>
      </c>
      <c r="CF11" s="9">
        <v>162.34</v>
      </c>
      <c r="CG11" s="9">
        <v>85.713999999999999</v>
      </c>
      <c r="CH11" s="9">
        <v>76.626000000000005</v>
      </c>
      <c r="CI11" s="9">
        <v>12.577</v>
      </c>
      <c r="CJ11" s="9">
        <v>6.76</v>
      </c>
      <c r="CK11" s="9">
        <v>5.8170000000000002</v>
      </c>
      <c r="CL11" s="9">
        <v>2.0870000000000002</v>
      </c>
      <c r="CM11" s="9">
        <v>0</v>
      </c>
      <c r="CN11" s="9">
        <v>2.0870000000000002</v>
      </c>
      <c r="CO11" s="9">
        <v>239.197</v>
      </c>
      <c r="CP11" s="9">
        <v>81.078999999999994</v>
      </c>
      <c r="CQ11" s="9">
        <v>158.11799999999999</v>
      </c>
      <c r="CR11" s="9">
        <v>26.434999999999999</v>
      </c>
      <c r="CS11" s="9">
        <v>10.958</v>
      </c>
      <c r="CT11" s="9">
        <v>15.477</v>
      </c>
      <c r="CU11" s="9">
        <v>212.762</v>
      </c>
      <c r="CV11" s="9">
        <v>70.120999999999995</v>
      </c>
      <c r="CW11" s="9">
        <v>142.64099999999999</v>
      </c>
      <c r="CX11" s="9">
        <v>61.914999999999999</v>
      </c>
      <c r="CY11" s="9">
        <v>27.215</v>
      </c>
      <c r="CZ11" s="9">
        <v>34.700000000000003</v>
      </c>
      <c r="DA11" s="9">
        <v>1253.768</v>
      </c>
      <c r="DB11" s="9">
        <v>521.20299999999997</v>
      </c>
      <c r="DC11" s="9">
        <v>732.56500000000005</v>
      </c>
      <c r="DD11" s="9">
        <v>1124.972</v>
      </c>
      <c r="DE11" s="9">
        <v>453.62200000000001</v>
      </c>
      <c r="DF11" s="9">
        <v>671.34900000000005</v>
      </c>
      <c r="DG11" s="9">
        <v>128.797</v>
      </c>
      <c r="DH11" s="9">
        <v>67.581000000000003</v>
      </c>
      <c r="DI11" s="9">
        <v>61.216000000000001</v>
      </c>
      <c r="DJ11" s="9">
        <v>187.804</v>
      </c>
      <c r="DK11" s="9">
        <v>99.135000000000005</v>
      </c>
      <c r="DL11" s="9">
        <v>88.668999999999997</v>
      </c>
      <c r="DM11" s="9">
        <v>1614.7449999999999</v>
      </c>
      <c r="DN11" s="9">
        <v>653.50900000000001</v>
      </c>
      <c r="DO11" s="9">
        <v>961.23599999999999</v>
      </c>
      <c r="DP11" s="9">
        <v>3052.0059999999999</v>
      </c>
      <c r="DQ11" s="9">
        <v>1640.636</v>
      </c>
      <c r="DR11" s="9">
        <v>1411.3689999999999</v>
      </c>
      <c r="DS11" s="9">
        <v>1731.884</v>
      </c>
      <c r="DT11" s="9">
        <v>721.971</v>
      </c>
      <c r="DU11" s="9">
        <v>1009.913</v>
      </c>
      <c r="DV11" s="9">
        <v>3755.1840000000002</v>
      </c>
      <c r="DW11" s="9">
        <v>1854.5609999999999</v>
      </c>
      <c r="DX11" s="9">
        <v>1900.623</v>
      </c>
      <c r="DY11" s="9">
        <v>2328.873</v>
      </c>
      <c r="DZ11" s="9">
        <v>1237.1110000000001</v>
      </c>
      <c r="EA11" s="9">
        <v>1091.7619999999999</v>
      </c>
      <c r="EB11" s="9">
        <v>384.495</v>
      </c>
      <c r="EC11" s="9">
        <v>202.928</v>
      </c>
      <c r="ED11" s="9">
        <v>181.56800000000001</v>
      </c>
      <c r="EE11" s="9">
        <v>224.36699999999999</v>
      </c>
      <c r="EF11" s="9">
        <v>97.366</v>
      </c>
      <c r="EG11" s="9">
        <v>127.001</v>
      </c>
      <c r="EH11" s="9">
        <v>420.053</v>
      </c>
      <c r="EI11" s="9">
        <v>181.39500000000001</v>
      </c>
      <c r="EJ11" s="9">
        <v>238.65799999999999</v>
      </c>
      <c r="EK11" s="9">
        <v>54.22</v>
      </c>
      <c r="EL11" s="9">
        <v>23.216999999999999</v>
      </c>
      <c r="EM11" s="9">
        <v>31.003</v>
      </c>
      <c r="EN11" s="9">
        <v>41.886000000000003</v>
      </c>
      <c r="EO11" s="9">
        <v>21.648</v>
      </c>
      <c r="EP11" s="9">
        <v>20.238</v>
      </c>
      <c r="EQ11" s="9">
        <v>20.995000000000001</v>
      </c>
      <c r="ER11" s="9">
        <v>12.907999999999999</v>
      </c>
      <c r="ES11" s="9">
        <v>8.0869999999999997</v>
      </c>
      <c r="ET11" s="9">
        <v>20.890999999999998</v>
      </c>
      <c r="EU11" s="9">
        <v>8.7390000000000008</v>
      </c>
      <c r="EV11" s="9">
        <v>12.151</v>
      </c>
      <c r="EW11" s="9">
        <v>12.335000000000001</v>
      </c>
      <c r="EX11" s="9">
        <v>1.57</v>
      </c>
      <c r="EY11" s="9">
        <v>10.765000000000001</v>
      </c>
      <c r="EZ11" s="9">
        <v>365.83300000000003</v>
      </c>
      <c r="FA11" s="9">
        <v>158.178</v>
      </c>
      <c r="FB11" s="9">
        <v>207.655</v>
      </c>
      <c r="FC11" s="9">
        <v>150.24700000000001</v>
      </c>
      <c r="FD11" s="9">
        <v>83.716999999999999</v>
      </c>
      <c r="FE11" s="9">
        <v>66.53</v>
      </c>
      <c r="FF11" s="9">
        <v>142.1</v>
      </c>
      <c r="FG11" s="9">
        <v>80.298000000000002</v>
      </c>
      <c r="FH11" s="9">
        <v>61.802999999999997</v>
      </c>
      <c r="FI11" s="9">
        <v>8.1460000000000008</v>
      </c>
      <c r="FJ11" s="9">
        <v>3.42</v>
      </c>
      <c r="FK11" s="9">
        <v>4.7270000000000003</v>
      </c>
      <c r="FL11" s="9">
        <v>0.45500000000000002</v>
      </c>
      <c r="FM11" s="9">
        <v>0</v>
      </c>
      <c r="FN11" s="9">
        <v>0.45500000000000002</v>
      </c>
      <c r="FO11" s="9">
        <v>182.559</v>
      </c>
      <c r="FP11" s="9">
        <v>63.576999999999998</v>
      </c>
      <c r="FQ11" s="9">
        <v>118.982</v>
      </c>
      <c r="FR11" s="9">
        <v>19.712</v>
      </c>
      <c r="FS11" s="9">
        <v>9.984</v>
      </c>
      <c r="FT11" s="9">
        <v>9.7279999999999998</v>
      </c>
      <c r="FU11" s="9">
        <v>162.84700000000001</v>
      </c>
      <c r="FV11" s="9">
        <v>53.593000000000004</v>
      </c>
      <c r="FW11" s="9">
        <v>109.254</v>
      </c>
      <c r="FX11" s="9">
        <v>32.572000000000003</v>
      </c>
      <c r="FY11" s="9">
        <v>10.884</v>
      </c>
      <c r="FZ11" s="9">
        <v>21.687999999999999</v>
      </c>
      <c r="GA11" s="9">
        <v>1006.258</v>
      </c>
      <c r="GB11" s="9">
        <v>436.05500000000001</v>
      </c>
      <c r="GC11" s="9">
        <v>570.20299999999997</v>
      </c>
      <c r="GD11" s="9">
        <v>872.97400000000005</v>
      </c>
      <c r="GE11" s="9">
        <v>360.88</v>
      </c>
      <c r="GF11" s="9">
        <v>512.09500000000003</v>
      </c>
      <c r="GG11" s="9">
        <v>133.28399999999999</v>
      </c>
      <c r="GH11" s="9">
        <v>75.174999999999997</v>
      </c>
      <c r="GI11" s="9">
        <v>58.109000000000002</v>
      </c>
      <c r="GJ11" s="9">
        <v>163.095</v>
      </c>
      <c r="GK11" s="9">
        <v>93.206000000000003</v>
      </c>
      <c r="GL11" s="9">
        <v>69.89</v>
      </c>
      <c r="GM11" s="9">
        <v>1263.2159999999999</v>
      </c>
      <c r="GN11" s="9">
        <v>524.24400000000003</v>
      </c>
      <c r="GO11" s="9">
        <v>738.97199999999998</v>
      </c>
      <c r="GP11" s="9">
        <v>2383.0929999999998</v>
      </c>
      <c r="GQ11" s="9">
        <v>1260.329</v>
      </c>
      <c r="GR11" s="9">
        <v>1122.7650000000001</v>
      </c>
      <c r="GS11" s="9">
        <v>1372.0909999999999</v>
      </c>
      <c r="GT11" s="9">
        <v>594.23299999999995</v>
      </c>
      <c r="GU11" s="9">
        <v>777.85799999999995</v>
      </c>
      <c r="GV11" s="9">
        <v>1373.826</v>
      </c>
      <c r="GW11" s="9">
        <v>675.76700000000005</v>
      </c>
      <c r="GX11" s="9">
        <v>698.05899999999997</v>
      </c>
      <c r="GY11" s="9">
        <v>797.64</v>
      </c>
      <c r="GZ11" s="9">
        <v>428.983</v>
      </c>
      <c r="HA11" s="9">
        <v>368.65699999999998</v>
      </c>
      <c r="HB11" s="9">
        <v>121.843</v>
      </c>
      <c r="HC11" s="9">
        <v>58.174999999999997</v>
      </c>
      <c r="HD11" s="9">
        <v>63.667999999999999</v>
      </c>
      <c r="HE11" s="9">
        <v>78.497</v>
      </c>
      <c r="HF11" s="9">
        <v>28.645</v>
      </c>
      <c r="HG11" s="9">
        <v>49.850999999999999</v>
      </c>
      <c r="HH11" s="9">
        <v>153.82599999999999</v>
      </c>
      <c r="HI11" s="9">
        <v>64.941999999999993</v>
      </c>
      <c r="HJ11" s="9">
        <v>88.884</v>
      </c>
      <c r="HK11" s="9">
        <v>21.765999999999998</v>
      </c>
      <c r="HL11" s="9">
        <v>7.7190000000000003</v>
      </c>
      <c r="HM11" s="9">
        <v>14.047000000000001</v>
      </c>
      <c r="HN11" s="9">
        <v>14.129</v>
      </c>
      <c r="HO11" s="9">
        <v>6.9130000000000003</v>
      </c>
      <c r="HP11" s="9">
        <v>7.2160000000000002</v>
      </c>
      <c r="HQ11" s="9">
        <v>8.4130000000000003</v>
      </c>
      <c r="HR11" s="9">
        <v>4.7880000000000003</v>
      </c>
      <c r="HS11" s="9">
        <v>3.625</v>
      </c>
      <c r="HT11" s="9">
        <v>5.7160000000000002</v>
      </c>
      <c r="HU11" s="9">
        <v>2.125</v>
      </c>
      <c r="HV11" s="9">
        <v>3.5910000000000002</v>
      </c>
      <c r="HW11" s="9">
        <v>7.6369999999999996</v>
      </c>
      <c r="HX11" s="9">
        <v>0.80500000000000005</v>
      </c>
      <c r="HY11" s="9">
        <v>6.8310000000000004</v>
      </c>
      <c r="HZ11" s="9">
        <v>132.06</v>
      </c>
      <c r="IA11" s="9">
        <v>57.222999999999999</v>
      </c>
      <c r="IB11" s="9">
        <v>74.837000000000003</v>
      </c>
      <c r="IC11" s="9">
        <v>50.484000000000002</v>
      </c>
      <c r="ID11" s="9">
        <v>26.347999999999999</v>
      </c>
      <c r="IE11" s="9">
        <v>24.135999999999999</v>
      </c>
      <c r="IF11" s="9">
        <v>49.012999999999998</v>
      </c>
      <c r="IG11" s="9">
        <v>25.463000000000001</v>
      </c>
      <c r="IH11" s="9">
        <v>23.55</v>
      </c>
      <c r="II11" s="9">
        <v>1.4710000000000001</v>
      </c>
      <c r="IJ11" s="9">
        <v>0.88500000000000001</v>
      </c>
      <c r="IK11" s="9">
        <v>0.58599999999999997</v>
      </c>
      <c r="IL11" s="9">
        <v>0.58099999999999996</v>
      </c>
      <c r="IM11" s="9">
        <v>0.28899999999999998</v>
      </c>
      <c r="IN11" s="9">
        <v>0.29199999999999998</v>
      </c>
      <c r="IO11" s="9">
        <v>65.363</v>
      </c>
      <c r="IP11" s="9">
        <v>24.25</v>
      </c>
      <c r="IQ11" s="9">
        <v>41.113999999999997</v>
      </c>
    </row>
    <row r="12" spans="1:251">
      <c r="A12" s="10">
        <v>42401</v>
      </c>
      <c r="B12" s="9">
        <v>322.25299999999999</v>
      </c>
      <c r="C12" s="9">
        <v>192.72900000000001</v>
      </c>
      <c r="D12" s="9">
        <v>101.563</v>
      </c>
      <c r="E12" s="9">
        <v>91.165999999999997</v>
      </c>
      <c r="F12" s="9">
        <v>177.97300000000001</v>
      </c>
      <c r="G12" s="9">
        <v>94.950999999999993</v>
      </c>
      <c r="H12" s="9">
        <v>83.022000000000006</v>
      </c>
      <c r="I12" s="9">
        <v>14.756</v>
      </c>
      <c r="J12" s="9">
        <v>6.6109999999999998</v>
      </c>
      <c r="K12" s="9">
        <v>8.1440000000000001</v>
      </c>
      <c r="L12" s="9">
        <v>3.0720000000000001</v>
      </c>
      <c r="M12" s="9">
        <v>1.7110000000000001</v>
      </c>
      <c r="N12" s="9">
        <v>1.361</v>
      </c>
      <c r="O12" s="9">
        <v>283.11900000000003</v>
      </c>
      <c r="P12" s="9">
        <v>100.38800000000001</v>
      </c>
      <c r="Q12" s="9">
        <v>182.73099999999999</v>
      </c>
      <c r="R12" s="9">
        <v>38.633000000000003</v>
      </c>
      <c r="S12" s="9">
        <v>15.534000000000001</v>
      </c>
      <c r="T12" s="9">
        <v>23.099</v>
      </c>
      <c r="U12" s="9">
        <v>244.48599999999999</v>
      </c>
      <c r="V12" s="9">
        <v>84.853999999999999</v>
      </c>
      <c r="W12" s="9">
        <v>159.63200000000001</v>
      </c>
      <c r="X12" s="9">
        <v>84.001999999999995</v>
      </c>
      <c r="Y12" s="9">
        <v>37.008000000000003</v>
      </c>
      <c r="Z12" s="9">
        <v>46.994</v>
      </c>
      <c r="AA12" s="9">
        <v>1706.068</v>
      </c>
      <c r="AB12" s="9">
        <v>736.93299999999999</v>
      </c>
      <c r="AC12" s="9">
        <v>969.13599999999997</v>
      </c>
      <c r="AD12" s="9">
        <v>1525.547</v>
      </c>
      <c r="AE12" s="9">
        <v>647.48</v>
      </c>
      <c r="AF12" s="9">
        <v>878.06700000000001</v>
      </c>
      <c r="AG12" s="9">
        <v>180.52099999999999</v>
      </c>
      <c r="AH12" s="9">
        <v>89.453000000000003</v>
      </c>
      <c r="AI12" s="9">
        <v>91.067999999999998</v>
      </c>
      <c r="AJ12" s="9">
        <v>209.49100000000001</v>
      </c>
      <c r="AK12" s="9">
        <v>106.92400000000001</v>
      </c>
      <c r="AL12" s="9">
        <v>102.56699999999999</v>
      </c>
      <c r="AM12" s="9">
        <v>2140.6660000000002</v>
      </c>
      <c r="AN12" s="9">
        <v>903.90599999999995</v>
      </c>
      <c r="AO12" s="9">
        <v>1236.76</v>
      </c>
      <c r="AP12" s="9">
        <v>3870.855</v>
      </c>
      <c r="AQ12" s="9">
        <v>2048.1819999999998</v>
      </c>
      <c r="AR12" s="9">
        <v>1822.673</v>
      </c>
      <c r="AS12" s="9">
        <v>2268.991</v>
      </c>
      <c r="AT12" s="9">
        <v>977.60199999999998</v>
      </c>
      <c r="AU12" s="9">
        <v>1291.3879999999999</v>
      </c>
      <c r="AV12" s="9">
        <v>4906.326</v>
      </c>
      <c r="AW12" s="9">
        <v>2412.788</v>
      </c>
      <c r="AX12" s="9">
        <v>2493.538</v>
      </c>
      <c r="AY12" s="9">
        <v>3052.6120000000001</v>
      </c>
      <c r="AZ12" s="9">
        <v>1657.0340000000001</v>
      </c>
      <c r="BA12" s="9">
        <v>1395.579</v>
      </c>
      <c r="BB12" s="9">
        <v>469.58</v>
      </c>
      <c r="BC12" s="9">
        <v>254.374</v>
      </c>
      <c r="BD12" s="9">
        <v>215.20599999999999</v>
      </c>
      <c r="BE12" s="9">
        <v>288.60300000000001</v>
      </c>
      <c r="BF12" s="9">
        <v>126.53700000000001</v>
      </c>
      <c r="BG12" s="9">
        <v>162.066</v>
      </c>
      <c r="BH12" s="9">
        <v>556.74599999999998</v>
      </c>
      <c r="BI12" s="9">
        <v>233.411</v>
      </c>
      <c r="BJ12" s="9">
        <v>323.33499999999998</v>
      </c>
      <c r="BK12" s="9">
        <v>76.558999999999997</v>
      </c>
      <c r="BL12" s="9">
        <v>34.323</v>
      </c>
      <c r="BM12" s="9">
        <v>42.234999999999999</v>
      </c>
      <c r="BN12" s="9">
        <v>52.164999999999999</v>
      </c>
      <c r="BO12" s="9">
        <v>27.998000000000001</v>
      </c>
      <c r="BP12" s="9">
        <v>24.166</v>
      </c>
      <c r="BQ12" s="9">
        <v>29.83</v>
      </c>
      <c r="BR12" s="9">
        <v>20.13</v>
      </c>
      <c r="BS12" s="9">
        <v>9.6999999999999993</v>
      </c>
      <c r="BT12" s="9">
        <v>22.335000000000001</v>
      </c>
      <c r="BU12" s="9">
        <v>7.8689999999999998</v>
      </c>
      <c r="BV12" s="9">
        <v>14.467000000000001</v>
      </c>
      <c r="BW12" s="9">
        <v>24.393999999999998</v>
      </c>
      <c r="BX12" s="9">
        <v>6.3250000000000002</v>
      </c>
      <c r="BY12" s="9">
        <v>18.068999999999999</v>
      </c>
      <c r="BZ12" s="9">
        <v>480.18700000000001</v>
      </c>
      <c r="CA12" s="9">
        <v>199.08799999999999</v>
      </c>
      <c r="CB12" s="9">
        <v>281.09899999999999</v>
      </c>
      <c r="CC12" s="9">
        <v>174.33199999999999</v>
      </c>
      <c r="CD12" s="9">
        <v>85.266999999999996</v>
      </c>
      <c r="CE12" s="9">
        <v>89.064999999999998</v>
      </c>
      <c r="CF12" s="9">
        <v>159.18299999999999</v>
      </c>
      <c r="CG12" s="9">
        <v>81.146000000000001</v>
      </c>
      <c r="CH12" s="9">
        <v>78.037000000000006</v>
      </c>
      <c r="CI12" s="9">
        <v>15.148999999999999</v>
      </c>
      <c r="CJ12" s="9">
        <v>4.1210000000000004</v>
      </c>
      <c r="CK12" s="9">
        <v>11.029</v>
      </c>
      <c r="CL12" s="9">
        <v>1.131</v>
      </c>
      <c r="CM12" s="9">
        <v>0</v>
      </c>
      <c r="CN12" s="9">
        <v>1.131</v>
      </c>
      <c r="CO12" s="9">
        <v>243.542</v>
      </c>
      <c r="CP12" s="9">
        <v>94.052999999999997</v>
      </c>
      <c r="CQ12" s="9">
        <v>149.489</v>
      </c>
      <c r="CR12" s="9">
        <v>26.015999999999998</v>
      </c>
      <c r="CS12" s="9">
        <v>11.286</v>
      </c>
      <c r="CT12" s="9">
        <v>14.731</v>
      </c>
      <c r="CU12" s="9">
        <v>217.52600000000001</v>
      </c>
      <c r="CV12" s="9">
        <v>82.766999999999996</v>
      </c>
      <c r="CW12" s="9">
        <v>134.75899999999999</v>
      </c>
      <c r="CX12" s="9">
        <v>61.182000000000002</v>
      </c>
      <c r="CY12" s="9">
        <v>19.768000000000001</v>
      </c>
      <c r="CZ12" s="9">
        <v>41.412999999999997</v>
      </c>
      <c r="DA12" s="9">
        <v>1296.9680000000001</v>
      </c>
      <c r="DB12" s="9">
        <v>522.34299999999996</v>
      </c>
      <c r="DC12" s="9">
        <v>774.625</v>
      </c>
      <c r="DD12" s="9">
        <v>1189.991</v>
      </c>
      <c r="DE12" s="9">
        <v>462.84800000000001</v>
      </c>
      <c r="DF12" s="9">
        <v>727.14300000000003</v>
      </c>
      <c r="DG12" s="9">
        <v>106.977</v>
      </c>
      <c r="DH12" s="9">
        <v>59.494999999999997</v>
      </c>
      <c r="DI12" s="9">
        <v>47.481999999999999</v>
      </c>
      <c r="DJ12" s="9">
        <v>189.012</v>
      </c>
      <c r="DK12" s="9">
        <v>101.276</v>
      </c>
      <c r="DL12" s="9">
        <v>87.736000000000004</v>
      </c>
      <c r="DM12" s="9">
        <v>1664.702</v>
      </c>
      <c r="DN12" s="9">
        <v>654.47799999999995</v>
      </c>
      <c r="DO12" s="9">
        <v>1010.223</v>
      </c>
      <c r="DP12" s="9">
        <v>3129.1709999999998</v>
      </c>
      <c r="DQ12" s="9">
        <v>1691.357</v>
      </c>
      <c r="DR12" s="9">
        <v>1437.8140000000001</v>
      </c>
      <c r="DS12" s="9">
        <v>1777.155</v>
      </c>
      <c r="DT12" s="9">
        <v>721.43100000000004</v>
      </c>
      <c r="DU12" s="9">
        <v>1055.7239999999999</v>
      </c>
      <c r="DV12" s="9">
        <v>3774.9580000000001</v>
      </c>
      <c r="DW12" s="9">
        <v>1857.877</v>
      </c>
      <c r="DX12" s="9">
        <v>1917.0809999999999</v>
      </c>
      <c r="DY12" s="9">
        <v>2378.3389999999999</v>
      </c>
      <c r="DZ12" s="9">
        <v>1262.009</v>
      </c>
      <c r="EA12" s="9">
        <v>1116.33</v>
      </c>
      <c r="EB12" s="9">
        <v>350.13099999999997</v>
      </c>
      <c r="EC12" s="9">
        <v>185.56100000000001</v>
      </c>
      <c r="ED12" s="9">
        <v>164.57</v>
      </c>
      <c r="EE12" s="9">
        <v>208.42699999999999</v>
      </c>
      <c r="EF12" s="9">
        <v>90.465000000000003</v>
      </c>
      <c r="EG12" s="9">
        <v>117.962</v>
      </c>
      <c r="EH12" s="9">
        <v>380.07299999999998</v>
      </c>
      <c r="EI12" s="9">
        <v>160.977</v>
      </c>
      <c r="EJ12" s="9">
        <v>219.095</v>
      </c>
      <c r="EK12" s="9">
        <v>46.231999999999999</v>
      </c>
      <c r="EL12" s="9">
        <v>17.669</v>
      </c>
      <c r="EM12" s="9">
        <v>28.562000000000001</v>
      </c>
      <c r="EN12" s="9">
        <v>37.933999999999997</v>
      </c>
      <c r="EO12" s="9">
        <v>16.629000000000001</v>
      </c>
      <c r="EP12" s="9">
        <v>21.305</v>
      </c>
      <c r="EQ12" s="9">
        <v>16.843</v>
      </c>
      <c r="ER12" s="9">
        <v>6.609</v>
      </c>
      <c r="ES12" s="9">
        <v>10.234</v>
      </c>
      <c r="ET12" s="9">
        <v>21.091000000000001</v>
      </c>
      <c r="EU12" s="9">
        <v>10.02</v>
      </c>
      <c r="EV12" s="9">
        <v>11.071</v>
      </c>
      <c r="EW12" s="9">
        <v>8.2970000000000006</v>
      </c>
      <c r="EX12" s="9">
        <v>1.04</v>
      </c>
      <c r="EY12" s="9">
        <v>7.258</v>
      </c>
      <c r="EZ12" s="9">
        <v>333.84100000000001</v>
      </c>
      <c r="FA12" s="9">
        <v>143.30799999999999</v>
      </c>
      <c r="FB12" s="9">
        <v>190.53299999999999</v>
      </c>
      <c r="FC12" s="9">
        <v>133.77099999999999</v>
      </c>
      <c r="FD12" s="9">
        <v>65.209000000000003</v>
      </c>
      <c r="FE12" s="9">
        <v>68.561999999999998</v>
      </c>
      <c r="FF12" s="9">
        <v>121.36499999999999</v>
      </c>
      <c r="FG12" s="9">
        <v>61.947000000000003</v>
      </c>
      <c r="FH12" s="9">
        <v>59.417999999999999</v>
      </c>
      <c r="FI12" s="9">
        <v>12.406000000000001</v>
      </c>
      <c r="FJ12" s="9">
        <v>3.262</v>
      </c>
      <c r="FK12" s="9">
        <v>9.1449999999999996</v>
      </c>
      <c r="FL12" s="9">
        <v>1.407</v>
      </c>
      <c r="FM12" s="9">
        <v>0</v>
      </c>
      <c r="FN12" s="9">
        <v>1.407</v>
      </c>
      <c r="FO12" s="9">
        <v>162.78399999999999</v>
      </c>
      <c r="FP12" s="9">
        <v>65.382000000000005</v>
      </c>
      <c r="FQ12" s="9">
        <v>97.402000000000001</v>
      </c>
      <c r="FR12" s="9">
        <v>18.710999999999999</v>
      </c>
      <c r="FS12" s="9">
        <v>9.1280000000000001</v>
      </c>
      <c r="FT12" s="9">
        <v>9.5820000000000007</v>
      </c>
      <c r="FU12" s="9">
        <v>144.07300000000001</v>
      </c>
      <c r="FV12" s="9">
        <v>56.253999999999998</v>
      </c>
      <c r="FW12" s="9">
        <v>87.82</v>
      </c>
      <c r="FX12" s="9">
        <v>35.878999999999998</v>
      </c>
      <c r="FY12" s="9">
        <v>12.718</v>
      </c>
      <c r="FZ12" s="9">
        <v>23.161999999999999</v>
      </c>
      <c r="GA12" s="9">
        <v>1016.547</v>
      </c>
      <c r="GB12" s="9">
        <v>434.89100000000002</v>
      </c>
      <c r="GC12" s="9">
        <v>581.65599999999995</v>
      </c>
      <c r="GD12" s="9">
        <v>880.20799999999997</v>
      </c>
      <c r="GE12" s="9">
        <v>368.029</v>
      </c>
      <c r="GF12" s="9">
        <v>512.17999999999995</v>
      </c>
      <c r="GG12" s="9">
        <v>136.33799999999999</v>
      </c>
      <c r="GH12" s="9">
        <v>66.861999999999995</v>
      </c>
      <c r="GI12" s="9">
        <v>69.475999999999999</v>
      </c>
      <c r="GJ12" s="9">
        <v>138.208</v>
      </c>
      <c r="GK12" s="9">
        <v>68.557000000000002</v>
      </c>
      <c r="GL12" s="9">
        <v>69.650999999999996</v>
      </c>
      <c r="GM12" s="9">
        <v>1258.4110000000001</v>
      </c>
      <c r="GN12" s="9">
        <v>527.31200000000001</v>
      </c>
      <c r="GO12" s="9">
        <v>731.1</v>
      </c>
      <c r="GP12" s="9">
        <v>2424.5709999999999</v>
      </c>
      <c r="GQ12" s="9">
        <v>1279.6780000000001</v>
      </c>
      <c r="GR12" s="9">
        <v>1144.8920000000001</v>
      </c>
      <c r="GS12" s="9">
        <v>1350.3879999999999</v>
      </c>
      <c r="GT12" s="9">
        <v>578.19899999999996</v>
      </c>
      <c r="GU12" s="9">
        <v>772.18899999999996</v>
      </c>
      <c r="GV12" s="9">
        <v>1371.539</v>
      </c>
      <c r="GW12" s="9">
        <v>676.03399999999999</v>
      </c>
      <c r="GX12" s="9">
        <v>695.505</v>
      </c>
      <c r="GY12" s="9">
        <v>804.77200000000005</v>
      </c>
      <c r="GZ12" s="9">
        <v>425.02699999999999</v>
      </c>
      <c r="HA12" s="9">
        <v>379.74400000000003</v>
      </c>
      <c r="HB12" s="9">
        <v>129.94999999999999</v>
      </c>
      <c r="HC12" s="9">
        <v>63.762</v>
      </c>
      <c r="HD12" s="9">
        <v>66.188000000000002</v>
      </c>
      <c r="HE12" s="9">
        <v>82.215999999999994</v>
      </c>
      <c r="HF12" s="9">
        <v>32.884999999999998</v>
      </c>
      <c r="HG12" s="9">
        <v>49.331000000000003</v>
      </c>
      <c r="HH12" s="9">
        <v>158.376</v>
      </c>
      <c r="HI12" s="9">
        <v>71.989999999999995</v>
      </c>
      <c r="HJ12" s="9">
        <v>86.385999999999996</v>
      </c>
      <c r="HK12" s="9">
        <v>17.797999999999998</v>
      </c>
      <c r="HL12" s="9">
        <v>6.883</v>
      </c>
      <c r="HM12" s="9">
        <v>10.914</v>
      </c>
      <c r="HN12" s="9">
        <v>12.135</v>
      </c>
      <c r="HO12" s="9">
        <v>4.9589999999999996</v>
      </c>
      <c r="HP12" s="9">
        <v>7.1760000000000002</v>
      </c>
      <c r="HQ12" s="9">
        <v>6.2480000000000002</v>
      </c>
      <c r="HR12" s="9">
        <v>3.2589999999999999</v>
      </c>
      <c r="HS12" s="9">
        <v>2.9889999999999999</v>
      </c>
      <c r="HT12" s="9">
        <v>5.8869999999999996</v>
      </c>
      <c r="HU12" s="9">
        <v>1.7</v>
      </c>
      <c r="HV12" s="9">
        <v>4.1870000000000003</v>
      </c>
      <c r="HW12" s="9">
        <v>5.6630000000000003</v>
      </c>
      <c r="HX12" s="9">
        <v>1.9239999999999999</v>
      </c>
      <c r="HY12" s="9">
        <v>3.7389999999999999</v>
      </c>
      <c r="HZ12" s="9">
        <v>140.57900000000001</v>
      </c>
      <c r="IA12" s="9">
        <v>65.106999999999999</v>
      </c>
      <c r="IB12" s="9">
        <v>75.471999999999994</v>
      </c>
      <c r="IC12" s="9">
        <v>60.21</v>
      </c>
      <c r="ID12" s="9">
        <v>32.628999999999998</v>
      </c>
      <c r="IE12" s="9">
        <v>27.581</v>
      </c>
      <c r="IF12" s="9">
        <v>57.866</v>
      </c>
      <c r="IG12" s="9">
        <v>31.027999999999999</v>
      </c>
      <c r="IH12" s="9">
        <v>26.838000000000001</v>
      </c>
      <c r="II12" s="9">
        <v>2.3439999999999999</v>
      </c>
      <c r="IJ12" s="9">
        <v>1.601</v>
      </c>
      <c r="IK12" s="9">
        <v>0.74299999999999999</v>
      </c>
      <c r="IL12" s="9">
        <v>0.35399999999999998</v>
      </c>
      <c r="IM12" s="9">
        <v>0.35399999999999998</v>
      </c>
      <c r="IN12" s="9">
        <v>0</v>
      </c>
      <c r="IO12" s="9">
        <v>61.234000000000002</v>
      </c>
      <c r="IP12" s="9">
        <v>25.398</v>
      </c>
      <c r="IQ12" s="9">
        <v>35.835999999999999</v>
      </c>
    </row>
    <row r="13" spans="1:251">
      <c r="A13" s="10">
        <v>42767</v>
      </c>
      <c r="B13" s="9">
        <v>331.94600000000003</v>
      </c>
      <c r="C13" s="9">
        <v>198.05500000000001</v>
      </c>
      <c r="D13" s="9">
        <v>108.37</v>
      </c>
      <c r="E13" s="9">
        <v>89.683999999999997</v>
      </c>
      <c r="F13" s="9">
        <v>182.74199999999999</v>
      </c>
      <c r="G13" s="9">
        <v>103.364</v>
      </c>
      <c r="H13" s="9">
        <v>79.378</v>
      </c>
      <c r="I13" s="9">
        <v>15.313000000000001</v>
      </c>
      <c r="J13" s="9">
        <v>5.0069999999999997</v>
      </c>
      <c r="K13" s="9">
        <v>10.305999999999999</v>
      </c>
      <c r="L13" s="9">
        <v>2.6259999999999999</v>
      </c>
      <c r="M13" s="9">
        <v>0</v>
      </c>
      <c r="N13" s="9">
        <v>2.6259999999999999</v>
      </c>
      <c r="O13" s="9">
        <v>291.21600000000001</v>
      </c>
      <c r="P13" s="9">
        <v>102.202</v>
      </c>
      <c r="Q13" s="9">
        <v>189.01400000000001</v>
      </c>
      <c r="R13" s="9">
        <v>31.085000000000001</v>
      </c>
      <c r="S13" s="9">
        <v>11.287000000000001</v>
      </c>
      <c r="T13" s="9">
        <v>19.797999999999998</v>
      </c>
      <c r="U13" s="9">
        <v>260.13200000000001</v>
      </c>
      <c r="V13" s="9">
        <v>90.915999999999997</v>
      </c>
      <c r="W13" s="9">
        <v>169.21600000000001</v>
      </c>
      <c r="X13" s="9">
        <v>75.353999999999999</v>
      </c>
      <c r="Y13" s="9">
        <v>24.731999999999999</v>
      </c>
      <c r="Z13" s="9">
        <v>50.622</v>
      </c>
      <c r="AA13" s="9">
        <v>1798.7550000000001</v>
      </c>
      <c r="AB13" s="9">
        <v>772.77300000000002</v>
      </c>
      <c r="AC13" s="9">
        <v>1025.982</v>
      </c>
      <c r="AD13" s="9">
        <v>1575.615</v>
      </c>
      <c r="AE13" s="9">
        <v>662.09299999999996</v>
      </c>
      <c r="AF13" s="9">
        <v>913.52200000000005</v>
      </c>
      <c r="AG13" s="9">
        <v>223.13900000000001</v>
      </c>
      <c r="AH13" s="9">
        <v>110.68</v>
      </c>
      <c r="AI13" s="9">
        <v>112.46</v>
      </c>
      <c r="AJ13" s="9">
        <v>210.17400000000001</v>
      </c>
      <c r="AK13" s="9">
        <v>114.83</v>
      </c>
      <c r="AL13" s="9">
        <v>95.343999999999994</v>
      </c>
      <c r="AM13" s="9">
        <v>2251.2049999999999</v>
      </c>
      <c r="AN13" s="9">
        <v>926.96199999999999</v>
      </c>
      <c r="AO13" s="9">
        <v>1324.2429999999999</v>
      </c>
      <c r="AP13" s="9">
        <v>3897.7840000000001</v>
      </c>
      <c r="AQ13" s="9">
        <v>2076.549</v>
      </c>
      <c r="AR13" s="9">
        <v>1821.2349999999999</v>
      </c>
      <c r="AS13" s="9">
        <v>2366.0050000000001</v>
      </c>
      <c r="AT13" s="9">
        <v>1008.077</v>
      </c>
      <c r="AU13" s="9">
        <v>1357.9280000000001</v>
      </c>
      <c r="AV13" s="9">
        <v>5055.3040000000001</v>
      </c>
      <c r="AW13" s="9">
        <v>2475.3009999999999</v>
      </c>
      <c r="AX13" s="9">
        <v>2580.0030000000002</v>
      </c>
      <c r="AY13" s="9">
        <v>3165.6849999999999</v>
      </c>
      <c r="AZ13" s="9">
        <v>1699.623</v>
      </c>
      <c r="BA13" s="9">
        <v>1466.0619999999999</v>
      </c>
      <c r="BB13" s="9">
        <v>500.86399999999998</v>
      </c>
      <c r="BC13" s="9">
        <v>262.45299999999997</v>
      </c>
      <c r="BD13" s="9">
        <v>238.41</v>
      </c>
      <c r="BE13" s="9">
        <v>303.99400000000003</v>
      </c>
      <c r="BF13" s="9">
        <v>126.203</v>
      </c>
      <c r="BG13" s="9">
        <v>177.791</v>
      </c>
      <c r="BH13" s="9">
        <v>544.13199999999995</v>
      </c>
      <c r="BI13" s="9">
        <v>225.84700000000001</v>
      </c>
      <c r="BJ13" s="9">
        <v>318.28399999999999</v>
      </c>
      <c r="BK13" s="9">
        <v>74.209999999999994</v>
      </c>
      <c r="BL13" s="9">
        <v>26.199000000000002</v>
      </c>
      <c r="BM13" s="9">
        <v>48.011000000000003</v>
      </c>
      <c r="BN13" s="9">
        <v>59.332999999999998</v>
      </c>
      <c r="BO13" s="9">
        <v>24.536999999999999</v>
      </c>
      <c r="BP13" s="9">
        <v>34.795999999999999</v>
      </c>
      <c r="BQ13" s="9">
        <v>26.602</v>
      </c>
      <c r="BR13" s="9">
        <v>11.318</v>
      </c>
      <c r="BS13" s="9">
        <v>15.284000000000001</v>
      </c>
      <c r="BT13" s="9">
        <v>32.731000000000002</v>
      </c>
      <c r="BU13" s="9">
        <v>13.218999999999999</v>
      </c>
      <c r="BV13" s="9">
        <v>19.512</v>
      </c>
      <c r="BW13" s="9">
        <v>14.877000000000001</v>
      </c>
      <c r="BX13" s="9">
        <v>1.6619999999999999</v>
      </c>
      <c r="BY13" s="9">
        <v>13.215</v>
      </c>
      <c r="BZ13" s="9">
        <v>469.92200000000003</v>
      </c>
      <c r="CA13" s="9">
        <v>199.648</v>
      </c>
      <c r="CB13" s="9">
        <v>270.274</v>
      </c>
      <c r="CC13" s="9">
        <v>183.28899999999999</v>
      </c>
      <c r="CD13" s="9">
        <v>91.625</v>
      </c>
      <c r="CE13" s="9">
        <v>91.664000000000001</v>
      </c>
      <c r="CF13" s="9">
        <v>174.41800000000001</v>
      </c>
      <c r="CG13" s="9">
        <v>88.245999999999995</v>
      </c>
      <c r="CH13" s="9">
        <v>86.171999999999997</v>
      </c>
      <c r="CI13" s="9">
        <v>8.8710000000000004</v>
      </c>
      <c r="CJ13" s="9">
        <v>3.379</v>
      </c>
      <c r="CK13" s="9">
        <v>5.492</v>
      </c>
      <c r="CL13" s="9">
        <v>1.931</v>
      </c>
      <c r="CM13" s="9">
        <v>0</v>
      </c>
      <c r="CN13" s="9">
        <v>1.931</v>
      </c>
      <c r="CO13" s="9">
        <v>230.429</v>
      </c>
      <c r="CP13" s="9">
        <v>92.585999999999999</v>
      </c>
      <c r="CQ13" s="9">
        <v>137.84299999999999</v>
      </c>
      <c r="CR13" s="9">
        <v>24.082000000000001</v>
      </c>
      <c r="CS13" s="9">
        <v>11.619</v>
      </c>
      <c r="CT13" s="9">
        <v>12.462999999999999</v>
      </c>
      <c r="CU13" s="9">
        <v>206.346</v>
      </c>
      <c r="CV13" s="9">
        <v>80.966999999999999</v>
      </c>
      <c r="CW13" s="9">
        <v>125.38</v>
      </c>
      <c r="CX13" s="9">
        <v>54.273000000000003</v>
      </c>
      <c r="CY13" s="9">
        <v>15.436999999999999</v>
      </c>
      <c r="CZ13" s="9">
        <v>38.835000000000001</v>
      </c>
      <c r="DA13" s="9">
        <v>1345.4870000000001</v>
      </c>
      <c r="DB13" s="9">
        <v>549.83100000000002</v>
      </c>
      <c r="DC13" s="9">
        <v>795.65700000000004</v>
      </c>
      <c r="DD13" s="9">
        <v>1203.8030000000001</v>
      </c>
      <c r="DE13" s="9">
        <v>485.245</v>
      </c>
      <c r="DF13" s="9">
        <v>718.55799999999999</v>
      </c>
      <c r="DG13" s="9">
        <v>141.684</v>
      </c>
      <c r="DH13" s="9">
        <v>64.584999999999994</v>
      </c>
      <c r="DI13" s="9">
        <v>77.099000000000004</v>
      </c>
      <c r="DJ13" s="9">
        <v>201.01900000000001</v>
      </c>
      <c r="DK13" s="9">
        <v>99.563999999999993</v>
      </c>
      <c r="DL13" s="9">
        <v>101.456</v>
      </c>
      <c r="DM13" s="9">
        <v>1688.6</v>
      </c>
      <c r="DN13" s="9">
        <v>676.11400000000003</v>
      </c>
      <c r="DO13" s="9">
        <v>1012.485</v>
      </c>
      <c r="DP13" s="9">
        <v>3239.895</v>
      </c>
      <c r="DQ13" s="9">
        <v>1725.8230000000001</v>
      </c>
      <c r="DR13" s="9">
        <v>1514.0719999999999</v>
      </c>
      <c r="DS13" s="9">
        <v>1815.4090000000001</v>
      </c>
      <c r="DT13" s="9">
        <v>749.47900000000004</v>
      </c>
      <c r="DU13" s="9">
        <v>1065.93</v>
      </c>
      <c r="DV13" s="9">
        <v>3840.123</v>
      </c>
      <c r="DW13" s="9">
        <v>1882.673</v>
      </c>
      <c r="DX13" s="9">
        <v>1957.45</v>
      </c>
      <c r="DY13" s="9">
        <v>2344.3069999999998</v>
      </c>
      <c r="DZ13" s="9">
        <v>1234.2249999999999</v>
      </c>
      <c r="EA13" s="9">
        <v>1110.0820000000001</v>
      </c>
      <c r="EB13" s="9">
        <v>371.74900000000002</v>
      </c>
      <c r="EC13" s="9">
        <v>197.489</v>
      </c>
      <c r="ED13" s="9">
        <v>174.26</v>
      </c>
      <c r="EE13" s="9">
        <v>235.68299999999999</v>
      </c>
      <c r="EF13" s="9">
        <v>103.697</v>
      </c>
      <c r="EG13" s="9">
        <v>131.98599999999999</v>
      </c>
      <c r="EH13" s="9">
        <v>424.65800000000002</v>
      </c>
      <c r="EI13" s="9">
        <v>176.09</v>
      </c>
      <c r="EJ13" s="9">
        <v>248.56899999999999</v>
      </c>
      <c r="EK13" s="9">
        <v>54.465000000000003</v>
      </c>
      <c r="EL13" s="9">
        <v>22.806999999999999</v>
      </c>
      <c r="EM13" s="9">
        <v>31.658000000000001</v>
      </c>
      <c r="EN13" s="9">
        <v>41.468000000000004</v>
      </c>
      <c r="EO13" s="9">
        <v>19.574999999999999</v>
      </c>
      <c r="EP13" s="9">
        <v>21.893000000000001</v>
      </c>
      <c r="EQ13" s="9">
        <v>22.544</v>
      </c>
      <c r="ER13" s="9">
        <v>13.122</v>
      </c>
      <c r="ES13" s="9">
        <v>9.4220000000000006</v>
      </c>
      <c r="ET13" s="9">
        <v>18.923999999999999</v>
      </c>
      <c r="EU13" s="9">
        <v>6.4530000000000003</v>
      </c>
      <c r="EV13" s="9">
        <v>12.471</v>
      </c>
      <c r="EW13" s="9">
        <v>12.997999999999999</v>
      </c>
      <c r="EX13" s="9">
        <v>3.2320000000000002</v>
      </c>
      <c r="EY13" s="9">
        <v>9.766</v>
      </c>
      <c r="EZ13" s="9">
        <v>370.19299999999998</v>
      </c>
      <c r="FA13" s="9">
        <v>153.28299999999999</v>
      </c>
      <c r="FB13" s="9">
        <v>216.91</v>
      </c>
      <c r="FC13" s="9">
        <v>157.28299999999999</v>
      </c>
      <c r="FD13" s="9">
        <v>82.403000000000006</v>
      </c>
      <c r="FE13" s="9">
        <v>74.88</v>
      </c>
      <c r="FF13" s="9">
        <v>146.61199999999999</v>
      </c>
      <c r="FG13" s="9">
        <v>78.790999999999997</v>
      </c>
      <c r="FH13" s="9">
        <v>67.819999999999993</v>
      </c>
      <c r="FI13" s="9">
        <v>10.670999999999999</v>
      </c>
      <c r="FJ13" s="9">
        <v>3.6110000000000002</v>
      </c>
      <c r="FK13" s="9">
        <v>7.06</v>
      </c>
      <c r="FL13" s="9">
        <v>0.57999999999999996</v>
      </c>
      <c r="FM13" s="9">
        <v>0.57999999999999996</v>
      </c>
      <c r="FN13" s="9">
        <v>0</v>
      </c>
      <c r="FO13" s="9">
        <v>177.29400000000001</v>
      </c>
      <c r="FP13" s="9">
        <v>57.542999999999999</v>
      </c>
      <c r="FQ13" s="9">
        <v>119.751</v>
      </c>
      <c r="FR13" s="9">
        <v>21.241</v>
      </c>
      <c r="FS13" s="9">
        <v>7.5129999999999999</v>
      </c>
      <c r="FT13" s="9">
        <v>13.728</v>
      </c>
      <c r="FU13" s="9">
        <v>156.053</v>
      </c>
      <c r="FV13" s="9">
        <v>50.03</v>
      </c>
      <c r="FW13" s="9">
        <v>106.023</v>
      </c>
      <c r="FX13" s="9">
        <v>35.036000000000001</v>
      </c>
      <c r="FY13" s="9">
        <v>12.757</v>
      </c>
      <c r="FZ13" s="9">
        <v>22.279</v>
      </c>
      <c r="GA13" s="9">
        <v>1071.1579999999999</v>
      </c>
      <c r="GB13" s="9">
        <v>472.358</v>
      </c>
      <c r="GC13" s="9">
        <v>598.79899999999998</v>
      </c>
      <c r="GD13" s="9">
        <v>932.09299999999996</v>
      </c>
      <c r="GE13" s="9">
        <v>395.48500000000001</v>
      </c>
      <c r="GF13" s="9">
        <v>536.60799999999995</v>
      </c>
      <c r="GG13" s="9">
        <v>139.065</v>
      </c>
      <c r="GH13" s="9">
        <v>76.873000000000005</v>
      </c>
      <c r="GI13" s="9">
        <v>62.191000000000003</v>
      </c>
      <c r="GJ13" s="9">
        <v>169.155</v>
      </c>
      <c r="GK13" s="9">
        <v>91.912999999999997</v>
      </c>
      <c r="GL13" s="9">
        <v>77.242000000000004</v>
      </c>
      <c r="GM13" s="9">
        <v>1326.6610000000001</v>
      </c>
      <c r="GN13" s="9">
        <v>556.53499999999997</v>
      </c>
      <c r="GO13" s="9">
        <v>770.12599999999998</v>
      </c>
      <c r="GP13" s="9">
        <v>2398.7730000000001</v>
      </c>
      <c r="GQ13" s="9">
        <v>1257.0319999999999</v>
      </c>
      <c r="GR13" s="9">
        <v>1141.74</v>
      </c>
      <c r="GS13" s="9">
        <v>1441.3510000000001</v>
      </c>
      <c r="GT13" s="9">
        <v>625.64099999999996</v>
      </c>
      <c r="GU13" s="9">
        <v>815.71</v>
      </c>
      <c r="GV13" s="9">
        <v>1387.1179999999999</v>
      </c>
      <c r="GW13" s="9">
        <v>681.26800000000003</v>
      </c>
      <c r="GX13" s="9">
        <v>705.85</v>
      </c>
      <c r="GY13" s="9">
        <v>821.43299999999999</v>
      </c>
      <c r="GZ13" s="9">
        <v>429.93</v>
      </c>
      <c r="HA13" s="9">
        <v>391.50299999999999</v>
      </c>
      <c r="HB13" s="9">
        <v>141.095</v>
      </c>
      <c r="HC13" s="9">
        <v>69.119</v>
      </c>
      <c r="HD13" s="9">
        <v>71.975999999999999</v>
      </c>
      <c r="HE13" s="9">
        <v>93.944000000000003</v>
      </c>
      <c r="HF13" s="9">
        <v>38.128999999999998</v>
      </c>
      <c r="HG13" s="9">
        <v>55.814999999999998</v>
      </c>
      <c r="HH13" s="9">
        <v>142.01599999999999</v>
      </c>
      <c r="HI13" s="9">
        <v>63.234999999999999</v>
      </c>
      <c r="HJ13" s="9">
        <v>78.781000000000006</v>
      </c>
      <c r="HK13" s="9">
        <v>16.725000000000001</v>
      </c>
      <c r="HL13" s="9">
        <v>6.29</v>
      </c>
      <c r="HM13" s="9">
        <v>10.435</v>
      </c>
      <c r="HN13" s="9">
        <v>11.534000000000001</v>
      </c>
      <c r="HO13" s="9">
        <v>5.9260000000000002</v>
      </c>
      <c r="HP13" s="9">
        <v>5.609</v>
      </c>
      <c r="HQ13" s="9">
        <v>5.7080000000000002</v>
      </c>
      <c r="HR13" s="9">
        <v>2.9359999999999999</v>
      </c>
      <c r="HS13" s="9">
        <v>2.7709999999999999</v>
      </c>
      <c r="HT13" s="9">
        <v>5.827</v>
      </c>
      <c r="HU13" s="9">
        <v>2.9889999999999999</v>
      </c>
      <c r="HV13" s="9">
        <v>2.8370000000000002</v>
      </c>
      <c r="HW13" s="9">
        <v>5.1909999999999998</v>
      </c>
      <c r="HX13" s="9">
        <v>0.36399999999999999</v>
      </c>
      <c r="HY13" s="9">
        <v>4.827</v>
      </c>
      <c r="HZ13" s="9">
        <v>125.291</v>
      </c>
      <c r="IA13" s="9">
        <v>56.945</v>
      </c>
      <c r="IB13" s="9">
        <v>68.346000000000004</v>
      </c>
      <c r="IC13" s="9">
        <v>55.46</v>
      </c>
      <c r="ID13" s="9">
        <v>28.827999999999999</v>
      </c>
      <c r="IE13" s="9">
        <v>26.632000000000001</v>
      </c>
      <c r="IF13" s="9">
        <v>51.313000000000002</v>
      </c>
      <c r="IG13" s="9">
        <v>27.596</v>
      </c>
      <c r="IH13" s="9">
        <v>23.716999999999999</v>
      </c>
      <c r="II13" s="9">
        <v>4.1470000000000002</v>
      </c>
      <c r="IJ13" s="9">
        <v>1.232</v>
      </c>
      <c r="IK13" s="9">
        <v>2.915</v>
      </c>
      <c r="IL13" s="9">
        <v>1.3859999999999999</v>
      </c>
      <c r="IM13" s="9">
        <v>0.751</v>
      </c>
      <c r="IN13" s="9">
        <v>0.63500000000000001</v>
      </c>
      <c r="IO13" s="9">
        <v>56.156999999999996</v>
      </c>
      <c r="IP13" s="9">
        <v>22.957999999999998</v>
      </c>
      <c r="IQ13" s="9">
        <v>33.200000000000003</v>
      </c>
    </row>
    <row r="14" spans="1:251">
      <c r="A14" s="10">
        <v>43132</v>
      </c>
      <c r="B14" s="9">
        <v>305.37799999999999</v>
      </c>
      <c r="C14" s="9">
        <v>186.75800000000001</v>
      </c>
      <c r="D14" s="9">
        <v>100.127</v>
      </c>
      <c r="E14" s="9">
        <v>86.631</v>
      </c>
      <c r="F14" s="9">
        <v>170.97499999999999</v>
      </c>
      <c r="G14" s="9">
        <v>95.111999999999995</v>
      </c>
      <c r="H14" s="9">
        <v>75.863</v>
      </c>
      <c r="I14" s="9">
        <v>15.782999999999999</v>
      </c>
      <c r="J14" s="9">
        <v>5.0149999999999997</v>
      </c>
      <c r="K14" s="9">
        <v>10.768000000000001</v>
      </c>
      <c r="L14" s="9">
        <v>5.2460000000000004</v>
      </c>
      <c r="M14" s="9">
        <v>1.885</v>
      </c>
      <c r="N14" s="9">
        <v>3.3620000000000001</v>
      </c>
      <c r="O14" s="9">
        <v>275.62299999999999</v>
      </c>
      <c r="P14" s="9">
        <v>113.58499999999999</v>
      </c>
      <c r="Q14" s="9">
        <v>162.03800000000001</v>
      </c>
      <c r="R14" s="9">
        <v>30.638999999999999</v>
      </c>
      <c r="S14" s="9">
        <v>12.654</v>
      </c>
      <c r="T14" s="9">
        <v>17.984999999999999</v>
      </c>
      <c r="U14" s="9">
        <v>244.98500000000001</v>
      </c>
      <c r="V14" s="9">
        <v>100.932</v>
      </c>
      <c r="W14" s="9">
        <v>144.053</v>
      </c>
      <c r="X14" s="9">
        <v>83.828000000000003</v>
      </c>
      <c r="Y14" s="9">
        <v>30.481000000000002</v>
      </c>
      <c r="Z14" s="9">
        <v>53.347000000000001</v>
      </c>
      <c r="AA14" s="9">
        <v>1776.8820000000001</v>
      </c>
      <c r="AB14" s="9">
        <v>747.27700000000004</v>
      </c>
      <c r="AC14" s="9">
        <v>1029.605</v>
      </c>
      <c r="AD14" s="9">
        <v>1599.0840000000001</v>
      </c>
      <c r="AE14" s="9">
        <v>657.95699999999999</v>
      </c>
      <c r="AF14" s="9">
        <v>941.12699999999995</v>
      </c>
      <c r="AG14" s="9">
        <v>177.798</v>
      </c>
      <c r="AH14" s="9">
        <v>89.32</v>
      </c>
      <c r="AI14" s="9">
        <v>88.477999999999994</v>
      </c>
      <c r="AJ14" s="9">
        <v>203.50299999999999</v>
      </c>
      <c r="AK14" s="9">
        <v>110.721</v>
      </c>
      <c r="AL14" s="9">
        <v>92.781999999999996</v>
      </c>
      <c r="AM14" s="9">
        <v>2210.076</v>
      </c>
      <c r="AN14" s="9">
        <v>916.74800000000005</v>
      </c>
      <c r="AO14" s="9">
        <v>1293.328</v>
      </c>
      <c r="AP14" s="9">
        <v>4052.8020000000001</v>
      </c>
      <c r="AQ14" s="9">
        <v>2147.1370000000002</v>
      </c>
      <c r="AR14" s="9">
        <v>1905.6659999999999</v>
      </c>
      <c r="AS14" s="9">
        <v>2328.3389999999999</v>
      </c>
      <c r="AT14" s="9">
        <v>993.35500000000002</v>
      </c>
      <c r="AU14" s="9">
        <v>1334.9839999999999</v>
      </c>
      <c r="AV14" s="9">
        <v>5169.2659999999996</v>
      </c>
      <c r="AW14" s="9">
        <v>2532.4639999999999</v>
      </c>
      <c r="AX14" s="9">
        <v>2636.8020000000001</v>
      </c>
      <c r="AY14" s="9">
        <v>3233.6619999999998</v>
      </c>
      <c r="AZ14" s="9">
        <v>1729.184</v>
      </c>
      <c r="BA14" s="9">
        <v>1504.479</v>
      </c>
      <c r="BB14" s="9">
        <v>474.54899999999998</v>
      </c>
      <c r="BC14" s="9">
        <v>255.654</v>
      </c>
      <c r="BD14" s="9">
        <v>218.89599999999999</v>
      </c>
      <c r="BE14" s="9">
        <v>279.96899999999999</v>
      </c>
      <c r="BF14" s="9">
        <v>118.82599999999999</v>
      </c>
      <c r="BG14" s="9">
        <v>161.143</v>
      </c>
      <c r="BH14" s="9">
        <v>559.91099999999994</v>
      </c>
      <c r="BI14" s="9">
        <v>222.33500000000001</v>
      </c>
      <c r="BJ14" s="9">
        <v>337.57600000000002</v>
      </c>
      <c r="BK14" s="9">
        <v>83.629000000000005</v>
      </c>
      <c r="BL14" s="9">
        <v>29.954999999999998</v>
      </c>
      <c r="BM14" s="9">
        <v>53.673999999999999</v>
      </c>
      <c r="BN14" s="9">
        <v>57.555999999999997</v>
      </c>
      <c r="BO14" s="9">
        <v>25.574999999999999</v>
      </c>
      <c r="BP14" s="9">
        <v>31.981000000000002</v>
      </c>
      <c r="BQ14" s="9">
        <v>24.007999999999999</v>
      </c>
      <c r="BR14" s="9">
        <v>9.7530000000000001</v>
      </c>
      <c r="BS14" s="9">
        <v>14.255000000000001</v>
      </c>
      <c r="BT14" s="9">
        <v>33.548000000000002</v>
      </c>
      <c r="BU14" s="9">
        <v>15.821999999999999</v>
      </c>
      <c r="BV14" s="9">
        <v>17.725999999999999</v>
      </c>
      <c r="BW14" s="9">
        <v>26.073</v>
      </c>
      <c r="BX14" s="9">
        <v>4.38</v>
      </c>
      <c r="BY14" s="9">
        <v>21.693000000000001</v>
      </c>
      <c r="BZ14" s="9">
        <v>476.28300000000002</v>
      </c>
      <c r="CA14" s="9">
        <v>192.38</v>
      </c>
      <c r="CB14" s="9">
        <v>283.90199999999999</v>
      </c>
      <c r="CC14" s="9">
        <v>178.26</v>
      </c>
      <c r="CD14" s="9">
        <v>89.534000000000006</v>
      </c>
      <c r="CE14" s="9">
        <v>88.724999999999994</v>
      </c>
      <c r="CF14" s="9">
        <v>169.86099999999999</v>
      </c>
      <c r="CG14" s="9">
        <v>87.34</v>
      </c>
      <c r="CH14" s="9">
        <v>82.521000000000001</v>
      </c>
      <c r="CI14" s="9">
        <v>8.3979999999999997</v>
      </c>
      <c r="CJ14" s="9">
        <v>2.194</v>
      </c>
      <c r="CK14" s="9">
        <v>6.2039999999999997</v>
      </c>
      <c r="CL14" s="9">
        <v>3.665</v>
      </c>
      <c r="CM14" s="9">
        <v>2.5790000000000002</v>
      </c>
      <c r="CN14" s="9">
        <v>1.0860000000000001</v>
      </c>
      <c r="CO14" s="9">
        <v>230.48099999999999</v>
      </c>
      <c r="CP14" s="9">
        <v>72.620999999999995</v>
      </c>
      <c r="CQ14" s="9">
        <v>157.86000000000001</v>
      </c>
      <c r="CR14" s="9">
        <v>22.806000000000001</v>
      </c>
      <c r="CS14" s="9">
        <v>10.398</v>
      </c>
      <c r="CT14" s="9">
        <v>12.407999999999999</v>
      </c>
      <c r="CU14" s="9">
        <v>207.67500000000001</v>
      </c>
      <c r="CV14" s="9">
        <v>62.222999999999999</v>
      </c>
      <c r="CW14" s="9">
        <v>145.452</v>
      </c>
      <c r="CX14" s="9">
        <v>63.877000000000002</v>
      </c>
      <c r="CY14" s="9">
        <v>27.645</v>
      </c>
      <c r="CZ14" s="9">
        <v>36.231999999999999</v>
      </c>
      <c r="DA14" s="9">
        <v>1375.693</v>
      </c>
      <c r="DB14" s="9">
        <v>580.94600000000003</v>
      </c>
      <c r="DC14" s="9">
        <v>794.74699999999996</v>
      </c>
      <c r="DD14" s="9">
        <v>1262.5530000000001</v>
      </c>
      <c r="DE14" s="9">
        <v>520.36699999999996</v>
      </c>
      <c r="DF14" s="9">
        <v>742.18700000000001</v>
      </c>
      <c r="DG14" s="9">
        <v>113.14</v>
      </c>
      <c r="DH14" s="9">
        <v>60.579000000000001</v>
      </c>
      <c r="DI14" s="9">
        <v>52.561</v>
      </c>
      <c r="DJ14" s="9">
        <v>193.869</v>
      </c>
      <c r="DK14" s="9">
        <v>97.093000000000004</v>
      </c>
      <c r="DL14" s="9">
        <v>96.775999999999996</v>
      </c>
      <c r="DM14" s="9">
        <v>1741.7349999999999</v>
      </c>
      <c r="DN14" s="9">
        <v>706.18799999999999</v>
      </c>
      <c r="DO14" s="9">
        <v>1035.547</v>
      </c>
      <c r="DP14" s="9">
        <v>3317.2910000000002</v>
      </c>
      <c r="DQ14" s="9">
        <v>1759.1379999999999</v>
      </c>
      <c r="DR14" s="9">
        <v>1558.152</v>
      </c>
      <c r="DS14" s="9">
        <v>1851.9760000000001</v>
      </c>
      <c r="DT14" s="9">
        <v>773.32600000000002</v>
      </c>
      <c r="DU14" s="9">
        <v>1078.6500000000001</v>
      </c>
      <c r="DV14" s="9">
        <v>3920.585</v>
      </c>
      <c r="DW14" s="9">
        <v>1922.404</v>
      </c>
      <c r="DX14" s="9">
        <v>1998.18</v>
      </c>
      <c r="DY14" s="9">
        <v>2474.3180000000002</v>
      </c>
      <c r="DZ14" s="9">
        <v>1295.1790000000001</v>
      </c>
      <c r="EA14" s="9">
        <v>1179.1379999999999</v>
      </c>
      <c r="EB14" s="9">
        <v>379.10500000000002</v>
      </c>
      <c r="EC14" s="9">
        <v>187.09200000000001</v>
      </c>
      <c r="ED14" s="9">
        <v>192.01300000000001</v>
      </c>
      <c r="EE14" s="9">
        <v>232.429</v>
      </c>
      <c r="EF14" s="9">
        <v>97.004000000000005</v>
      </c>
      <c r="EG14" s="9">
        <v>135.42500000000001</v>
      </c>
      <c r="EH14" s="9">
        <v>415.08100000000002</v>
      </c>
      <c r="EI14" s="9">
        <v>180.43199999999999</v>
      </c>
      <c r="EJ14" s="9">
        <v>234.649</v>
      </c>
      <c r="EK14" s="9">
        <v>51.743000000000002</v>
      </c>
      <c r="EL14" s="9">
        <v>23.146000000000001</v>
      </c>
      <c r="EM14" s="9">
        <v>28.597000000000001</v>
      </c>
      <c r="EN14" s="9">
        <v>41.78</v>
      </c>
      <c r="EO14" s="9">
        <v>21.151</v>
      </c>
      <c r="EP14" s="9">
        <v>20.629000000000001</v>
      </c>
      <c r="EQ14" s="9">
        <v>21.806000000000001</v>
      </c>
      <c r="ER14" s="9">
        <v>12.754</v>
      </c>
      <c r="ES14" s="9">
        <v>9.0519999999999996</v>
      </c>
      <c r="ET14" s="9">
        <v>19.974</v>
      </c>
      <c r="EU14" s="9">
        <v>8.3970000000000002</v>
      </c>
      <c r="EV14" s="9">
        <v>11.577</v>
      </c>
      <c r="EW14" s="9">
        <v>9.9629999999999992</v>
      </c>
      <c r="EX14" s="9">
        <v>1.9950000000000001</v>
      </c>
      <c r="EY14" s="9">
        <v>7.968</v>
      </c>
      <c r="EZ14" s="9">
        <v>363.33800000000002</v>
      </c>
      <c r="FA14" s="9">
        <v>157.286</v>
      </c>
      <c r="FB14" s="9">
        <v>206.05199999999999</v>
      </c>
      <c r="FC14" s="9">
        <v>151.602</v>
      </c>
      <c r="FD14" s="9">
        <v>74.787000000000006</v>
      </c>
      <c r="FE14" s="9">
        <v>76.814999999999998</v>
      </c>
      <c r="FF14" s="9">
        <v>143.42599999999999</v>
      </c>
      <c r="FG14" s="9">
        <v>71.861000000000004</v>
      </c>
      <c r="FH14" s="9">
        <v>71.564999999999998</v>
      </c>
      <c r="FI14" s="9">
        <v>8.1760000000000002</v>
      </c>
      <c r="FJ14" s="9">
        <v>2.9260000000000002</v>
      </c>
      <c r="FK14" s="9">
        <v>5.25</v>
      </c>
      <c r="FL14" s="9">
        <v>0.41199999999999998</v>
      </c>
      <c r="FM14" s="9">
        <v>0.41199999999999998</v>
      </c>
      <c r="FN14" s="9">
        <v>0</v>
      </c>
      <c r="FO14" s="9">
        <v>175.595</v>
      </c>
      <c r="FP14" s="9">
        <v>66.275999999999996</v>
      </c>
      <c r="FQ14" s="9">
        <v>109.318</v>
      </c>
      <c r="FR14" s="9">
        <v>20.481000000000002</v>
      </c>
      <c r="FS14" s="9">
        <v>8.4019999999999992</v>
      </c>
      <c r="FT14" s="9">
        <v>12.079000000000001</v>
      </c>
      <c r="FU14" s="9">
        <v>155.114</v>
      </c>
      <c r="FV14" s="9">
        <v>57.875</v>
      </c>
      <c r="FW14" s="9">
        <v>97.239000000000004</v>
      </c>
      <c r="FX14" s="9">
        <v>35.729999999999997</v>
      </c>
      <c r="FY14" s="9">
        <v>15.811</v>
      </c>
      <c r="FZ14" s="9">
        <v>19.919</v>
      </c>
      <c r="GA14" s="9">
        <v>1031.1859999999999</v>
      </c>
      <c r="GB14" s="9">
        <v>446.79300000000001</v>
      </c>
      <c r="GC14" s="9">
        <v>584.39300000000003</v>
      </c>
      <c r="GD14" s="9">
        <v>918.01499999999999</v>
      </c>
      <c r="GE14" s="9">
        <v>384.55700000000002</v>
      </c>
      <c r="GF14" s="9">
        <v>533.45799999999997</v>
      </c>
      <c r="GG14" s="9">
        <v>113.17100000000001</v>
      </c>
      <c r="GH14" s="9">
        <v>62.235999999999997</v>
      </c>
      <c r="GI14" s="9">
        <v>50.935000000000002</v>
      </c>
      <c r="GJ14" s="9">
        <v>165.232</v>
      </c>
      <c r="GK14" s="9">
        <v>84.614999999999995</v>
      </c>
      <c r="GL14" s="9">
        <v>80.616</v>
      </c>
      <c r="GM14" s="9">
        <v>1281.0350000000001</v>
      </c>
      <c r="GN14" s="9">
        <v>542.61</v>
      </c>
      <c r="GO14" s="9">
        <v>738.42600000000004</v>
      </c>
      <c r="GP14" s="9">
        <v>2526.0610000000001</v>
      </c>
      <c r="GQ14" s="9">
        <v>1318.325</v>
      </c>
      <c r="GR14" s="9">
        <v>1207.7349999999999</v>
      </c>
      <c r="GS14" s="9">
        <v>1394.5239999999999</v>
      </c>
      <c r="GT14" s="9">
        <v>604.07899999999995</v>
      </c>
      <c r="GU14" s="9">
        <v>790.44500000000005</v>
      </c>
      <c r="GV14" s="9">
        <v>1400.9059999999999</v>
      </c>
      <c r="GW14" s="9">
        <v>686.83600000000001</v>
      </c>
      <c r="GX14" s="9">
        <v>714.07</v>
      </c>
      <c r="GY14" s="9">
        <v>844.97299999999996</v>
      </c>
      <c r="GZ14" s="9">
        <v>444.09300000000002</v>
      </c>
      <c r="HA14" s="9">
        <v>400.88</v>
      </c>
      <c r="HB14" s="9">
        <v>133.96100000000001</v>
      </c>
      <c r="HC14" s="9">
        <v>70.567999999999998</v>
      </c>
      <c r="HD14" s="9">
        <v>63.393000000000001</v>
      </c>
      <c r="HE14" s="9">
        <v>89.632999999999996</v>
      </c>
      <c r="HF14" s="9">
        <v>39.19</v>
      </c>
      <c r="HG14" s="9">
        <v>50.442999999999998</v>
      </c>
      <c r="HH14" s="9">
        <v>141.559</v>
      </c>
      <c r="HI14" s="9">
        <v>65.438000000000002</v>
      </c>
      <c r="HJ14" s="9">
        <v>76.120999999999995</v>
      </c>
      <c r="HK14" s="9">
        <v>18.167000000000002</v>
      </c>
      <c r="HL14" s="9">
        <v>6.4009999999999998</v>
      </c>
      <c r="HM14" s="9">
        <v>11.765000000000001</v>
      </c>
      <c r="HN14" s="9">
        <v>12.727</v>
      </c>
      <c r="HO14" s="9">
        <v>5.32</v>
      </c>
      <c r="HP14" s="9">
        <v>7.407</v>
      </c>
      <c r="HQ14" s="9">
        <v>5.9560000000000004</v>
      </c>
      <c r="HR14" s="9">
        <v>2.1779999999999999</v>
      </c>
      <c r="HS14" s="9">
        <v>3.778</v>
      </c>
      <c r="HT14" s="9">
        <v>6.7720000000000002</v>
      </c>
      <c r="HU14" s="9">
        <v>3.1419999999999999</v>
      </c>
      <c r="HV14" s="9">
        <v>3.629</v>
      </c>
      <c r="HW14" s="9">
        <v>5.44</v>
      </c>
      <c r="HX14" s="9">
        <v>1.081</v>
      </c>
      <c r="HY14" s="9">
        <v>4.359</v>
      </c>
      <c r="HZ14" s="9">
        <v>123.392</v>
      </c>
      <c r="IA14" s="9">
        <v>59.036000000000001</v>
      </c>
      <c r="IB14" s="9">
        <v>64.355999999999995</v>
      </c>
      <c r="IC14" s="9">
        <v>51.895000000000003</v>
      </c>
      <c r="ID14" s="9">
        <v>28.635000000000002</v>
      </c>
      <c r="IE14" s="9">
        <v>23.26</v>
      </c>
      <c r="IF14" s="9">
        <v>50.293999999999997</v>
      </c>
      <c r="IG14" s="9">
        <v>27.943000000000001</v>
      </c>
      <c r="IH14" s="9">
        <v>22.350999999999999</v>
      </c>
      <c r="II14" s="9">
        <v>1.601</v>
      </c>
      <c r="IJ14" s="9">
        <v>0.69199999999999995</v>
      </c>
      <c r="IK14" s="9">
        <v>0.90900000000000003</v>
      </c>
      <c r="IL14" s="9">
        <v>0.30199999999999999</v>
      </c>
      <c r="IM14" s="9">
        <v>0.30199999999999999</v>
      </c>
      <c r="IN14" s="9">
        <v>0</v>
      </c>
      <c r="IO14" s="9">
        <v>56.320999999999998</v>
      </c>
      <c r="IP14" s="9">
        <v>22.655000000000001</v>
      </c>
      <c r="IQ14" s="9">
        <v>33.665999999999997</v>
      </c>
    </row>
    <row r="15" spans="1:251">
      <c r="A15" s="10">
        <v>43497</v>
      </c>
      <c r="B15" s="9">
        <v>288.78100000000001</v>
      </c>
      <c r="C15" s="9">
        <v>172.97300000000001</v>
      </c>
      <c r="D15" s="9">
        <v>91.992000000000004</v>
      </c>
      <c r="E15" s="9">
        <v>80.980999999999995</v>
      </c>
      <c r="F15" s="9">
        <v>157.69200000000001</v>
      </c>
      <c r="G15" s="9">
        <v>83.793000000000006</v>
      </c>
      <c r="H15" s="9">
        <v>73.899000000000001</v>
      </c>
      <c r="I15" s="9">
        <v>15.281000000000001</v>
      </c>
      <c r="J15" s="9">
        <v>8.1989999999999998</v>
      </c>
      <c r="K15" s="9">
        <v>7.0819999999999999</v>
      </c>
      <c r="L15" s="9">
        <v>4.641</v>
      </c>
      <c r="M15" s="9">
        <v>2.0550000000000002</v>
      </c>
      <c r="N15" s="9">
        <v>2.5859999999999999</v>
      </c>
      <c r="O15" s="9">
        <v>271.21199999999999</v>
      </c>
      <c r="P15" s="9">
        <v>105.93600000000001</v>
      </c>
      <c r="Q15" s="9">
        <v>165.27699999999999</v>
      </c>
      <c r="R15" s="9">
        <v>24.099</v>
      </c>
      <c r="S15" s="9">
        <v>11.598000000000001</v>
      </c>
      <c r="T15" s="9">
        <v>12.500999999999999</v>
      </c>
      <c r="U15" s="9">
        <v>247.113</v>
      </c>
      <c r="V15" s="9">
        <v>94.337000000000003</v>
      </c>
      <c r="W15" s="9">
        <v>152.77600000000001</v>
      </c>
      <c r="X15" s="9">
        <v>65.444999999999993</v>
      </c>
      <c r="Y15" s="9">
        <v>25.507000000000001</v>
      </c>
      <c r="Z15" s="9">
        <v>39.938000000000002</v>
      </c>
      <c r="AA15" s="9">
        <v>1776.2380000000001</v>
      </c>
      <c r="AB15" s="9">
        <v>745.09100000000001</v>
      </c>
      <c r="AC15" s="9">
        <v>1031.146</v>
      </c>
      <c r="AD15" s="9">
        <v>1588.2260000000001</v>
      </c>
      <c r="AE15" s="9">
        <v>653.23299999999995</v>
      </c>
      <c r="AF15" s="9">
        <v>934.99300000000005</v>
      </c>
      <c r="AG15" s="9">
        <v>188.012</v>
      </c>
      <c r="AH15" s="9">
        <v>91.858999999999995</v>
      </c>
      <c r="AI15" s="9">
        <v>96.153000000000006</v>
      </c>
      <c r="AJ15" s="9">
        <v>185.87700000000001</v>
      </c>
      <c r="AK15" s="9">
        <v>100.03400000000001</v>
      </c>
      <c r="AL15" s="9">
        <v>85.843000000000004</v>
      </c>
      <c r="AM15" s="9">
        <v>2197.393</v>
      </c>
      <c r="AN15" s="9">
        <v>912.36300000000006</v>
      </c>
      <c r="AO15" s="9">
        <v>1285.03</v>
      </c>
      <c r="AP15" s="9">
        <v>4183.6509999999998</v>
      </c>
      <c r="AQ15" s="9">
        <v>2208.0309999999999</v>
      </c>
      <c r="AR15" s="9">
        <v>1975.62</v>
      </c>
      <c r="AS15" s="9">
        <v>2290.509</v>
      </c>
      <c r="AT15" s="9">
        <v>970.58100000000002</v>
      </c>
      <c r="AU15" s="9">
        <v>1319.9280000000001</v>
      </c>
      <c r="AV15" s="9">
        <v>5266.0749999999998</v>
      </c>
      <c r="AW15" s="9">
        <v>2581.5140000000001</v>
      </c>
      <c r="AX15" s="9">
        <v>2684.5610000000001</v>
      </c>
      <c r="AY15" s="9">
        <v>3367.4189999999999</v>
      </c>
      <c r="AZ15" s="9">
        <v>1796.9390000000001</v>
      </c>
      <c r="BA15" s="9">
        <v>1570.48</v>
      </c>
      <c r="BB15" s="9">
        <v>485.89</v>
      </c>
      <c r="BC15" s="9">
        <v>249.863</v>
      </c>
      <c r="BD15" s="9">
        <v>236.02699999999999</v>
      </c>
      <c r="BE15" s="9">
        <v>292.54199999999997</v>
      </c>
      <c r="BF15" s="9">
        <v>115.881</v>
      </c>
      <c r="BG15" s="9">
        <v>176.66</v>
      </c>
      <c r="BH15" s="9">
        <v>521.37599999999998</v>
      </c>
      <c r="BI15" s="9">
        <v>217.92099999999999</v>
      </c>
      <c r="BJ15" s="9">
        <v>303.45499999999998</v>
      </c>
      <c r="BK15" s="9">
        <v>88.578000000000003</v>
      </c>
      <c r="BL15" s="9">
        <v>33.798999999999999</v>
      </c>
      <c r="BM15" s="9">
        <v>54.779000000000003</v>
      </c>
      <c r="BN15" s="9">
        <v>60.429000000000002</v>
      </c>
      <c r="BO15" s="9">
        <v>30.292000000000002</v>
      </c>
      <c r="BP15" s="9">
        <v>30.135999999999999</v>
      </c>
      <c r="BQ15" s="9">
        <v>37.840000000000003</v>
      </c>
      <c r="BR15" s="9">
        <v>20.876000000000001</v>
      </c>
      <c r="BS15" s="9">
        <v>16.963999999999999</v>
      </c>
      <c r="BT15" s="9">
        <v>22.588999999999999</v>
      </c>
      <c r="BU15" s="9">
        <v>9.4169999999999998</v>
      </c>
      <c r="BV15" s="9">
        <v>13.172000000000001</v>
      </c>
      <c r="BW15" s="9">
        <v>28.149000000000001</v>
      </c>
      <c r="BX15" s="9">
        <v>3.5070000000000001</v>
      </c>
      <c r="BY15" s="9">
        <v>24.641999999999999</v>
      </c>
      <c r="BZ15" s="9">
        <v>432.798</v>
      </c>
      <c r="CA15" s="9">
        <v>184.12200000000001</v>
      </c>
      <c r="CB15" s="9">
        <v>248.67599999999999</v>
      </c>
      <c r="CC15" s="9">
        <v>143.03299999999999</v>
      </c>
      <c r="CD15" s="9">
        <v>72.634</v>
      </c>
      <c r="CE15" s="9">
        <v>70.399000000000001</v>
      </c>
      <c r="CF15" s="9">
        <v>131.934</v>
      </c>
      <c r="CG15" s="9">
        <v>67.728999999999999</v>
      </c>
      <c r="CH15" s="9">
        <v>64.206000000000003</v>
      </c>
      <c r="CI15" s="9">
        <v>11.098000000000001</v>
      </c>
      <c r="CJ15" s="9">
        <v>4.9050000000000002</v>
      </c>
      <c r="CK15" s="9">
        <v>6.1929999999999996</v>
      </c>
      <c r="CL15" s="9">
        <v>3.8650000000000002</v>
      </c>
      <c r="CM15" s="9">
        <v>1.6639999999999999</v>
      </c>
      <c r="CN15" s="9">
        <v>2.202</v>
      </c>
      <c r="CO15" s="9">
        <v>233.821</v>
      </c>
      <c r="CP15" s="9">
        <v>95.584000000000003</v>
      </c>
      <c r="CQ15" s="9">
        <v>138.23699999999999</v>
      </c>
      <c r="CR15" s="9">
        <v>29.643000000000001</v>
      </c>
      <c r="CS15" s="9">
        <v>12.920999999999999</v>
      </c>
      <c r="CT15" s="9">
        <v>16.721</v>
      </c>
      <c r="CU15" s="9">
        <v>204.179</v>
      </c>
      <c r="CV15" s="9">
        <v>82.662999999999997</v>
      </c>
      <c r="CW15" s="9">
        <v>121.51600000000001</v>
      </c>
      <c r="CX15" s="9">
        <v>52.079000000000001</v>
      </c>
      <c r="CY15" s="9">
        <v>14.24</v>
      </c>
      <c r="CZ15" s="9">
        <v>37.838999999999999</v>
      </c>
      <c r="DA15" s="9">
        <v>1377.28</v>
      </c>
      <c r="DB15" s="9">
        <v>566.654</v>
      </c>
      <c r="DC15" s="9">
        <v>810.62599999999998</v>
      </c>
      <c r="DD15" s="9">
        <v>1244.48</v>
      </c>
      <c r="DE15" s="9">
        <v>499.53800000000001</v>
      </c>
      <c r="DF15" s="9">
        <v>744.94200000000001</v>
      </c>
      <c r="DG15" s="9">
        <v>132.80000000000001</v>
      </c>
      <c r="DH15" s="9">
        <v>67.116</v>
      </c>
      <c r="DI15" s="9">
        <v>65.683999999999997</v>
      </c>
      <c r="DJ15" s="9">
        <v>169.774</v>
      </c>
      <c r="DK15" s="9">
        <v>88.603999999999999</v>
      </c>
      <c r="DL15" s="9">
        <v>81.17</v>
      </c>
      <c r="DM15" s="9">
        <v>1728.8820000000001</v>
      </c>
      <c r="DN15" s="9">
        <v>695.97</v>
      </c>
      <c r="DO15" s="9">
        <v>1032.9110000000001</v>
      </c>
      <c r="DP15" s="9">
        <v>3455.9969999999998</v>
      </c>
      <c r="DQ15" s="9">
        <v>1830.739</v>
      </c>
      <c r="DR15" s="9">
        <v>1625.258</v>
      </c>
      <c r="DS15" s="9">
        <v>1810.078</v>
      </c>
      <c r="DT15" s="9">
        <v>750.77499999999998</v>
      </c>
      <c r="DU15" s="9">
        <v>1059.3019999999999</v>
      </c>
      <c r="DV15" s="9">
        <v>3964.9989999999998</v>
      </c>
      <c r="DW15" s="9">
        <v>1934.627</v>
      </c>
      <c r="DX15" s="9">
        <v>2030.3720000000001</v>
      </c>
      <c r="DY15" s="9">
        <v>2491.0709999999999</v>
      </c>
      <c r="DZ15" s="9">
        <v>1298.105</v>
      </c>
      <c r="EA15" s="9">
        <v>1192.9659999999999</v>
      </c>
      <c r="EB15" s="9">
        <v>350.32600000000002</v>
      </c>
      <c r="EC15" s="9">
        <v>180.07900000000001</v>
      </c>
      <c r="ED15" s="9">
        <v>170.24700000000001</v>
      </c>
      <c r="EE15" s="9">
        <v>211.684</v>
      </c>
      <c r="EF15" s="9">
        <v>91.933999999999997</v>
      </c>
      <c r="EG15" s="9">
        <v>119.75</v>
      </c>
      <c r="EH15" s="9">
        <v>390.47699999999998</v>
      </c>
      <c r="EI15" s="9">
        <v>169.375</v>
      </c>
      <c r="EJ15" s="9">
        <v>221.102</v>
      </c>
      <c r="EK15" s="9">
        <v>53.188000000000002</v>
      </c>
      <c r="EL15" s="9">
        <v>26.96</v>
      </c>
      <c r="EM15" s="9">
        <v>26.227</v>
      </c>
      <c r="EN15" s="9">
        <v>44.118000000000002</v>
      </c>
      <c r="EO15" s="9">
        <v>22.472999999999999</v>
      </c>
      <c r="EP15" s="9">
        <v>21.645</v>
      </c>
      <c r="EQ15" s="9">
        <v>19.661999999999999</v>
      </c>
      <c r="ER15" s="9">
        <v>9.875</v>
      </c>
      <c r="ES15" s="9">
        <v>9.7870000000000008</v>
      </c>
      <c r="ET15" s="9">
        <v>24.456</v>
      </c>
      <c r="EU15" s="9">
        <v>12.598000000000001</v>
      </c>
      <c r="EV15" s="9">
        <v>11.858000000000001</v>
      </c>
      <c r="EW15" s="9">
        <v>9.07</v>
      </c>
      <c r="EX15" s="9">
        <v>4.4870000000000001</v>
      </c>
      <c r="EY15" s="9">
        <v>4.5830000000000002</v>
      </c>
      <c r="EZ15" s="9">
        <v>337.28899999999999</v>
      </c>
      <c r="FA15" s="9">
        <v>142.41499999999999</v>
      </c>
      <c r="FB15" s="9">
        <v>194.875</v>
      </c>
      <c r="FC15" s="9">
        <v>141.65</v>
      </c>
      <c r="FD15" s="9">
        <v>69.721999999999994</v>
      </c>
      <c r="FE15" s="9">
        <v>71.927000000000007</v>
      </c>
      <c r="FF15" s="9">
        <v>128.03100000000001</v>
      </c>
      <c r="FG15" s="9">
        <v>64.341999999999999</v>
      </c>
      <c r="FH15" s="9">
        <v>63.689</v>
      </c>
      <c r="FI15" s="9">
        <v>13.619</v>
      </c>
      <c r="FJ15" s="9">
        <v>5.3810000000000002</v>
      </c>
      <c r="FK15" s="9">
        <v>8.2379999999999995</v>
      </c>
      <c r="FL15" s="9">
        <v>2.3959999999999999</v>
      </c>
      <c r="FM15" s="9">
        <v>0.77400000000000002</v>
      </c>
      <c r="FN15" s="9">
        <v>1.6220000000000001</v>
      </c>
      <c r="FO15" s="9">
        <v>154.696</v>
      </c>
      <c r="FP15" s="9">
        <v>58.478000000000002</v>
      </c>
      <c r="FQ15" s="9">
        <v>96.216999999999999</v>
      </c>
      <c r="FR15" s="9">
        <v>15.129</v>
      </c>
      <c r="FS15" s="9">
        <v>6.2210000000000001</v>
      </c>
      <c r="FT15" s="9">
        <v>8.9079999999999995</v>
      </c>
      <c r="FU15" s="9">
        <v>139.56700000000001</v>
      </c>
      <c r="FV15" s="9">
        <v>52.256999999999998</v>
      </c>
      <c r="FW15" s="9">
        <v>87.31</v>
      </c>
      <c r="FX15" s="9">
        <v>38.548000000000002</v>
      </c>
      <c r="FY15" s="9">
        <v>13.44</v>
      </c>
      <c r="FZ15" s="9">
        <v>25.108000000000001</v>
      </c>
      <c r="GA15" s="9">
        <v>1083.45</v>
      </c>
      <c r="GB15" s="9">
        <v>467.14699999999999</v>
      </c>
      <c r="GC15" s="9">
        <v>616.303</v>
      </c>
      <c r="GD15" s="9">
        <v>962.30600000000004</v>
      </c>
      <c r="GE15" s="9">
        <v>401.82799999999997</v>
      </c>
      <c r="GF15" s="9">
        <v>560.47799999999995</v>
      </c>
      <c r="GG15" s="9">
        <v>121.145</v>
      </c>
      <c r="GH15" s="9">
        <v>65.319000000000003</v>
      </c>
      <c r="GI15" s="9">
        <v>55.825000000000003</v>
      </c>
      <c r="GJ15" s="9">
        <v>147.69300000000001</v>
      </c>
      <c r="GK15" s="9">
        <v>74.216999999999999</v>
      </c>
      <c r="GL15" s="9">
        <v>73.475999999999999</v>
      </c>
      <c r="GM15" s="9">
        <v>1326.2339999999999</v>
      </c>
      <c r="GN15" s="9">
        <v>562.30399999999997</v>
      </c>
      <c r="GO15" s="9">
        <v>763.93</v>
      </c>
      <c r="GP15" s="9">
        <v>2544.259</v>
      </c>
      <c r="GQ15" s="9">
        <v>1325.0650000000001</v>
      </c>
      <c r="GR15" s="9">
        <v>1219.194</v>
      </c>
      <c r="GS15" s="9">
        <v>1420.739</v>
      </c>
      <c r="GT15" s="9">
        <v>609.56100000000004</v>
      </c>
      <c r="GU15" s="9">
        <v>811.178</v>
      </c>
      <c r="GV15" s="9">
        <v>1413.63</v>
      </c>
      <c r="GW15" s="9">
        <v>694.80200000000002</v>
      </c>
      <c r="GX15" s="9">
        <v>718.82799999999997</v>
      </c>
      <c r="GY15" s="9">
        <v>845.15300000000002</v>
      </c>
      <c r="GZ15" s="9">
        <v>449.67099999999999</v>
      </c>
      <c r="HA15" s="9">
        <v>395.48200000000003</v>
      </c>
      <c r="HB15" s="9">
        <v>126.419</v>
      </c>
      <c r="HC15" s="9">
        <v>64.328999999999994</v>
      </c>
      <c r="HD15" s="9">
        <v>62.09</v>
      </c>
      <c r="HE15" s="9">
        <v>77.293000000000006</v>
      </c>
      <c r="HF15" s="9">
        <v>31.620999999999999</v>
      </c>
      <c r="HG15" s="9">
        <v>45.671999999999997</v>
      </c>
      <c r="HH15" s="9">
        <v>146.51400000000001</v>
      </c>
      <c r="HI15" s="9">
        <v>63.05</v>
      </c>
      <c r="HJ15" s="9">
        <v>83.463999999999999</v>
      </c>
      <c r="HK15" s="9">
        <v>19.567</v>
      </c>
      <c r="HL15" s="9">
        <v>8.0190000000000001</v>
      </c>
      <c r="HM15" s="9">
        <v>11.548</v>
      </c>
      <c r="HN15" s="9">
        <v>12.593999999999999</v>
      </c>
      <c r="HO15" s="9">
        <v>4.9210000000000003</v>
      </c>
      <c r="HP15" s="9">
        <v>7.6740000000000004</v>
      </c>
      <c r="HQ15" s="9">
        <v>7.3630000000000004</v>
      </c>
      <c r="HR15" s="9">
        <v>4.0019999999999998</v>
      </c>
      <c r="HS15" s="9">
        <v>3.36</v>
      </c>
      <c r="HT15" s="9">
        <v>5.2320000000000002</v>
      </c>
      <c r="HU15" s="9">
        <v>0.91800000000000004</v>
      </c>
      <c r="HV15" s="9">
        <v>4.3140000000000001</v>
      </c>
      <c r="HW15" s="9">
        <v>6.9729999999999999</v>
      </c>
      <c r="HX15" s="9">
        <v>3.0990000000000002</v>
      </c>
      <c r="HY15" s="9">
        <v>3.8740000000000001</v>
      </c>
      <c r="HZ15" s="9">
        <v>126.946</v>
      </c>
      <c r="IA15" s="9">
        <v>55.03</v>
      </c>
      <c r="IB15" s="9">
        <v>71.915999999999997</v>
      </c>
      <c r="IC15" s="9">
        <v>46.594000000000001</v>
      </c>
      <c r="ID15" s="9">
        <v>25.547000000000001</v>
      </c>
      <c r="IE15" s="9">
        <v>21.047999999999998</v>
      </c>
      <c r="IF15" s="9">
        <v>43.779000000000003</v>
      </c>
      <c r="IG15" s="9">
        <v>24.529</v>
      </c>
      <c r="IH15" s="9">
        <v>19.25</v>
      </c>
      <c r="II15" s="9">
        <v>2.8149999999999999</v>
      </c>
      <c r="IJ15" s="9">
        <v>1.0169999999999999</v>
      </c>
      <c r="IK15" s="9">
        <v>1.798</v>
      </c>
      <c r="IL15" s="9">
        <v>0.53100000000000003</v>
      </c>
      <c r="IM15" s="9">
        <v>0.27</v>
      </c>
      <c r="IN15" s="9">
        <v>0.26100000000000001</v>
      </c>
      <c r="IO15" s="9">
        <v>64.632000000000005</v>
      </c>
      <c r="IP15" s="9">
        <v>23.556999999999999</v>
      </c>
      <c r="IQ15" s="9">
        <v>41.075000000000003</v>
      </c>
    </row>
    <row r="16" spans="1:251">
      <c r="A16" s="10">
        <v>43862</v>
      </c>
      <c r="B16" s="9">
        <v>313.54399999999998</v>
      </c>
      <c r="C16" s="9">
        <v>178.27600000000001</v>
      </c>
      <c r="D16" s="9">
        <v>96.866</v>
      </c>
      <c r="E16" s="9">
        <v>81.41</v>
      </c>
      <c r="F16" s="9">
        <v>168.48</v>
      </c>
      <c r="G16" s="9">
        <v>91.826999999999998</v>
      </c>
      <c r="H16" s="9">
        <v>76.653000000000006</v>
      </c>
      <c r="I16" s="9">
        <v>9.7970000000000006</v>
      </c>
      <c r="J16" s="9">
        <v>5.04</v>
      </c>
      <c r="K16" s="9">
        <v>4.7569999999999997</v>
      </c>
      <c r="L16" s="9">
        <v>7.8440000000000003</v>
      </c>
      <c r="M16" s="9">
        <v>2.9079999999999999</v>
      </c>
      <c r="N16" s="9">
        <v>4.9359999999999999</v>
      </c>
      <c r="O16" s="9">
        <v>277.00099999999998</v>
      </c>
      <c r="P16" s="9">
        <v>98.248999999999995</v>
      </c>
      <c r="Q16" s="9">
        <v>178.75299999999999</v>
      </c>
      <c r="R16" s="9">
        <v>35.42</v>
      </c>
      <c r="S16" s="9">
        <v>15.69</v>
      </c>
      <c r="T16" s="9">
        <v>19.731000000000002</v>
      </c>
      <c r="U16" s="9">
        <v>241.58099999999999</v>
      </c>
      <c r="V16" s="9">
        <v>82.558999999999997</v>
      </c>
      <c r="W16" s="9">
        <v>159.02199999999999</v>
      </c>
      <c r="X16" s="9">
        <v>71.625</v>
      </c>
      <c r="Y16" s="9">
        <v>23.178999999999998</v>
      </c>
      <c r="Z16" s="9">
        <v>48.445999999999998</v>
      </c>
      <c r="AA16" s="9">
        <v>1797.731</v>
      </c>
      <c r="AB16" s="9">
        <v>780.85500000000002</v>
      </c>
      <c r="AC16" s="9">
        <v>1016.876</v>
      </c>
      <c r="AD16" s="9">
        <v>1587.2449999999999</v>
      </c>
      <c r="AE16" s="9">
        <v>674.24699999999996</v>
      </c>
      <c r="AF16" s="9">
        <v>912.99699999999996</v>
      </c>
      <c r="AG16" s="9">
        <v>210.48699999999999</v>
      </c>
      <c r="AH16" s="9">
        <v>106.608</v>
      </c>
      <c r="AI16" s="9">
        <v>103.879</v>
      </c>
      <c r="AJ16" s="9">
        <v>200.82499999999999</v>
      </c>
      <c r="AK16" s="9">
        <v>107.182</v>
      </c>
      <c r="AL16" s="9">
        <v>93.643000000000001</v>
      </c>
      <c r="AM16" s="9">
        <v>2230.511</v>
      </c>
      <c r="AN16" s="9">
        <v>939.49300000000005</v>
      </c>
      <c r="AO16" s="9">
        <v>1291.0170000000001</v>
      </c>
      <c r="AP16" s="9">
        <v>4227.0020000000004</v>
      </c>
      <c r="AQ16" s="9">
        <v>2234.9119999999998</v>
      </c>
      <c r="AR16" s="9">
        <v>1992.09</v>
      </c>
      <c r="AS16" s="9">
        <v>2332.4789999999998</v>
      </c>
      <c r="AT16" s="9">
        <v>1002.058</v>
      </c>
      <c r="AU16" s="9">
        <v>1330.42</v>
      </c>
      <c r="AV16" s="9">
        <v>5378.4110000000001</v>
      </c>
      <c r="AW16" s="9">
        <v>2645.1149999999998</v>
      </c>
      <c r="AX16" s="9">
        <v>2733.2959999999998</v>
      </c>
      <c r="AY16" s="9">
        <v>3427.8910000000001</v>
      </c>
      <c r="AZ16" s="9">
        <v>1809.2809999999999</v>
      </c>
      <c r="BA16" s="9">
        <v>1618.61</v>
      </c>
      <c r="BB16" s="9">
        <v>493.18700000000001</v>
      </c>
      <c r="BC16" s="9">
        <v>266.02100000000002</v>
      </c>
      <c r="BD16" s="9">
        <v>227.167</v>
      </c>
      <c r="BE16" s="9">
        <v>297.44</v>
      </c>
      <c r="BF16" s="9">
        <v>122.896</v>
      </c>
      <c r="BG16" s="9">
        <v>174.54400000000001</v>
      </c>
      <c r="BH16" s="9">
        <v>584.61900000000003</v>
      </c>
      <c r="BI16" s="9">
        <v>256.7</v>
      </c>
      <c r="BJ16" s="9">
        <v>327.91899999999998</v>
      </c>
      <c r="BK16" s="9">
        <v>105.86199999999999</v>
      </c>
      <c r="BL16" s="9">
        <v>44.828000000000003</v>
      </c>
      <c r="BM16" s="9">
        <v>61.033999999999999</v>
      </c>
      <c r="BN16" s="9">
        <v>79.075000000000003</v>
      </c>
      <c r="BO16" s="9">
        <v>39.622999999999998</v>
      </c>
      <c r="BP16" s="9">
        <v>39.451999999999998</v>
      </c>
      <c r="BQ16" s="9">
        <v>33.728000000000002</v>
      </c>
      <c r="BR16" s="9">
        <v>17.596</v>
      </c>
      <c r="BS16" s="9">
        <v>16.132000000000001</v>
      </c>
      <c r="BT16" s="9">
        <v>45.347000000000001</v>
      </c>
      <c r="BU16" s="9">
        <v>22.027000000000001</v>
      </c>
      <c r="BV16" s="9">
        <v>23.32</v>
      </c>
      <c r="BW16" s="9">
        <v>26.786999999999999</v>
      </c>
      <c r="BX16" s="9">
        <v>5.2050000000000001</v>
      </c>
      <c r="BY16" s="9">
        <v>21.582000000000001</v>
      </c>
      <c r="BZ16" s="9">
        <v>478.75700000000001</v>
      </c>
      <c r="CA16" s="9">
        <v>211.87100000000001</v>
      </c>
      <c r="CB16" s="9">
        <v>266.88600000000002</v>
      </c>
      <c r="CC16" s="9">
        <v>175.37299999999999</v>
      </c>
      <c r="CD16" s="9">
        <v>90.298000000000002</v>
      </c>
      <c r="CE16" s="9">
        <v>85.075999999999993</v>
      </c>
      <c r="CF16" s="9">
        <v>159.667</v>
      </c>
      <c r="CG16" s="9">
        <v>83.564999999999998</v>
      </c>
      <c r="CH16" s="9">
        <v>76.102000000000004</v>
      </c>
      <c r="CI16" s="9">
        <v>15.706</v>
      </c>
      <c r="CJ16" s="9">
        <v>6.7329999999999997</v>
      </c>
      <c r="CK16" s="9">
        <v>8.9740000000000002</v>
      </c>
      <c r="CL16" s="9">
        <v>5.5670000000000002</v>
      </c>
      <c r="CM16" s="9">
        <v>2.6669999999999998</v>
      </c>
      <c r="CN16" s="9">
        <v>2.9</v>
      </c>
      <c r="CO16" s="9">
        <v>242.32400000000001</v>
      </c>
      <c r="CP16" s="9">
        <v>99.150999999999996</v>
      </c>
      <c r="CQ16" s="9">
        <v>143.173</v>
      </c>
      <c r="CR16" s="9">
        <v>29.146000000000001</v>
      </c>
      <c r="CS16" s="9">
        <v>12.991</v>
      </c>
      <c r="CT16" s="9">
        <v>16.155000000000001</v>
      </c>
      <c r="CU16" s="9">
        <v>213.178</v>
      </c>
      <c r="CV16" s="9">
        <v>86.16</v>
      </c>
      <c r="CW16" s="9">
        <v>127.018</v>
      </c>
      <c r="CX16" s="9">
        <v>55.491999999999997</v>
      </c>
      <c r="CY16" s="9">
        <v>19.756</v>
      </c>
      <c r="CZ16" s="9">
        <v>35.735999999999997</v>
      </c>
      <c r="DA16" s="9">
        <v>1365.9</v>
      </c>
      <c r="DB16" s="9">
        <v>579.13400000000001</v>
      </c>
      <c r="DC16" s="9">
        <v>786.76700000000005</v>
      </c>
      <c r="DD16" s="9">
        <v>1227.4169999999999</v>
      </c>
      <c r="DE16" s="9">
        <v>511.81099999999998</v>
      </c>
      <c r="DF16" s="9">
        <v>715.60599999999999</v>
      </c>
      <c r="DG16" s="9">
        <v>138.483</v>
      </c>
      <c r="DH16" s="9">
        <v>67.322999999999993</v>
      </c>
      <c r="DI16" s="9">
        <v>71.161000000000001</v>
      </c>
      <c r="DJ16" s="9">
        <v>193.39500000000001</v>
      </c>
      <c r="DK16" s="9">
        <v>101.161</v>
      </c>
      <c r="DL16" s="9">
        <v>92.233999999999995</v>
      </c>
      <c r="DM16" s="9">
        <v>1757.124</v>
      </c>
      <c r="DN16" s="9">
        <v>734.67200000000003</v>
      </c>
      <c r="DO16" s="9">
        <v>1022.452</v>
      </c>
      <c r="DP16" s="9">
        <v>3533.7530000000002</v>
      </c>
      <c r="DQ16" s="9">
        <v>1854.11</v>
      </c>
      <c r="DR16" s="9">
        <v>1679.644</v>
      </c>
      <c r="DS16" s="9">
        <v>1844.6569999999999</v>
      </c>
      <c r="DT16" s="9">
        <v>791.005</v>
      </c>
      <c r="DU16" s="9">
        <v>1053.652</v>
      </c>
      <c r="DV16" s="9">
        <v>4076.7249999999999</v>
      </c>
      <c r="DW16" s="9">
        <v>1999.3389999999999</v>
      </c>
      <c r="DX16" s="9">
        <v>2077.386</v>
      </c>
      <c r="DY16" s="9">
        <v>2564.4969999999998</v>
      </c>
      <c r="DZ16" s="9">
        <v>1326.163</v>
      </c>
      <c r="EA16" s="9">
        <v>1238.3340000000001</v>
      </c>
      <c r="EB16" s="9">
        <v>392.65499999999997</v>
      </c>
      <c r="EC16" s="9">
        <v>187.744</v>
      </c>
      <c r="ED16" s="9">
        <v>204.911</v>
      </c>
      <c r="EE16" s="9">
        <v>240.13399999999999</v>
      </c>
      <c r="EF16" s="9">
        <v>92.016000000000005</v>
      </c>
      <c r="EG16" s="9">
        <v>148.11799999999999</v>
      </c>
      <c r="EH16" s="9">
        <v>402.10199999999998</v>
      </c>
      <c r="EI16" s="9">
        <v>179.52699999999999</v>
      </c>
      <c r="EJ16" s="9">
        <v>222.57499999999999</v>
      </c>
      <c r="EK16" s="9">
        <v>55.991999999999997</v>
      </c>
      <c r="EL16" s="9">
        <v>29.111000000000001</v>
      </c>
      <c r="EM16" s="9">
        <v>26.881</v>
      </c>
      <c r="EN16" s="9">
        <v>44.463000000000001</v>
      </c>
      <c r="EO16" s="9">
        <v>27.23</v>
      </c>
      <c r="EP16" s="9">
        <v>17.233000000000001</v>
      </c>
      <c r="EQ16" s="9">
        <v>21.693000000000001</v>
      </c>
      <c r="ER16" s="9">
        <v>13.497999999999999</v>
      </c>
      <c r="ES16" s="9">
        <v>8.1950000000000003</v>
      </c>
      <c r="ET16" s="9">
        <v>22.768999999999998</v>
      </c>
      <c r="EU16" s="9">
        <v>13.731999999999999</v>
      </c>
      <c r="EV16" s="9">
        <v>9.0380000000000003</v>
      </c>
      <c r="EW16" s="9">
        <v>11.529</v>
      </c>
      <c r="EX16" s="9">
        <v>1.881</v>
      </c>
      <c r="EY16" s="9">
        <v>9.6479999999999997</v>
      </c>
      <c r="EZ16" s="9">
        <v>346.11099999999999</v>
      </c>
      <c r="FA16" s="9">
        <v>150.416</v>
      </c>
      <c r="FB16" s="9">
        <v>195.69399999999999</v>
      </c>
      <c r="FC16" s="9">
        <v>144.995</v>
      </c>
      <c r="FD16" s="9">
        <v>79.543000000000006</v>
      </c>
      <c r="FE16" s="9">
        <v>65.453000000000003</v>
      </c>
      <c r="FF16" s="9">
        <v>131.19900000000001</v>
      </c>
      <c r="FG16" s="9">
        <v>75.474999999999994</v>
      </c>
      <c r="FH16" s="9">
        <v>55.723999999999997</v>
      </c>
      <c r="FI16" s="9">
        <v>13.795999999999999</v>
      </c>
      <c r="FJ16" s="9">
        <v>4.0679999999999996</v>
      </c>
      <c r="FK16" s="9">
        <v>9.7279999999999998</v>
      </c>
      <c r="FL16" s="9">
        <v>0.436</v>
      </c>
      <c r="FM16" s="9">
        <v>0</v>
      </c>
      <c r="FN16" s="9">
        <v>0.436</v>
      </c>
      <c r="FO16" s="9">
        <v>157.81700000000001</v>
      </c>
      <c r="FP16" s="9">
        <v>55.262</v>
      </c>
      <c r="FQ16" s="9">
        <v>102.55500000000001</v>
      </c>
      <c r="FR16" s="9">
        <v>16.547999999999998</v>
      </c>
      <c r="FS16" s="9">
        <v>5.8319999999999999</v>
      </c>
      <c r="FT16" s="9">
        <v>10.715999999999999</v>
      </c>
      <c r="FU16" s="9">
        <v>141.26900000000001</v>
      </c>
      <c r="FV16" s="9">
        <v>49.43</v>
      </c>
      <c r="FW16" s="9">
        <v>91.838999999999999</v>
      </c>
      <c r="FX16" s="9">
        <v>42.863</v>
      </c>
      <c r="FY16" s="9">
        <v>15.612</v>
      </c>
      <c r="FZ16" s="9">
        <v>27.251000000000001</v>
      </c>
      <c r="GA16" s="9">
        <v>1110.126</v>
      </c>
      <c r="GB16" s="9">
        <v>493.64800000000002</v>
      </c>
      <c r="GC16" s="9">
        <v>616.47699999999998</v>
      </c>
      <c r="GD16" s="9">
        <v>965.68100000000004</v>
      </c>
      <c r="GE16" s="9">
        <v>415.04399999999998</v>
      </c>
      <c r="GF16" s="9">
        <v>550.63699999999994</v>
      </c>
      <c r="GG16" s="9">
        <v>144.44499999999999</v>
      </c>
      <c r="GH16" s="9">
        <v>78.603999999999999</v>
      </c>
      <c r="GI16" s="9">
        <v>65.84</v>
      </c>
      <c r="GJ16" s="9">
        <v>152.892</v>
      </c>
      <c r="GK16" s="9">
        <v>88.972999999999999</v>
      </c>
      <c r="GL16" s="9">
        <v>63.918999999999997</v>
      </c>
      <c r="GM16" s="9">
        <v>1359.336</v>
      </c>
      <c r="GN16" s="9">
        <v>584.20299999999997</v>
      </c>
      <c r="GO16" s="9">
        <v>775.13300000000004</v>
      </c>
      <c r="GP16" s="9">
        <v>2620.4879999999998</v>
      </c>
      <c r="GQ16" s="9">
        <v>1355.2739999999999</v>
      </c>
      <c r="GR16" s="9">
        <v>1265.2149999999999</v>
      </c>
      <c r="GS16" s="9">
        <v>1456.2360000000001</v>
      </c>
      <c r="GT16" s="9">
        <v>644.06500000000005</v>
      </c>
      <c r="GU16" s="9">
        <v>812.17200000000003</v>
      </c>
      <c r="GV16" s="9">
        <v>1429.6880000000001</v>
      </c>
      <c r="GW16" s="9">
        <v>702.245</v>
      </c>
      <c r="GX16" s="9">
        <v>727.44299999999998</v>
      </c>
      <c r="GY16" s="9">
        <v>853.61300000000006</v>
      </c>
      <c r="GZ16" s="9">
        <v>438.56700000000001</v>
      </c>
      <c r="HA16" s="9">
        <v>415.04599999999999</v>
      </c>
      <c r="HB16" s="9">
        <v>135.31800000000001</v>
      </c>
      <c r="HC16" s="9">
        <v>65.150999999999996</v>
      </c>
      <c r="HD16" s="9">
        <v>70.167000000000002</v>
      </c>
      <c r="HE16" s="9">
        <v>88.994</v>
      </c>
      <c r="HF16" s="9">
        <v>36.942</v>
      </c>
      <c r="HG16" s="9">
        <v>52.052</v>
      </c>
      <c r="HH16" s="9">
        <v>145.46100000000001</v>
      </c>
      <c r="HI16" s="9">
        <v>70.668000000000006</v>
      </c>
      <c r="HJ16" s="9">
        <v>74.793999999999997</v>
      </c>
      <c r="HK16" s="9">
        <v>24.74</v>
      </c>
      <c r="HL16" s="9">
        <v>10.143000000000001</v>
      </c>
      <c r="HM16" s="9">
        <v>14.597</v>
      </c>
      <c r="HN16" s="9">
        <v>18.285</v>
      </c>
      <c r="HO16" s="9">
        <v>8.0299999999999994</v>
      </c>
      <c r="HP16" s="9">
        <v>10.255000000000001</v>
      </c>
      <c r="HQ16" s="9">
        <v>8.5220000000000002</v>
      </c>
      <c r="HR16" s="9">
        <v>4.0220000000000002</v>
      </c>
      <c r="HS16" s="9">
        <v>4.5010000000000003</v>
      </c>
      <c r="HT16" s="9">
        <v>9.7629999999999999</v>
      </c>
      <c r="HU16" s="9">
        <v>4.008</v>
      </c>
      <c r="HV16" s="9">
        <v>5.7549999999999999</v>
      </c>
      <c r="HW16" s="9">
        <v>6.4539999999999997</v>
      </c>
      <c r="HX16" s="9">
        <v>2.1120000000000001</v>
      </c>
      <c r="HY16" s="9">
        <v>4.3419999999999996</v>
      </c>
      <c r="HZ16" s="9">
        <v>120.72199999999999</v>
      </c>
      <c r="IA16" s="9">
        <v>60.524999999999999</v>
      </c>
      <c r="IB16" s="9">
        <v>60.197000000000003</v>
      </c>
      <c r="IC16" s="9">
        <v>46.585000000000001</v>
      </c>
      <c r="ID16" s="9">
        <v>25.882999999999999</v>
      </c>
      <c r="IE16" s="9">
        <v>20.702000000000002</v>
      </c>
      <c r="IF16" s="9">
        <v>43.326000000000001</v>
      </c>
      <c r="IG16" s="9">
        <v>24.094999999999999</v>
      </c>
      <c r="IH16" s="9">
        <v>19.231999999999999</v>
      </c>
      <c r="II16" s="9">
        <v>3.2589999999999999</v>
      </c>
      <c r="IJ16" s="9">
        <v>1.788</v>
      </c>
      <c r="IK16" s="9">
        <v>1.4710000000000001</v>
      </c>
      <c r="IL16" s="9">
        <v>0</v>
      </c>
      <c r="IM16" s="9">
        <v>0</v>
      </c>
      <c r="IN16" s="9">
        <v>0</v>
      </c>
      <c r="IO16" s="9">
        <v>59.432000000000002</v>
      </c>
      <c r="IP16" s="9">
        <v>26.76</v>
      </c>
      <c r="IQ16" s="9">
        <v>32.671999999999997</v>
      </c>
    </row>
    <row r="17" spans="1:251">
      <c r="A17" s="10">
        <v>44228</v>
      </c>
      <c r="B17" s="9">
        <v>311.65600000000001</v>
      </c>
      <c r="C17" s="9">
        <v>231.274</v>
      </c>
      <c r="D17" s="9">
        <v>130.125</v>
      </c>
      <c r="E17" s="9">
        <v>101.149</v>
      </c>
      <c r="F17" s="9">
        <v>211.03200000000001</v>
      </c>
      <c r="G17" s="9">
        <v>121.648</v>
      </c>
      <c r="H17" s="9">
        <v>89.384</v>
      </c>
      <c r="I17" s="9">
        <v>20.242000000000001</v>
      </c>
      <c r="J17" s="9">
        <v>8.4760000000000009</v>
      </c>
      <c r="K17" s="9">
        <v>11.765000000000001</v>
      </c>
      <c r="L17" s="9">
        <v>8.6679999999999993</v>
      </c>
      <c r="M17" s="9">
        <v>3.3380000000000001</v>
      </c>
      <c r="N17" s="9">
        <v>5.33</v>
      </c>
      <c r="O17" s="9">
        <v>265.738</v>
      </c>
      <c r="P17" s="9">
        <v>107.039</v>
      </c>
      <c r="Q17" s="9">
        <v>158.69900000000001</v>
      </c>
      <c r="R17" s="9">
        <v>35.783000000000001</v>
      </c>
      <c r="S17" s="9">
        <v>15.218</v>
      </c>
      <c r="T17" s="9">
        <v>20.565000000000001</v>
      </c>
      <c r="U17" s="9">
        <v>229.95599999999999</v>
      </c>
      <c r="V17" s="9">
        <v>91.822000000000003</v>
      </c>
      <c r="W17" s="9">
        <v>138.13399999999999</v>
      </c>
      <c r="X17" s="9">
        <v>70.728999999999999</v>
      </c>
      <c r="Y17" s="9">
        <v>24.251000000000001</v>
      </c>
      <c r="Z17" s="9">
        <v>46.478000000000002</v>
      </c>
      <c r="AA17" s="9">
        <v>1767.7470000000001</v>
      </c>
      <c r="AB17" s="9">
        <v>751.49300000000005</v>
      </c>
      <c r="AC17" s="9">
        <v>1016.254</v>
      </c>
      <c r="AD17" s="9">
        <v>1524.54</v>
      </c>
      <c r="AE17" s="9">
        <v>641.16399999999999</v>
      </c>
      <c r="AF17" s="9">
        <v>883.37599999999998</v>
      </c>
      <c r="AG17" s="9">
        <v>243.20699999999999</v>
      </c>
      <c r="AH17" s="9">
        <v>110.32899999999999</v>
      </c>
      <c r="AI17" s="9">
        <v>132.87799999999999</v>
      </c>
      <c r="AJ17" s="9">
        <v>245.21799999999999</v>
      </c>
      <c r="AK17" s="9">
        <v>138.44200000000001</v>
      </c>
      <c r="AL17" s="9">
        <v>106.776</v>
      </c>
      <c r="AM17" s="9">
        <v>2208.41</v>
      </c>
      <c r="AN17" s="9">
        <v>921.66499999999996</v>
      </c>
      <c r="AO17" s="9">
        <v>1286.7449999999999</v>
      </c>
      <c r="AP17" s="9">
        <v>4226.3919999999998</v>
      </c>
      <c r="AQ17" s="9">
        <v>2208.6480000000001</v>
      </c>
      <c r="AR17" s="9">
        <v>2017.7439999999999</v>
      </c>
      <c r="AS17" s="9">
        <v>2344.1559999999999</v>
      </c>
      <c r="AT17" s="9">
        <v>1016.247</v>
      </c>
      <c r="AU17" s="9">
        <v>1327.9090000000001</v>
      </c>
      <c r="AV17" s="9">
        <v>5406.0709999999999</v>
      </c>
      <c r="AW17" s="9">
        <v>2653.0790000000002</v>
      </c>
      <c r="AX17" s="9">
        <v>2752.9929999999999</v>
      </c>
      <c r="AY17" s="9">
        <v>3410.0639999999999</v>
      </c>
      <c r="AZ17" s="9">
        <v>1801.558</v>
      </c>
      <c r="BA17" s="9">
        <v>1608.5060000000001</v>
      </c>
      <c r="BB17" s="9">
        <v>559.54100000000005</v>
      </c>
      <c r="BC17" s="9">
        <v>317.96699999999998</v>
      </c>
      <c r="BD17" s="9">
        <v>241.57300000000001</v>
      </c>
      <c r="BE17" s="9">
        <v>327.18</v>
      </c>
      <c r="BF17" s="9">
        <v>158.87</v>
      </c>
      <c r="BG17" s="9">
        <v>168.31</v>
      </c>
      <c r="BH17" s="9">
        <v>592.51700000000005</v>
      </c>
      <c r="BI17" s="9">
        <v>253.61199999999999</v>
      </c>
      <c r="BJ17" s="9">
        <v>338.90600000000001</v>
      </c>
      <c r="BK17" s="9">
        <v>88.183000000000007</v>
      </c>
      <c r="BL17" s="9">
        <v>37.734999999999999</v>
      </c>
      <c r="BM17" s="9">
        <v>50.448</v>
      </c>
      <c r="BN17" s="9">
        <v>70.08</v>
      </c>
      <c r="BO17" s="9">
        <v>34.914000000000001</v>
      </c>
      <c r="BP17" s="9">
        <v>35.164999999999999</v>
      </c>
      <c r="BQ17" s="9">
        <v>33.171999999999997</v>
      </c>
      <c r="BR17" s="9">
        <v>16.513999999999999</v>
      </c>
      <c r="BS17" s="9">
        <v>16.658999999999999</v>
      </c>
      <c r="BT17" s="9">
        <v>36.906999999999996</v>
      </c>
      <c r="BU17" s="9">
        <v>18.401</v>
      </c>
      <c r="BV17" s="9">
        <v>18.506</v>
      </c>
      <c r="BW17" s="9">
        <v>18.103999999999999</v>
      </c>
      <c r="BX17" s="9">
        <v>2.82</v>
      </c>
      <c r="BY17" s="9">
        <v>15.282999999999999</v>
      </c>
      <c r="BZ17" s="9">
        <v>504.334</v>
      </c>
      <c r="CA17" s="9">
        <v>215.87700000000001</v>
      </c>
      <c r="CB17" s="9">
        <v>288.45699999999999</v>
      </c>
      <c r="CC17" s="9">
        <v>189.9</v>
      </c>
      <c r="CD17" s="9">
        <v>96.132000000000005</v>
      </c>
      <c r="CE17" s="9">
        <v>93.768000000000001</v>
      </c>
      <c r="CF17" s="9">
        <v>174.37200000000001</v>
      </c>
      <c r="CG17" s="9">
        <v>90.275000000000006</v>
      </c>
      <c r="CH17" s="9">
        <v>84.096000000000004</v>
      </c>
      <c r="CI17" s="9">
        <v>15.528</v>
      </c>
      <c r="CJ17" s="9">
        <v>5.8559999999999999</v>
      </c>
      <c r="CK17" s="9">
        <v>9.6720000000000006</v>
      </c>
      <c r="CL17" s="9">
        <v>4.8949999999999996</v>
      </c>
      <c r="CM17" s="9">
        <v>1.298</v>
      </c>
      <c r="CN17" s="9">
        <v>3.597</v>
      </c>
      <c r="CO17" s="9">
        <v>240.047</v>
      </c>
      <c r="CP17" s="9">
        <v>91.902000000000001</v>
      </c>
      <c r="CQ17" s="9">
        <v>148.14500000000001</v>
      </c>
      <c r="CR17" s="9">
        <v>33.97</v>
      </c>
      <c r="CS17" s="9">
        <v>14.486000000000001</v>
      </c>
      <c r="CT17" s="9">
        <v>19.484000000000002</v>
      </c>
      <c r="CU17" s="9">
        <v>206.077</v>
      </c>
      <c r="CV17" s="9">
        <v>77.415999999999997</v>
      </c>
      <c r="CW17" s="9">
        <v>128.661</v>
      </c>
      <c r="CX17" s="9">
        <v>69.492000000000004</v>
      </c>
      <c r="CY17" s="9">
        <v>26.545000000000002</v>
      </c>
      <c r="CZ17" s="9">
        <v>42.947000000000003</v>
      </c>
      <c r="DA17" s="9">
        <v>1403.489</v>
      </c>
      <c r="DB17" s="9">
        <v>597.90899999999999</v>
      </c>
      <c r="DC17" s="9">
        <v>805.58100000000002</v>
      </c>
      <c r="DD17" s="9">
        <v>1242.165</v>
      </c>
      <c r="DE17" s="9">
        <v>518.09500000000003</v>
      </c>
      <c r="DF17" s="9">
        <v>724.07</v>
      </c>
      <c r="DG17" s="9">
        <v>161.32400000000001</v>
      </c>
      <c r="DH17" s="9">
        <v>79.813999999999993</v>
      </c>
      <c r="DI17" s="9">
        <v>81.510999999999996</v>
      </c>
      <c r="DJ17" s="9">
        <v>207.54400000000001</v>
      </c>
      <c r="DK17" s="9">
        <v>106.789</v>
      </c>
      <c r="DL17" s="9">
        <v>100.755</v>
      </c>
      <c r="DM17" s="9">
        <v>1788.463</v>
      </c>
      <c r="DN17" s="9">
        <v>744.73099999999999</v>
      </c>
      <c r="DO17" s="9">
        <v>1043.731</v>
      </c>
      <c r="DP17" s="9">
        <v>3498.248</v>
      </c>
      <c r="DQ17" s="9">
        <v>1839.2929999999999</v>
      </c>
      <c r="DR17" s="9">
        <v>1658.954</v>
      </c>
      <c r="DS17" s="9">
        <v>1907.8240000000001</v>
      </c>
      <c r="DT17" s="9">
        <v>813.78499999999997</v>
      </c>
      <c r="DU17" s="9">
        <v>1094.038</v>
      </c>
      <c r="DV17" s="9">
        <v>4137.9979999999996</v>
      </c>
      <c r="DW17" s="9">
        <v>2018.2139999999999</v>
      </c>
      <c r="DX17" s="9">
        <v>2119.7829999999999</v>
      </c>
      <c r="DY17" s="9">
        <v>2596.3530000000001</v>
      </c>
      <c r="DZ17" s="9">
        <v>1341.3340000000001</v>
      </c>
      <c r="EA17" s="9">
        <v>1255.02</v>
      </c>
      <c r="EB17" s="9">
        <v>366.36700000000002</v>
      </c>
      <c r="EC17" s="9">
        <v>181.845</v>
      </c>
      <c r="ED17" s="9">
        <v>184.52199999999999</v>
      </c>
      <c r="EE17" s="9">
        <v>233.84</v>
      </c>
      <c r="EF17" s="9">
        <v>97.909000000000006</v>
      </c>
      <c r="EG17" s="9">
        <v>135.93100000000001</v>
      </c>
      <c r="EH17" s="9">
        <v>427.96300000000002</v>
      </c>
      <c r="EI17" s="9">
        <v>186.60499999999999</v>
      </c>
      <c r="EJ17" s="9">
        <v>241.358</v>
      </c>
      <c r="EK17" s="9">
        <v>68.971000000000004</v>
      </c>
      <c r="EL17" s="9">
        <v>30.045000000000002</v>
      </c>
      <c r="EM17" s="9">
        <v>38.926000000000002</v>
      </c>
      <c r="EN17" s="9">
        <v>47.542999999999999</v>
      </c>
      <c r="EO17" s="9">
        <v>24.678999999999998</v>
      </c>
      <c r="EP17" s="9">
        <v>22.864000000000001</v>
      </c>
      <c r="EQ17" s="9">
        <v>23.657</v>
      </c>
      <c r="ER17" s="9">
        <v>11.965999999999999</v>
      </c>
      <c r="ES17" s="9">
        <v>11.691000000000001</v>
      </c>
      <c r="ET17" s="9">
        <v>23.885999999999999</v>
      </c>
      <c r="EU17" s="9">
        <v>12.712999999999999</v>
      </c>
      <c r="EV17" s="9">
        <v>11.173</v>
      </c>
      <c r="EW17" s="9">
        <v>21.428000000000001</v>
      </c>
      <c r="EX17" s="9">
        <v>5.3659999999999997</v>
      </c>
      <c r="EY17" s="9">
        <v>16.062000000000001</v>
      </c>
      <c r="EZ17" s="9">
        <v>358.99299999999999</v>
      </c>
      <c r="FA17" s="9">
        <v>156.56100000000001</v>
      </c>
      <c r="FB17" s="9">
        <v>202.43199999999999</v>
      </c>
      <c r="FC17" s="9">
        <v>154.18100000000001</v>
      </c>
      <c r="FD17" s="9">
        <v>83.578999999999994</v>
      </c>
      <c r="FE17" s="9">
        <v>70.602000000000004</v>
      </c>
      <c r="FF17" s="9">
        <v>146.63800000000001</v>
      </c>
      <c r="FG17" s="9">
        <v>82.828999999999994</v>
      </c>
      <c r="FH17" s="9">
        <v>63.808999999999997</v>
      </c>
      <c r="FI17" s="9">
        <v>7.5430000000000001</v>
      </c>
      <c r="FJ17" s="9">
        <v>0.75</v>
      </c>
      <c r="FK17" s="9">
        <v>6.7930000000000001</v>
      </c>
      <c r="FL17" s="9">
        <v>1.7250000000000001</v>
      </c>
      <c r="FM17" s="9">
        <v>0.66500000000000004</v>
      </c>
      <c r="FN17" s="9">
        <v>1.06</v>
      </c>
      <c r="FO17" s="9">
        <v>167.4</v>
      </c>
      <c r="FP17" s="9">
        <v>60.787999999999997</v>
      </c>
      <c r="FQ17" s="9">
        <v>106.611</v>
      </c>
      <c r="FR17" s="9">
        <v>22.689</v>
      </c>
      <c r="FS17" s="9">
        <v>9.3420000000000005</v>
      </c>
      <c r="FT17" s="9">
        <v>13.347</v>
      </c>
      <c r="FU17" s="9">
        <v>144.71100000000001</v>
      </c>
      <c r="FV17" s="9">
        <v>51.445999999999998</v>
      </c>
      <c r="FW17" s="9">
        <v>93.263999999999996</v>
      </c>
      <c r="FX17" s="9">
        <v>35.686</v>
      </c>
      <c r="FY17" s="9">
        <v>11.528</v>
      </c>
      <c r="FZ17" s="9">
        <v>24.158000000000001</v>
      </c>
      <c r="GA17" s="9">
        <v>1113.681</v>
      </c>
      <c r="GB17" s="9">
        <v>490.27600000000001</v>
      </c>
      <c r="GC17" s="9">
        <v>623.40499999999997</v>
      </c>
      <c r="GD17" s="9">
        <v>968.29100000000005</v>
      </c>
      <c r="GE17" s="9">
        <v>421.63799999999998</v>
      </c>
      <c r="GF17" s="9">
        <v>546.654</v>
      </c>
      <c r="GG17" s="9">
        <v>145.38999999999999</v>
      </c>
      <c r="GH17" s="9">
        <v>68.638000000000005</v>
      </c>
      <c r="GI17" s="9">
        <v>76.751000000000005</v>
      </c>
      <c r="GJ17" s="9">
        <v>170.29499999999999</v>
      </c>
      <c r="GK17" s="9">
        <v>94.795000000000002</v>
      </c>
      <c r="GL17" s="9">
        <v>75.498999999999995</v>
      </c>
      <c r="GM17" s="9">
        <v>1371.3489999999999</v>
      </c>
      <c r="GN17" s="9">
        <v>582.08600000000001</v>
      </c>
      <c r="GO17" s="9">
        <v>789.26400000000001</v>
      </c>
      <c r="GP17" s="9">
        <v>2665.3240000000001</v>
      </c>
      <c r="GQ17" s="9">
        <v>1371.3779999999999</v>
      </c>
      <c r="GR17" s="9">
        <v>1293.9459999999999</v>
      </c>
      <c r="GS17" s="9">
        <v>1472.674</v>
      </c>
      <c r="GT17" s="9">
        <v>646.83600000000001</v>
      </c>
      <c r="GU17" s="9">
        <v>825.83699999999999</v>
      </c>
      <c r="GV17" s="9">
        <v>1450.114</v>
      </c>
      <c r="GW17" s="9">
        <v>709.03</v>
      </c>
      <c r="GX17" s="9">
        <v>741.08299999999997</v>
      </c>
      <c r="GY17" s="9">
        <v>847.99599999999998</v>
      </c>
      <c r="GZ17" s="9">
        <v>443.834</v>
      </c>
      <c r="HA17" s="9">
        <v>404.16199999999998</v>
      </c>
      <c r="HB17" s="9">
        <v>123.554</v>
      </c>
      <c r="HC17" s="9">
        <v>63.29</v>
      </c>
      <c r="HD17" s="9">
        <v>60.262999999999998</v>
      </c>
      <c r="HE17" s="9">
        <v>79.863</v>
      </c>
      <c r="HF17" s="9">
        <v>34.677999999999997</v>
      </c>
      <c r="HG17" s="9">
        <v>45.185000000000002</v>
      </c>
      <c r="HH17" s="9">
        <v>149.68299999999999</v>
      </c>
      <c r="HI17" s="9">
        <v>70.13</v>
      </c>
      <c r="HJ17" s="9">
        <v>79.552999999999997</v>
      </c>
      <c r="HK17" s="9">
        <v>20.228000000000002</v>
      </c>
      <c r="HL17" s="9">
        <v>9.8710000000000004</v>
      </c>
      <c r="HM17" s="9">
        <v>10.356999999999999</v>
      </c>
      <c r="HN17" s="9">
        <v>15.074</v>
      </c>
      <c r="HO17" s="9">
        <v>8.2159999999999993</v>
      </c>
      <c r="HP17" s="9">
        <v>6.8579999999999997</v>
      </c>
      <c r="HQ17" s="9">
        <v>6.51</v>
      </c>
      <c r="HR17" s="9">
        <v>4.6559999999999997</v>
      </c>
      <c r="HS17" s="9">
        <v>1.8540000000000001</v>
      </c>
      <c r="HT17" s="9">
        <v>8.5640000000000001</v>
      </c>
      <c r="HU17" s="9">
        <v>3.5609999999999999</v>
      </c>
      <c r="HV17" s="9">
        <v>5.0030000000000001</v>
      </c>
      <c r="HW17" s="9">
        <v>5.1539999999999999</v>
      </c>
      <c r="HX17" s="9">
        <v>1.6539999999999999</v>
      </c>
      <c r="HY17" s="9">
        <v>3.5</v>
      </c>
      <c r="HZ17" s="9">
        <v>129.45400000000001</v>
      </c>
      <c r="IA17" s="9">
        <v>60.259</v>
      </c>
      <c r="IB17" s="9">
        <v>69.194999999999993</v>
      </c>
      <c r="IC17" s="9">
        <v>57.149000000000001</v>
      </c>
      <c r="ID17" s="9">
        <v>28.741</v>
      </c>
      <c r="IE17" s="9">
        <v>28.408000000000001</v>
      </c>
      <c r="IF17" s="9">
        <v>54.661999999999999</v>
      </c>
      <c r="IG17" s="9">
        <v>28.062999999999999</v>
      </c>
      <c r="IH17" s="9">
        <v>26.599</v>
      </c>
      <c r="II17" s="9">
        <v>2.4870000000000001</v>
      </c>
      <c r="IJ17" s="9">
        <v>0.67800000000000005</v>
      </c>
      <c r="IK17" s="9">
        <v>1.8089999999999999</v>
      </c>
      <c r="IL17" s="9">
        <v>2.169</v>
      </c>
      <c r="IM17" s="9">
        <v>1.1910000000000001</v>
      </c>
      <c r="IN17" s="9">
        <v>0.97799999999999998</v>
      </c>
      <c r="IO17" s="9">
        <v>57.152999999999999</v>
      </c>
      <c r="IP17" s="9">
        <v>25.1</v>
      </c>
      <c r="IQ17" s="9">
        <v>32.052</v>
      </c>
    </row>
    <row r="18" spans="1:251">
      <c r="A18" s="10">
        <v>44593</v>
      </c>
      <c r="B18" s="9">
        <v>223.94399999999999</v>
      </c>
      <c r="C18" s="9">
        <v>134.63999999999999</v>
      </c>
      <c r="D18" s="9">
        <v>76.468000000000004</v>
      </c>
      <c r="E18" s="9">
        <v>58.173000000000002</v>
      </c>
      <c r="F18" s="9">
        <v>123.90300000000001</v>
      </c>
      <c r="G18" s="9">
        <v>71.245000000000005</v>
      </c>
      <c r="H18" s="9">
        <v>52.658000000000001</v>
      </c>
      <c r="I18" s="9">
        <v>10.738</v>
      </c>
      <c r="J18" s="9">
        <v>5.2229999999999999</v>
      </c>
      <c r="K18" s="9">
        <v>5.5149999999999997</v>
      </c>
      <c r="L18" s="9">
        <v>6.7770000000000001</v>
      </c>
      <c r="M18" s="9">
        <v>2.76</v>
      </c>
      <c r="N18" s="9">
        <v>4.0170000000000003</v>
      </c>
      <c r="O18" s="9">
        <v>225.499</v>
      </c>
      <c r="P18" s="9">
        <v>94.301000000000002</v>
      </c>
      <c r="Q18" s="9">
        <v>131.19800000000001</v>
      </c>
      <c r="R18" s="9">
        <v>26.013000000000002</v>
      </c>
      <c r="S18" s="9">
        <v>13.35</v>
      </c>
      <c r="T18" s="9">
        <v>12.663</v>
      </c>
      <c r="U18" s="9">
        <v>199.48599999999999</v>
      </c>
      <c r="V18" s="9">
        <v>80.950999999999993</v>
      </c>
      <c r="W18" s="9">
        <v>118.535</v>
      </c>
      <c r="X18" s="9">
        <v>55.27</v>
      </c>
      <c r="Y18" s="9">
        <v>24.713000000000001</v>
      </c>
      <c r="Z18" s="9">
        <v>30.556999999999999</v>
      </c>
      <c r="AA18" s="9">
        <v>1863.6</v>
      </c>
      <c r="AB18" s="9">
        <v>815.12</v>
      </c>
      <c r="AC18" s="9">
        <v>1048.48</v>
      </c>
      <c r="AD18" s="9">
        <v>1624.0029999999999</v>
      </c>
      <c r="AE18" s="9">
        <v>699.476</v>
      </c>
      <c r="AF18" s="9">
        <v>924.52700000000004</v>
      </c>
      <c r="AG18" s="9">
        <v>239.59700000000001</v>
      </c>
      <c r="AH18" s="9">
        <v>115.64400000000001</v>
      </c>
      <c r="AI18" s="9">
        <v>123.95399999999999</v>
      </c>
      <c r="AJ18" s="9">
        <v>162.90799999999999</v>
      </c>
      <c r="AK18" s="9">
        <v>88.423000000000002</v>
      </c>
      <c r="AL18" s="9">
        <v>74.484999999999999</v>
      </c>
      <c r="AM18" s="9">
        <v>2249.1350000000002</v>
      </c>
      <c r="AN18" s="9">
        <v>970.97699999999998</v>
      </c>
      <c r="AO18" s="9">
        <v>1278.1579999999999</v>
      </c>
      <c r="AP18" s="9">
        <v>4341.5069999999996</v>
      </c>
      <c r="AQ18" s="9">
        <v>2246.194</v>
      </c>
      <c r="AR18" s="9">
        <v>2095.3130000000001</v>
      </c>
      <c r="AS18" s="9">
        <v>2285.7869999999998</v>
      </c>
      <c r="AT18" s="9">
        <v>1013.362</v>
      </c>
      <c r="AU18" s="9">
        <v>1272.425</v>
      </c>
      <c r="AV18" s="9">
        <v>5351.3969999999999</v>
      </c>
      <c r="AW18" s="9">
        <v>2630.1880000000001</v>
      </c>
      <c r="AX18" s="9">
        <v>2721.2080000000001</v>
      </c>
      <c r="AY18" s="9">
        <v>3483.9639999999999</v>
      </c>
      <c r="AZ18" s="9">
        <v>1838.5830000000001</v>
      </c>
      <c r="BA18" s="9">
        <v>1645.3810000000001</v>
      </c>
      <c r="BB18" s="9">
        <v>394.36</v>
      </c>
      <c r="BC18" s="9">
        <v>211.43100000000001</v>
      </c>
      <c r="BD18" s="9">
        <v>182.929</v>
      </c>
      <c r="BE18" s="9">
        <v>219.93600000000001</v>
      </c>
      <c r="BF18" s="9">
        <v>98.352000000000004</v>
      </c>
      <c r="BG18" s="9">
        <v>121.583</v>
      </c>
      <c r="BH18" s="9">
        <v>483.673</v>
      </c>
      <c r="BI18" s="9">
        <v>207.68899999999999</v>
      </c>
      <c r="BJ18" s="9">
        <v>275.98500000000001</v>
      </c>
      <c r="BK18" s="9">
        <v>93.885000000000005</v>
      </c>
      <c r="BL18" s="9">
        <v>42.652000000000001</v>
      </c>
      <c r="BM18" s="9">
        <v>51.232999999999997</v>
      </c>
      <c r="BN18" s="9">
        <v>73.918000000000006</v>
      </c>
      <c r="BO18" s="9">
        <v>38.670999999999999</v>
      </c>
      <c r="BP18" s="9">
        <v>35.247</v>
      </c>
      <c r="BQ18" s="9">
        <v>26.667000000000002</v>
      </c>
      <c r="BR18" s="9">
        <v>17.245000000000001</v>
      </c>
      <c r="BS18" s="9">
        <v>9.4220000000000006</v>
      </c>
      <c r="BT18" s="9">
        <v>47.252000000000002</v>
      </c>
      <c r="BU18" s="9">
        <v>21.425999999999998</v>
      </c>
      <c r="BV18" s="9">
        <v>25.826000000000001</v>
      </c>
      <c r="BW18" s="9">
        <v>19.966000000000001</v>
      </c>
      <c r="BX18" s="9">
        <v>3.9809999999999999</v>
      </c>
      <c r="BY18" s="9">
        <v>15.986000000000001</v>
      </c>
      <c r="BZ18" s="9">
        <v>389.78899999999999</v>
      </c>
      <c r="CA18" s="9">
        <v>165.03700000000001</v>
      </c>
      <c r="CB18" s="9">
        <v>224.751</v>
      </c>
      <c r="CC18" s="9">
        <v>137.81100000000001</v>
      </c>
      <c r="CD18" s="9">
        <v>64.302999999999997</v>
      </c>
      <c r="CE18" s="9">
        <v>73.507999999999996</v>
      </c>
      <c r="CF18" s="9">
        <v>124.402</v>
      </c>
      <c r="CG18" s="9">
        <v>58.901000000000003</v>
      </c>
      <c r="CH18" s="9">
        <v>65.501000000000005</v>
      </c>
      <c r="CI18" s="9">
        <v>13.409000000000001</v>
      </c>
      <c r="CJ18" s="9">
        <v>5.4020000000000001</v>
      </c>
      <c r="CK18" s="9">
        <v>8.0069999999999997</v>
      </c>
      <c r="CL18" s="9">
        <v>4.45</v>
      </c>
      <c r="CM18" s="9">
        <v>2.601</v>
      </c>
      <c r="CN18" s="9">
        <v>1.849</v>
      </c>
      <c r="CO18" s="9">
        <v>195.50299999999999</v>
      </c>
      <c r="CP18" s="9">
        <v>85.388999999999996</v>
      </c>
      <c r="CQ18" s="9">
        <v>110.114</v>
      </c>
      <c r="CR18" s="9">
        <v>16.196999999999999</v>
      </c>
      <c r="CS18" s="9">
        <v>6.2910000000000004</v>
      </c>
      <c r="CT18" s="9">
        <v>9.9060000000000006</v>
      </c>
      <c r="CU18" s="9">
        <v>179.30600000000001</v>
      </c>
      <c r="CV18" s="9">
        <v>79.097999999999999</v>
      </c>
      <c r="CW18" s="9">
        <v>100.208</v>
      </c>
      <c r="CX18" s="9">
        <v>52.024999999999999</v>
      </c>
      <c r="CY18" s="9">
        <v>12.744</v>
      </c>
      <c r="CZ18" s="9">
        <v>39.280999999999999</v>
      </c>
      <c r="DA18" s="9">
        <v>1383.759</v>
      </c>
      <c r="DB18" s="9">
        <v>583.91700000000003</v>
      </c>
      <c r="DC18" s="9">
        <v>799.84199999999998</v>
      </c>
      <c r="DD18" s="9">
        <v>1241.836</v>
      </c>
      <c r="DE18" s="9">
        <v>513.28300000000002</v>
      </c>
      <c r="DF18" s="9">
        <v>728.553</v>
      </c>
      <c r="DG18" s="9">
        <v>141.92400000000001</v>
      </c>
      <c r="DH18" s="9">
        <v>70.634</v>
      </c>
      <c r="DI18" s="9">
        <v>71.290000000000006</v>
      </c>
      <c r="DJ18" s="9">
        <v>151.06899999999999</v>
      </c>
      <c r="DK18" s="9">
        <v>76.146000000000001</v>
      </c>
      <c r="DL18" s="9">
        <v>74.923000000000002</v>
      </c>
      <c r="DM18" s="9">
        <v>1716.364</v>
      </c>
      <c r="DN18" s="9">
        <v>715.46</v>
      </c>
      <c r="DO18" s="9">
        <v>1000.904</v>
      </c>
      <c r="DP18" s="9">
        <v>3577.8490000000002</v>
      </c>
      <c r="DQ18" s="9">
        <v>1881.2339999999999</v>
      </c>
      <c r="DR18" s="9">
        <v>1696.615</v>
      </c>
      <c r="DS18" s="9">
        <v>1773.548</v>
      </c>
      <c r="DT18" s="9">
        <v>748.95399999999995</v>
      </c>
      <c r="DU18" s="9">
        <v>1024.5940000000001</v>
      </c>
      <c r="DV18" s="9">
        <v>4189.9679999999998</v>
      </c>
      <c r="DW18" s="9">
        <v>2043.3230000000001</v>
      </c>
      <c r="DX18" s="9">
        <v>2146.645</v>
      </c>
      <c r="DY18" s="9">
        <v>2706.3560000000002</v>
      </c>
      <c r="DZ18" s="9">
        <v>1385.5450000000001</v>
      </c>
      <c r="EA18" s="9">
        <v>1320.8109999999999</v>
      </c>
      <c r="EB18" s="9">
        <v>329.88200000000001</v>
      </c>
      <c r="EC18" s="9">
        <v>170.36199999999999</v>
      </c>
      <c r="ED18" s="9">
        <v>159.52099999999999</v>
      </c>
      <c r="EE18" s="9">
        <v>204.47</v>
      </c>
      <c r="EF18" s="9">
        <v>89.123000000000005</v>
      </c>
      <c r="EG18" s="9">
        <v>115.34699999999999</v>
      </c>
      <c r="EH18" s="9">
        <v>358.36500000000001</v>
      </c>
      <c r="EI18" s="9">
        <v>159.608</v>
      </c>
      <c r="EJ18" s="9">
        <v>198.75700000000001</v>
      </c>
      <c r="EK18" s="9">
        <v>56.883000000000003</v>
      </c>
      <c r="EL18" s="9">
        <v>22.882000000000001</v>
      </c>
      <c r="EM18" s="9">
        <v>34.002000000000002</v>
      </c>
      <c r="EN18" s="9">
        <v>40.991999999999997</v>
      </c>
      <c r="EO18" s="9">
        <v>17.02</v>
      </c>
      <c r="EP18" s="9">
        <v>23.972000000000001</v>
      </c>
      <c r="EQ18" s="9">
        <v>19.463999999999999</v>
      </c>
      <c r="ER18" s="9">
        <v>9.6460000000000008</v>
      </c>
      <c r="ES18" s="9">
        <v>9.8179999999999996</v>
      </c>
      <c r="ET18" s="9">
        <v>21.527999999999999</v>
      </c>
      <c r="EU18" s="9">
        <v>7.3739999999999997</v>
      </c>
      <c r="EV18" s="9">
        <v>14.154</v>
      </c>
      <c r="EW18" s="9">
        <v>15.891999999999999</v>
      </c>
      <c r="EX18" s="9">
        <v>5.8620000000000001</v>
      </c>
      <c r="EY18" s="9">
        <v>10.029999999999999</v>
      </c>
      <c r="EZ18" s="9">
        <v>301.48099999999999</v>
      </c>
      <c r="FA18" s="9">
        <v>136.726</v>
      </c>
      <c r="FB18" s="9">
        <v>164.755</v>
      </c>
      <c r="FC18" s="9">
        <v>109.70399999999999</v>
      </c>
      <c r="FD18" s="9">
        <v>59.247</v>
      </c>
      <c r="FE18" s="9">
        <v>50.457000000000001</v>
      </c>
      <c r="FF18" s="9">
        <v>97.48</v>
      </c>
      <c r="FG18" s="9">
        <v>54.726999999999997</v>
      </c>
      <c r="FH18" s="9">
        <v>42.753</v>
      </c>
      <c r="FI18" s="9">
        <v>12.225</v>
      </c>
      <c r="FJ18" s="9">
        <v>4.5199999999999996</v>
      </c>
      <c r="FK18" s="9">
        <v>7.7039999999999997</v>
      </c>
      <c r="FL18" s="9">
        <v>3.2109999999999999</v>
      </c>
      <c r="FM18" s="9">
        <v>0.74299999999999999</v>
      </c>
      <c r="FN18" s="9">
        <v>2.468</v>
      </c>
      <c r="FO18" s="9">
        <v>150.04499999999999</v>
      </c>
      <c r="FP18" s="9">
        <v>62.588999999999999</v>
      </c>
      <c r="FQ18" s="9">
        <v>87.454999999999998</v>
      </c>
      <c r="FR18" s="9">
        <v>25.318000000000001</v>
      </c>
      <c r="FS18" s="9">
        <v>12.561999999999999</v>
      </c>
      <c r="FT18" s="9">
        <v>12.756</v>
      </c>
      <c r="FU18" s="9">
        <v>124.727</v>
      </c>
      <c r="FV18" s="9">
        <v>50.027000000000001</v>
      </c>
      <c r="FW18" s="9">
        <v>74.7</v>
      </c>
      <c r="FX18" s="9">
        <v>38.521000000000001</v>
      </c>
      <c r="FY18" s="9">
        <v>14.147</v>
      </c>
      <c r="FZ18" s="9">
        <v>24.373999999999999</v>
      </c>
      <c r="GA18" s="9">
        <v>1125.2470000000001</v>
      </c>
      <c r="GB18" s="9">
        <v>498.17</v>
      </c>
      <c r="GC18" s="9">
        <v>627.077</v>
      </c>
      <c r="GD18" s="9">
        <v>964.48400000000004</v>
      </c>
      <c r="GE18" s="9">
        <v>409.70800000000003</v>
      </c>
      <c r="GF18" s="9">
        <v>554.77599999999995</v>
      </c>
      <c r="GG18" s="9">
        <v>160.76300000000001</v>
      </c>
      <c r="GH18" s="9">
        <v>88.462000000000003</v>
      </c>
      <c r="GI18" s="9">
        <v>72.301000000000002</v>
      </c>
      <c r="GJ18" s="9">
        <v>116.943</v>
      </c>
      <c r="GK18" s="9">
        <v>64.372</v>
      </c>
      <c r="GL18" s="9">
        <v>52.570999999999998</v>
      </c>
      <c r="GM18" s="9">
        <v>1366.6690000000001</v>
      </c>
      <c r="GN18" s="9">
        <v>593.40599999999995</v>
      </c>
      <c r="GO18" s="9">
        <v>773.26300000000003</v>
      </c>
      <c r="GP18" s="9">
        <v>2763.239</v>
      </c>
      <c r="GQ18" s="9">
        <v>1408.4269999999999</v>
      </c>
      <c r="GR18" s="9">
        <v>1354.8130000000001</v>
      </c>
      <c r="GS18" s="9">
        <v>1426.7280000000001</v>
      </c>
      <c r="GT18" s="9">
        <v>634.89599999999996</v>
      </c>
      <c r="GU18" s="9">
        <v>791.83199999999999</v>
      </c>
      <c r="GV18" s="9">
        <v>1449.4079999999999</v>
      </c>
      <c r="GW18" s="9">
        <v>708.48599999999999</v>
      </c>
      <c r="GX18" s="9">
        <v>740.92200000000003</v>
      </c>
      <c r="GY18" s="9">
        <v>880.24900000000002</v>
      </c>
      <c r="GZ18" s="9">
        <v>453.28899999999999</v>
      </c>
      <c r="HA18" s="9">
        <v>426.96</v>
      </c>
      <c r="HB18" s="9">
        <v>109.905</v>
      </c>
      <c r="HC18" s="9">
        <v>51.801000000000002</v>
      </c>
      <c r="HD18" s="9">
        <v>58.103999999999999</v>
      </c>
      <c r="HE18" s="9">
        <v>69.503</v>
      </c>
      <c r="HF18" s="9">
        <v>24.978999999999999</v>
      </c>
      <c r="HG18" s="9">
        <v>44.524000000000001</v>
      </c>
      <c r="HH18" s="9">
        <v>137.34899999999999</v>
      </c>
      <c r="HI18" s="9">
        <v>66.876999999999995</v>
      </c>
      <c r="HJ18" s="9">
        <v>70.471999999999994</v>
      </c>
      <c r="HK18" s="9">
        <v>26.234000000000002</v>
      </c>
      <c r="HL18" s="9">
        <v>10.285</v>
      </c>
      <c r="HM18" s="9">
        <v>15.949</v>
      </c>
      <c r="HN18" s="9">
        <v>21.446000000000002</v>
      </c>
      <c r="HO18" s="9">
        <v>9.6210000000000004</v>
      </c>
      <c r="HP18" s="9">
        <v>11.824999999999999</v>
      </c>
      <c r="HQ18" s="9">
        <v>8.41</v>
      </c>
      <c r="HR18" s="9">
        <v>3.899</v>
      </c>
      <c r="HS18" s="9">
        <v>4.5119999999999996</v>
      </c>
      <c r="HT18" s="9">
        <v>13.035</v>
      </c>
      <c r="HU18" s="9">
        <v>5.7220000000000004</v>
      </c>
      <c r="HV18" s="9">
        <v>7.3140000000000001</v>
      </c>
      <c r="HW18" s="9">
        <v>4.7880000000000003</v>
      </c>
      <c r="HX18" s="9">
        <v>0.66400000000000003</v>
      </c>
      <c r="HY18" s="9">
        <v>4.1239999999999997</v>
      </c>
      <c r="HZ18" s="9">
        <v>111.116</v>
      </c>
      <c r="IA18" s="9">
        <v>56.591999999999999</v>
      </c>
      <c r="IB18" s="9">
        <v>54.523000000000003</v>
      </c>
      <c r="IC18" s="9">
        <v>40.356999999999999</v>
      </c>
      <c r="ID18" s="9">
        <v>24.369</v>
      </c>
      <c r="IE18" s="9">
        <v>15.988</v>
      </c>
      <c r="IF18" s="9">
        <v>37.512999999999998</v>
      </c>
      <c r="IG18" s="9">
        <v>23.62</v>
      </c>
      <c r="IH18" s="9">
        <v>13.894</v>
      </c>
      <c r="II18" s="9">
        <v>2.843</v>
      </c>
      <c r="IJ18" s="9">
        <v>0.749</v>
      </c>
      <c r="IK18" s="9">
        <v>2.0939999999999999</v>
      </c>
      <c r="IL18" s="9">
        <v>1.4419999999999999</v>
      </c>
      <c r="IM18" s="9">
        <v>0.32800000000000001</v>
      </c>
      <c r="IN18" s="9">
        <v>1.1140000000000001</v>
      </c>
      <c r="IO18" s="9">
        <v>54.37</v>
      </c>
      <c r="IP18" s="9">
        <v>26.574000000000002</v>
      </c>
      <c r="IQ18" s="9">
        <v>27.795999999999999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  <c r="FT1" s="3" t="s">
        <v>1686</v>
      </c>
      <c r="FU1" s="3" t="s">
        <v>1687</v>
      </c>
      <c r="FV1" s="3" t="s">
        <v>1688</v>
      </c>
      <c r="FW1" s="3" t="s">
        <v>1689</v>
      </c>
      <c r="FX1" s="3" t="s">
        <v>1690</v>
      </c>
      <c r="FY1" s="3" t="s">
        <v>1691</v>
      </c>
      <c r="FZ1" s="3" t="s">
        <v>1692</v>
      </c>
      <c r="GA1" s="3" t="s">
        <v>1693</v>
      </c>
      <c r="GB1" s="3" t="s">
        <v>1694</v>
      </c>
      <c r="GC1" s="3" t="s">
        <v>1695</v>
      </c>
      <c r="GD1" s="3" t="s">
        <v>1696</v>
      </c>
      <c r="GE1" s="3" t="s">
        <v>1697</v>
      </c>
      <c r="GF1" s="3" t="s">
        <v>1698</v>
      </c>
      <c r="GG1" s="3" t="s">
        <v>1699</v>
      </c>
      <c r="GH1" s="3" t="s">
        <v>1700</v>
      </c>
      <c r="GI1" s="3" t="s">
        <v>1701</v>
      </c>
      <c r="GJ1" s="3" t="s">
        <v>1702</v>
      </c>
      <c r="GK1" s="3" t="s">
        <v>1703</v>
      </c>
      <c r="GL1" s="3" t="s">
        <v>1704</v>
      </c>
      <c r="GM1" s="3" t="s">
        <v>1705</v>
      </c>
      <c r="GN1" s="3" t="s">
        <v>1706</v>
      </c>
      <c r="GO1" s="3" t="s">
        <v>1707</v>
      </c>
      <c r="GP1" s="3" t="s">
        <v>1708</v>
      </c>
      <c r="GQ1" s="3" t="s">
        <v>1709</v>
      </c>
      <c r="GR1" s="3" t="s">
        <v>1710</v>
      </c>
      <c r="GS1" s="3" t="s">
        <v>1711</v>
      </c>
      <c r="GT1" s="3" t="s">
        <v>1712</v>
      </c>
      <c r="GU1" s="3" t="s">
        <v>1713</v>
      </c>
      <c r="GV1" s="3" t="s">
        <v>1714</v>
      </c>
      <c r="GW1" s="3" t="s">
        <v>1715</v>
      </c>
      <c r="GX1" s="3" t="s">
        <v>1716</v>
      </c>
      <c r="GY1" s="3" t="s">
        <v>1717</v>
      </c>
      <c r="GZ1" s="3" t="s">
        <v>1718</v>
      </c>
      <c r="HA1" s="3" t="s">
        <v>1719</v>
      </c>
      <c r="HB1" s="3" t="s">
        <v>1720</v>
      </c>
      <c r="HC1" s="3" t="s">
        <v>1721</v>
      </c>
      <c r="HD1" s="3" t="s">
        <v>1722</v>
      </c>
      <c r="HE1" s="3" t="s">
        <v>1723</v>
      </c>
      <c r="HF1" s="3" t="s">
        <v>1724</v>
      </c>
      <c r="HG1" s="3" t="s">
        <v>1725</v>
      </c>
      <c r="HH1" s="3" t="s">
        <v>1726</v>
      </c>
      <c r="HI1" s="3" t="s">
        <v>1727</v>
      </c>
      <c r="HJ1" s="3" t="s">
        <v>1728</v>
      </c>
      <c r="HK1" s="3" t="s">
        <v>1729</v>
      </c>
      <c r="HL1" s="3" t="s">
        <v>1730</v>
      </c>
      <c r="HM1" s="3" t="s">
        <v>1731</v>
      </c>
      <c r="HN1" s="3" t="s">
        <v>1732</v>
      </c>
      <c r="HO1" s="3" t="s">
        <v>1733</v>
      </c>
      <c r="HP1" s="3" t="s">
        <v>1734</v>
      </c>
      <c r="HQ1" s="3" t="s">
        <v>1735</v>
      </c>
      <c r="HR1" s="3" t="s">
        <v>1736</v>
      </c>
      <c r="HS1" s="3" t="s">
        <v>1737</v>
      </c>
      <c r="HT1" s="3" t="s">
        <v>1738</v>
      </c>
      <c r="HU1" s="3" t="s">
        <v>1739</v>
      </c>
      <c r="HV1" s="3" t="s">
        <v>1740</v>
      </c>
      <c r="HW1" s="3" t="s">
        <v>1741</v>
      </c>
      <c r="HX1" s="3" t="s">
        <v>1742</v>
      </c>
      <c r="HY1" s="3" t="s">
        <v>1743</v>
      </c>
      <c r="HZ1" s="3" t="s">
        <v>1744</v>
      </c>
      <c r="IA1" s="3" t="s">
        <v>1745</v>
      </c>
      <c r="IB1" s="3" t="s">
        <v>1746</v>
      </c>
      <c r="IC1" s="3" t="s">
        <v>1747</v>
      </c>
      <c r="ID1" s="3" t="s">
        <v>1748</v>
      </c>
      <c r="IE1" s="3" t="s">
        <v>1749</v>
      </c>
      <c r="IF1" s="3" t="s">
        <v>1750</v>
      </c>
      <c r="IG1" s="3" t="s">
        <v>1751</v>
      </c>
      <c r="IH1" s="3" t="s">
        <v>1752</v>
      </c>
      <c r="II1" s="3" t="s">
        <v>1753</v>
      </c>
      <c r="IJ1" s="3" t="s">
        <v>1754</v>
      </c>
      <c r="IK1" s="3" t="s">
        <v>1755</v>
      </c>
      <c r="IL1" s="3" t="s">
        <v>1756</v>
      </c>
      <c r="IM1" s="3" t="s">
        <v>1757</v>
      </c>
      <c r="IN1" s="3" t="s">
        <v>1758</v>
      </c>
      <c r="IO1" s="3" t="s">
        <v>1759</v>
      </c>
      <c r="IP1" s="3" t="s">
        <v>1760</v>
      </c>
      <c r="IQ1" s="3" t="s">
        <v>1761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  <c r="CP5" s="8" t="s">
        <v>2205</v>
      </c>
      <c r="CQ5" s="8" t="s">
        <v>2205</v>
      </c>
      <c r="CR5" s="8" t="s">
        <v>2205</v>
      </c>
      <c r="CS5" s="8" t="s">
        <v>2205</v>
      </c>
      <c r="CT5" s="8" t="s">
        <v>2205</v>
      </c>
      <c r="CU5" s="8" t="s">
        <v>2205</v>
      </c>
      <c r="CV5" s="8" t="s">
        <v>2205</v>
      </c>
      <c r="CW5" s="8" t="s">
        <v>2205</v>
      </c>
      <c r="CX5" s="8" t="s">
        <v>2205</v>
      </c>
      <c r="CY5" s="8" t="s">
        <v>2205</v>
      </c>
      <c r="CZ5" s="8" t="s">
        <v>2205</v>
      </c>
      <c r="DA5" s="8" t="s">
        <v>2205</v>
      </c>
      <c r="DB5" s="8" t="s">
        <v>2205</v>
      </c>
      <c r="DC5" s="8" t="s">
        <v>2205</v>
      </c>
      <c r="DD5" s="8" t="s">
        <v>2205</v>
      </c>
      <c r="DE5" s="8" t="s">
        <v>2205</v>
      </c>
      <c r="DF5" s="8" t="s">
        <v>2205</v>
      </c>
      <c r="DG5" s="8" t="s">
        <v>2205</v>
      </c>
      <c r="DH5" s="8" t="s">
        <v>2205</v>
      </c>
      <c r="DI5" s="8" t="s">
        <v>2205</v>
      </c>
      <c r="DJ5" s="8" t="s">
        <v>2205</v>
      </c>
      <c r="DK5" s="8" t="s">
        <v>2205</v>
      </c>
      <c r="DL5" s="8" t="s">
        <v>2205</v>
      </c>
      <c r="DM5" s="8" t="s">
        <v>2205</v>
      </c>
      <c r="DN5" s="8" t="s">
        <v>2205</v>
      </c>
      <c r="DO5" s="8" t="s">
        <v>2205</v>
      </c>
      <c r="DP5" s="8" t="s">
        <v>2205</v>
      </c>
      <c r="DQ5" s="8" t="s">
        <v>2205</v>
      </c>
      <c r="DR5" s="8" t="s">
        <v>2205</v>
      </c>
      <c r="DS5" s="8" t="s">
        <v>2205</v>
      </c>
      <c r="DT5" s="8" t="s">
        <v>2205</v>
      </c>
      <c r="DU5" s="8" t="s">
        <v>2205</v>
      </c>
      <c r="DV5" s="8" t="s">
        <v>2205</v>
      </c>
      <c r="DW5" s="8" t="s">
        <v>2205</v>
      </c>
      <c r="DX5" s="8" t="s">
        <v>2205</v>
      </c>
      <c r="DY5" s="8" t="s">
        <v>2205</v>
      </c>
      <c r="DZ5" s="8" t="s">
        <v>2205</v>
      </c>
      <c r="EA5" s="8" t="s">
        <v>2205</v>
      </c>
      <c r="EB5" s="8" t="s">
        <v>2205</v>
      </c>
      <c r="EC5" s="8" t="s">
        <v>2205</v>
      </c>
      <c r="ED5" s="8" t="s">
        <v>2205</v>
      </c>
      <c r="EE5" s="8" t="s">
        <v>2205</v>
      </c>
      <c r="EF5" s="8" t="s">
        <v>2205</v>
      </c>
      <c r="EG5" s="8" t="s">
        <v>2205</v>
      </c>
      <c r="EH5" s="8" t="s">
        <v>2205</v>
      </c>
      <c r="EI5" s="8" t="s">
        <v>2205</v>
      </c>
      <c r="EJ5" s="8" t="s">
        <v>2205</v>
      </c>
      <c r="EK5" s="8" t="s">
        <v>2205</v>
      </c>
      <c r="EL5" s="8" t="s">
        <v>2205</v>
      </c>
      <c r="EM5" s="8" t="s">
        <v>2205</v>
      </c>
      <c r="EN5" s="8" t="s">
        <v>2205</v>
      </c>
      <c r="EO5" s="8" t="s">
        <v>2205</v>
      </c>
      <c r="EP5" s="8" t="s">
        <v>2205</v>
      </c>
      <c r="EQ5" s="8" t="s">
        <v>2205</v>
      </c>
      <c r="ER5" s="8" t="s">
        <v>2205</v>
      </c>
      <c r="ES5" s="8" t="s">
        <v>2205</v>
      </c>
      <c r="ET5" s="8" t="s">
        <v>2205</v>
      </c>
      <c r="EU5" s="8" t="s">
        <v>2205</v>
      </c>
      <c r="EV5" s="8" t="s">
        <v>2205</v>
      </c>
      <c r="EW5" s="8" t="s">
        <v>2205</v>
      </c>
      <c r="EX5" s="8" t="s">
        <v>2205</v>
      </c>
      <c r="EY5" s="8" t="s">
        <v>2205</v>
      </c>
      <c r="EZ5" s="8" t="s">
        <v>2205</v>
      </c>
      <c r="FA5" s="8" t="s">
        <v>2205</v>
      </c>
      <c r="FB5" s="8" t="s">
        <v>2205</v>
      </c>
      <c r="FC5" s="8" t="s">
        <v>2205</v>
      </c>
      <c r="FD5" s="8" t="s">
        <v>2205</v>
      </c>
      <c r="FE5" s="8" t="s">
        <v>2205</v>
      </c>
      <c r="FF5" s="8" t="s">
        <v>2205</v>
      </c>
      <c r="FG5" s="8" t="s">
        <v>2205</v>
      </c>
      <c r="FH5" s="8" t="s">
        <v>2205</v>
      </c>
      <c r="FI5" s="8" t="s">
        <v>2205</v>
      </c>
      <c r="FJ5" s="8" t="s">
        <v>2205</v>
      </c>
      <c r="FK5" s="8" t="s">
        <v>2205</v>
      </c>
      <c r="FL5" s="8" t="s">
        <v>2205</v>
      </c>
      <c r="FM5" s="8" t="s">
        <v>2205</v>
      </c>
      <c r="FN5" s="8" t="s">
        <v>2205</v>
      </c>
      <c r="FO5" s="8" t="s">
        <v>2205</v>
      </c>
      <c r="FP5" s="8" t="s">
        <v>2205</v>
      </c>
      <c r="FQ5" s="8" t="s">
        <v>2205</v>
      </c>
      <c r="FR5" s="8" t="s">
        <v>2205</v>
      </c>
      <c r="FS5" s="8" t="s">
        <v>2205</v>
      </c>
      <c r="FT5" s="8" t="s">
        <v>2205</v>
      </c>
      <c r="FU5" s="8" t="s">
        <v>2205</v>
      </c>
      <c r="FV5" s="8" t="s">
        <v>2205</v>
      </c>
      <c r="FW5" s="8" t="s">
        <v>2205</v>
      </c>
      <c r="FX5" s="8" t="s">
        <v>2205</v>
      </c>
      <c r="FY5" s="8" t="s">
        <v>2205</v>
      </c>
      <c r="FZ5" s="8" t="s">
        <v>2205</v>
      </c>
      <c r="GA5" s="8" t="s">
        <v>2205</v>
      </c>
      <c r="GB5" s="8" t="s">
        <v>2205</v>
      </c>
      <c r="GC5" s="8" t="s">
        <v>2205</v>
      </c>
      <c r="GD5" s="8" t="s">
        <v>2205</v>
      </c>
      <c r="GE5" s="8" t="s">
        <v>2205</v>
      </c>
      <c r="GF5" s="8" t="s">
        <v>2205</v>
      </c>
      <c r="GG5" s="8" t="s">
        <v>2205</v>
      </c>
      <c r="GH5" s="8" t="s">
        <v>2205</v>
      </c>
      <c r="GI5" s="8" t="s">
        <v>2205</v>
      </c>
      <c r="GJ5" s="8" t="s">
        <v>2205</v>
      </c>
      <c r="GK5" s="8" t="s">
        <v>2205</v>
      </c>
      <c r="GL5" s="8" t="s">
        <v>2205</v>
      </c>
      <c r="GM5" s="8" t="s">
        <v>2205</v>
      </c>
      <c r="GN5" s="8" t="s">
        <v>2205</v>
      </c>
      <c r="GO5" s="8" t="s">
        <v>2205</v>
      </c>
      <c r="GP5" s="8" t="s">
        <v>2205</v>
      </c>
      <c r="GQ5" s="8" t="s">
        <v>2205</v>
      </c>
      <c r="GR5" s="8" t="s">
        <v>2205</v>
      </c>
      <c r="GS5" s="8" t="s">
        <v>2205</v>
      </c>
      <c r="GT5" s="8" t="s">
        <v>2205</v>
      </c>
      <c r="GU5" s="8" t="s">
        <v>2205</v>
      </c>
      <c r="GV5" s="8" t="s">
        <v>2205</v>
      </c>
      <c r="GW5" s="8" t="s">
        <v>2205</v>
      </c>
      <c r="GX5" s="8" t="s">
        <v>2205</v>
      </c>
      <c r="GY5" s="8" t="s">
        <v>2205</v>
      </c>
      <c r="GZ5" s="8" t="s">
        <v>2205</v>
      </c>
      <c r="HA5" s="8" t="s">
        <v>2205</v>
      </c>
      <c r="HB5" s="8" t="s">
        <v>2205</v>
      </c>
      <c r="HC5" s="8" t="s">
        <v>2205</v>
      </c>
      <c r="HD5" s="8" t="s">
        <v>2205</v>
      </c>
      <c r="HE5" s="8" t="s">
        <v>2205</v>
      </c>
      <c r="HF5" s="8" t="s">
        <v>2205</v>
      </c>
      <c r="HG5" s="8" t="s">
        <v>2205</v>
      </c>
      <c r="HH5" s="8" t="s">
        <v>2205</v>
      </c>
      <c r="HI5" s="8" t="s">
        <v>2205</v>
      </c>
      <c r="HJ5" s="8" t="s">
        <v>2205</v>
      </c>
      <c r="HK5" s="8" t="s">
        <v>2205</v>
      </c>
      <c r="HL5" s="8" t="s">
        <v>2205</v>
      </c>
      <c r="HM5" s="8" t="s">
        <v>2205</v>
      </c>
      <c r="HN5" s="8" t="s">
        <v>2205</v>
      </c>
      <c r="HO5" s="8" t="s">
        <v>2205</v>
      </c>
      <c r="HP5" s="8" t="s">
        <v>2205</v>
      </c>
      <c r="HQ5" s="8" t="s">
        <v>2205</v>
      </c>
      <c r="HR5" s="8" t="s">
        <v>2205</v>
      </c>
      <c r="HS5" s="8" t="s">
        <v>2205</v>
      </c>
      <c r="HT5" s="8" t="s">
        <v>2205</v>
      </c>
      <c r="HU5" s="8" t="s">
        <v>2205</v>
      </c>
      <c r="HV5" s="8" t="s">
        <v>2205</v>
      </c>
      <c r="HW5" s="8" t="s">
        <v>2205</v>
      </c>
      <c r="HX5" s="8" t="s">
        <v>2205</v>
      </c>
      <c r="HY5" s="8" t="s">
        <v>2205</v>
      </c>
      <c r="HZ5" s="8" t="s">
        <v>2205</v>
      </c>
      <c r="IA5" s="8" t="s">
        <v>2205</v>
      </c>
      <c r="IB5" s="8" t="s">
        <v>2205</v>
      </c>
      <c r="IC5" s="8" t="s">
        <v>2205</v>
      </c>
      <c r="ID5" s="8" t="s">
        <v>2205</v>
      </c>
      <c r="IE5" s="8" t="s">
        <v>2205</v>
      </c>
      <c r="IF5" s="8" t="s">
        <v>2205</v>
      </c>
      <c r="IG5" s="8" t="s">
        <v>2205</v>
      </c>
      <c r="IH5" s="8" t="s">
        <v>2205</v>
      </c>
      <c r="II5" s="8" t="s">
        <v>2205</v>
      </c>
      <c r="IJ5" s="8" t="s">
        <v>2205</v>
      </c>
      <c r="IK5" s="8" t="s">
        <v>2205</v>
      </c>
      <c r="IL5" s="8" t="s">
        <v>2205</v>
      </c>
      <c r="IM5" s="8" t="s">
        <v>2205</v>
      </c>
      <c r="IN5" s="8" t="s">
        <v>2205</v>
      </c>
      <c r="IO5" s="8" t="s">
        <v>2205</v>
      </c>
      <c r="IP5" s="8" t="s">
        <v>2205</v>
      </c>
      <c r="IQ5" s="8" t="s">
        <v>2205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1762</v>
      </c>
      <c r="C10" s="8" t="s">
        <v>1763</v>
      </c>
      <c r="D10" s="8" t="s">
        <v>1764</v>
      </c>
      <c r="E10" s="8" t="s">
        <v>1765</v>
      </c>
      <c r="F10" s="8" t="s">
        <v>1766</v>
      </c>
      <c r="G10" s="8" t="s">
        <v>1767</v>
      </c>
      <c r="H10" s="8" t="s">
        <v>1768</v>
      </c>
      <c r="I10" s="8" t="s">
        <v>1769</v>
      </c>
      <c r="J10" s="8" t="s">
        <v>1770</v>
      </c>
      <c r="K10" s="8" t="s">
        <v>1771</v>
      </c>
      <c r="L10" s="8" t="s">
        <v>1772</v>
      </c>
      <c r="M10" s="8" t="s">
        <v>1773</v>
      </c>
      <c r="N10" s="8" t="s">
        <v>1774</v>
      </c>
      <c r="O10" s="8" t="s">
        <v>1775</v>
      </c>
      <c r="P10" s="8" t="s">
        <v>1776</v>
      </c>
      <c r="Q10" s="8" t="s">
        <v>1777</v>
      </c>
      <c r="R10" s="8" t="s">
        <v>1778</v>
      </c>
      <c r="S10" s="8" t="s">
        <v>1779</v>
      </c>
      <c r="T10" s="8" t="s">
        <v>1780</v>
      </c>
      <c r="U10" s="8" t="s">
        <v>1781</v>
      </c>
      <c r="V10" s="8" t="s">
        <v>1782</v>
      </c>
      <c r="W10" s="8" t="s">
        <v>1783</v>
      </c>
      <c r="X10" s="8" t="s">
        <v>1784</v>
      </c>
      <c r="Y10" s="8" t="s">
        <v>1785</v>
      </c>
      <c r="Z10" s="8" t="s">
        <v>1786</v>
      </c>
      <c r="AA10" s="8" t="s">
        <v>1787</v>
      </c>
      <c r="AB10" s="8" t="s">
        <v>1788</v>
      </c>
      <c r="AC10" s="8" t="s">
        <v>1789</v>
      </c>
      <c r="AD10" s="8" t="s">
        <v>1790</v>
      </c>
      <c r="AE10" s="8" t="s">
        <v>1791</v>
      </c>
      <c r="AF10" s="8" t="s">
        <v>1792</v>
      </c>
      <c r="AG10" s="8" t="s">
        <v>1793</v>
      </c>
      <c r="AH10" s="8" t="s">
        <v>1794</v>
      </c>
      <c r="AI10" s="8" t="s">
        <v>1795</v>
      </c>
      <c r="AJ10" s="8" t="s">
        <v>1796</v>
      </c>
      <c r="AK10" s="8" t="s">
        <v>1797</v>
      </c>
      <c r="AL10" s="8" t="s">
        <v>1798</v>
      </c>
      <c r="AM10" s="8" t="s">
        <v>1799</v>
      </c>
      <c r="AN10" s="8" t="s">
        <v>1800</v>
      </c>
      <c r="AO10" s="8" t="s">
        <v>1801</v>
      </c>
      <c r="AP10" s="8" t="s">
        <v>1802</v>
      </c>
      <c r="AQ10" s="8" t="s">
        <v>1803</v>
      </c>
      <c r="AR10" s="8" t="s">
        <v>1804</v>
      </c>
      <c r="AS10" s="8" t="s">
        <v>1805</v>
      </c>
      <c r="AT10" s="8" t="s">
        <v>1806</v>
      </c>
      <c r="AU10" s="8" t="s">
        <v>1807</v>
      </c>
      <c r="AV10" s="8" t="s">
        <v>1808</v>
      </c>
      <c r="AW10" s="8" t="s">
        <v>1809</v>
      </c>
      <c r="AX10" s="8" t="s">
        <v>1810</v>
      </c>
      <c r="AY10" s="8" t="s">
        <v>1811</v>
      </c>
      <c r="AZ10" s="8" t="s">
        <v>1812</v>
      </c>
      <c r="BA10" s="8" t="s">
        <v>1813</v>
      </c>
      <c r="BB10" s="8" t="s">
        <v>1814</v>
      </c>
      <c r="BC10" s="8" t="s">
        <v>1815</v>
      </c>
      <c r="BD10" s="8" t="s">
        <v>1816</v>
      </c>
      <c r="BE10" s="8" t="s">
        <v>1817</v>
      </c>
      <c r="BF10" s="8" t="s">
        <v>1818</v>
      </c>
      <c r="BG10" s="8" t="s">
        <v>1819</v>
      </c>
      <c r="BH10" s="8" t="s">
        <v>1820</v>
      </c>
      <c r="BI10" s="8" t="s">
        <v>1821</v>
      </c>
      <c r="BJ10" s="8" t="s">
        <v>1822</v>
      </c>
      <c r="BK10" s="8" t="s">
        <v>1823</v>
      </c>
      <c r="BL10" s="8" t="s">
        <v>1824</v>
      </c>
      <c r="BM10" s="8" t="s">
        <v>1825</v>
      </c>
      <c r="BN10" s="8" t="s">
        <v>1826</v>
      </c>
      <c r="BO10" s="8" t="s">
        <v>1827</v>
      </c>
      <c r="BP10" s="8" t="s">
        <v>1828</v>
      </c>
      <c r="BQ10" s="8" t="s">
        <v>1829</v>
      </c>
      <c r="BR10" s="8" t="s">
        <v>1830</v>
      </c>
      <c r="BS10" s="8" t="s">
        <v>1831</v>
      </c>
      <c r="BT10" s="8" t="s">
        <v>1832</v>
      </c>
      <c r="BU10" s="8" t="s">
        <v>1833</v>
      </c>
      <c r="BV10" s="8" t="s">
        <v>1834</v>
      </c>
      <c r="BW10" s="8" t="s">
        <v>1835</v>
      </c>
      <c r="BX10" s="8" t="s">
        <v>1836</v>
      </c>
      <c r="BY10" s="8" t="s">
        <v>1837</v>
      </c>
      <c r="BZ10" s="8" t="s">
        <v>1838</v>
      </c>
      <c r="CA10" s="8" t="s">
        <v>1839</v>
      </c>
      <c r="CB10" s="8" t="s">
        <v>1840</v>
      </c>
      <c r="CC10" s="8" t="s">
        <v>1841</v>
      </c>
      <c r="CD10" s="8" t="s">
        <v>1842</v>
      </c>
      <c r="CE10" s="8" t="s">
        <v>1843</v>
      </c>
      <c r="CF10" s="8" t="s">
        <v>1844</v>
      </c>
      <c r="CG10" s="8" t="s">
        <v>1845</v>
      </c>
      <c r="CH10" s="8" t="s">
        <v>1846</v>
      </c>
      <c r="CI10" s="8" t="s">
        <v>1847</v>
      </c>
      <c r="CJ10" s="8" t="s">
        <v>1848</v>
      </c>
      <c r="CK10" s="8" t="s">
        <v>1849</v>
      </c>
      <c r="CL10" s="8" t="s">
        <v>1850</v>
      </c>
      <c r="CM10" s="8" t="s">
        <v>1851</v>
      </c>
      <c r="CN10" s="8" t="s">
        <v>1852</v>
      </c>
      <c r="CO10" s="8" t="s">
        <v>1853</v>
      </c>
      <c r="CP10" s="8" t="s">
        <v>1854</v>
      </c>
      <c r="CQ10" s="8" t="s">
        <v>1855</v>
      </c>
      <c r="CR10" s="8" t="s">
        <v>1856</v>
      </c>
      <c r="CS10" s="8" t="s">
        <v>1857</v>
      </c>
      <c r="CT10" s="8" t="s">
        <v>1858</v>
      </c>
      <c r="CU10" s="8" t="s">
        <v>1859</v>
      </c>
      <c r="CV10" s="8" t="s">
        <v>1860</v>
      </c>
      <c r="CW10" s="8" t="s">
        <v>1861</v>
      </c>
      <c r="CX10" s="8" t="s">
        <v>1862</v>
      </c>
      <c r="CY10" s="8" t="s">
        <v>1863</v>
      </c>
      <c r="CZ10" s="8" t="s">
        <v>1864</v>
      </c>
      <c r="DA10" s="8" t="s">
        <v>1865</v>
      </c>
      <c r="DB10" s="8" t="s">
        <v>1866</v>
      </c>
      <c r="DC10" s="8" t="s">
        <v>1867</v>
      </c>
      <c r="DD10" s="8" t="s">
        <v>1868</v>
      </c>
      <c r="DE10" s="8" t="s">
        <v>1869</v>
      </c>
      <c r="DF10" s="8" t="s">
        <v>1870</v>
      </c>
      <c r="DG10" s="8" t="s">
        <v>1871</v>
      </c>
      <c r="DH10" s="8" t="s">
        <v>1872</v>
      </c>
      <c r="DI10" s="8" t="s">
        <v>1873</v>
      </c>
      <c r="DJ10" s="8" t="s">
        <v>1874</v>
      </c>
      <c r="DK10" s="8" t="s">
        <v>1875</v>
      </c>
      <c r="DL10" s="8" t="s">
        <v>1876</v>
      </c>
      <c r="DM10" s="8" t="s">
        <v>1877</v>
      </c>
      <c r="DN10" s="8" t="s">
        <v>1878</v>
      </c>
      <c r="DO10" s="8" t="s">
        <v>1879</v>
      </c>
      <c r="DP10" s="8" t="s">
        <v>1880</v>
      </c>
      <c r="DQ10" s="8" t="s">
        <v>1881</v>
      </c>
      <c r="DR10" s="8" t="s">
        <v>1882</v>
      </c>
      <c r="DS10" s="8" t="s">
        <v>1883</v>
      </c>
      <c r="DT10" s="8" t="s">
        <v>1884</v>
      </c>
      <c r="DU10" s="8" t="s">
        <v>1885</v>
      </c>
      <c r="DV10" s="8" t="s">
        <v>1886</v>
      </c>
      <c r="DW10" s="8" t="s">
        <v>1887</v>
      </c>
      <c r="DX10" s="8" t="s">
        <v>1888</v>
      </c>
      <c r="DY10" s="8" t="s">
        <v>1889</v>
      </c>
      <c r="DZ10" s="8" t="s">
        <v>1890</v>
      </c>
      <c r="EA10" s="8" t="s">
        <v>1891</v>
      </c>
      <c r="EB10" s="8" t="s">
        <v>1892</v>
      </c>
      <c r="EC10" s="8" t="s">
        <v>1893</v>
      </c>
      <c r="ED10" s="8" t="s">
        <v>1894</v>
      </c>
      <c r="EE10" s="8" t="s">
        <v>1895</v>
      </c>
      <c r="EF10" s="8" t="s">
        <v>1896</v>
      </c>
      <c r="EG10" s="8" t="s">
        <v>1897</v>
      </c>
      <c r="EH10" s="8" t="s">
        <v>1898</v>
      </c>
      <c r="EI10" s="8" t="s">
        <v>1899</v>
      </c>
      <c r="EJ10" s="8" t="s">
        <v>1900</v>
      </c>
      <c r="EK10" s="8" t="s">
        <v>1901</v>
      </c>
      <c r="EL10" s="8" t="s">
        <v>1902</v>
      </c>
      <c r="EM10" s="8" t="s">
        <v>1903</v>
      </c>
      <c r="EN10" s="8" t="s">
        <v>1904</v>
      </c>
      <c r="EO10" s="8" t="s">
        <v>1905</v>
      </c>
      <c r="EP10" s="8" t="s">
        <v>1906</v>
      </c>
      <c r="EQ10" s="8" t="s">
        <v>1907</v>
      </c>
      <c r="ER10" s="8" t="s">
        <v>1908</v>
      </c>
      <c r="ES10" s="8" t="s">
        <v>1909</v>
      </c>
      <c r="ET10" s="8" t="s">
        <v>1910</v>
      </c>
      <c r="EU10" s="8" t="s">
        <v>1911</v>
      </c>
      <c r="EV10" s="8" t="s">
        <v>1912</v>
      </c>
      <c r="EW10" s="8" t="s">
        <v>1913</v>
      </c>
      <c r="EX10" s="8" t="s">
        <v>1914</v>
      </c>
      <c r="EY10" s="8" t="s">
        <v>1915</v>
      </c>
      <c r="EZ10" s="8" t="s">
        <v>1916</v>
      </c>
      <c r="FA10" s="8" t="s">
        <v>1917</v>
      </c>
      <c r="FB10" s="8" t="s">
        <v>1918</v>
      </c>
      <c r="FC10" s="8" t="s">
        <v>1919</v>
      </c>
      <c r="FD10" s="8" t="s">
        <v>1920</v>
      </c>
      <c r="FE10" s="8" t="s">
        <v>1921</v>
      </c>
      <c r="FF10" s="8" t="s">
        <v>1922</v>
      </c>
      <c r="FG10" s="8" t="s">
        <v>1923</v>
      </c>
      <c r="FH10" s="8" t="s">
        <v>1924</v>
      </c>
      <c r="FI10" s="8" t="s">
        <v>1925</v>
      </c>
      <c r="FJ10" s="8" t="s">
        <v>1926</v>
      </c>
      <c r="FK10" s="8" t="s">
        <v>1927</v>
      </c>
      <c r="FL10" s="8" t="s">
        <v>1928</v>
      </c>
      <c r="FM10" s="8" t="s">
        <v>1929</v>
      </c>
      <c r="FN10" s="8" t="s">
        <v>1930</v>
      </c>
      <c r="FO10" s="8" t="s">
        <v>1931</v>
      </c>
      <c r="FP10" s="8" t="s">
        <v>1932</v>
      </c>
      <c r="FQ10" s="8" t="s">
        <v>1933</v>
      </c>
      <c r="FR10" s="8" t="s">
        <v>1934</v>
      </c>
      <c r="FS10" s="8" t="s">
        <v>1935</v>
      </c>
      <c r="FT10" s="8" t="s">
        <v>1936</v>
      </c>
      <c r="FU10" s="8" t="s">
        <v>1937</v>
      </c>
      <c r="FV10" s="8" t="s">
        <v>1938</v>
      </c>
      <c r="FW10" s="8" t="s">
        <v>1939</v>
      </c>
      <c r="FX10" s="8" t="s">
        <v>1940</v>
      </c>
      <c r="FY10" s="8" t="s">
        <v>1941</v>
      </c>
      <c r="FZ10" s="8" t="s">
        <v>1942</v>
      </c>
      <c r="GA10" s="8" t="s">
        <v>1943</v>
      </c>
      <c r="GB10" s="8" t="s">
        <v>1944</v>
      </c>
      <c r="GC10" s="8" t="s">
        <v>1945</v>
      </c>
      <c r="GD10" s="8" t="s">
        <v>1946</v>
      </c>
      <c r="GE10" s="8" t="s">
        <v>1947</v>
      </c>
      <c r="GF10" s="8" t="s">
        <v>1948</v>
      </c>
      <c r="GG10" s="8" t="s">
        <v>1949</v>
      </c>
      <c r="GH10" s="8" t="s">
        <v>1950</v>
      </c>
      <c r="GI10" s="8" t="s">
        <v>1951</v>
      </c>
      <c r="GJ10" s="8" t="s">
        <v>1952</v>
      </c>
      <c r="GK10" s="8" t="s">
        <v>1953</v>
      </c>
      <c r="GL10" s="8" t="s">
        <v>1954</v>
      </c>
      <c r="GM10" s="8" t="s">
        <v>1955</v>
      </c>
      <c r="GN10" s="8" t="s">
        <v>1956</v>
      </c>
      <c r="GO10" s="8" t="s">
        <v>1957</v>
      </c>
      <c r="GP10" s="8" t="s">
        <v>1958</v>
      </c>
      <c r="GQ10" s="8" t="s">
        <v>1959</v>
      </c>
      <c r="GR10" s="8" t="s">
        <v>1960</v>
      </c>
      <c r="GS10" s="8" t="s">
        <v>1961</v>
      </c>
      <c r="GT10" s="8" t="s">
        <v>1962</v>
      </c>
      <c r="GU10" s="8" t="s">
        <v>1963</v>
      </c>
      <c r="GV10" s="8" t="s">
        <v>1964</v>
      </c>
      <c r="GW10" s="8" t="s">
        <v>1965</v>
      </c>
      <c r="GX10" s="8" t="s">
        <v>1966</v>
      </c>
      <c r="GY10" s="8" t="s">
        <v>1967</v>
      </c>
      <c r="GZ10" s="8" t="s">
        <v>1968</v>
      </c>
      <c r="HA10" s="8" t="s">
        <v>1969</v>
      </c>
      <c r="HB10" s="8" t="s">
        <v>1970</v>
      </c>
      <c r="HC10" s="8" t="s">
        <v>1971</v>
      </c>
      <c r="HD10" s="8" t="s">
        <v>1972</v>
      </c>
      <c r="HE10" s="8" t="s">
        <v>1973</v>
      </c>
      <c r="HF10" s="8" t="s">
        <v>1974</v>
      </c>
      <c r="HG10" s="8" t="s">
        <v>1975</v>
      </c>
      <c r="HH10" s="8" t="s">
        <v>1976</v>
      </c>
      <c r="HI10" s="8" t="s">
        <v>1977</v>
      </c>
      <c r="HJ10" s="8" t="s">
        <v>1978</v>
      </c>
      <c r="HK10" s="8" t="s">
        <v>1979</v>
      </c>
      <c r="HL10" s="8" t="s">
        <v>1980</v>
      </c>
      <c r="HM10" s="8" t="s">
        <v>1981</v>
      </c>
      <c r="HN10" s="8" t="s">
        <v>1982</v>
      </c>
      <c r="HO10" s="8" t="s">
        <v>1983</v>
      </c>
      <c r="HP10" s="8" t="s">
        <v>1984</v>
      </c>
      <c r="HQ10" s="8" t="s">
        <v>1985</v>
      </c>
      <c r="HR10" s="8" t="s">
        <v>1986</v>
      </c>
      <c r="HS10" s="8" t="s">
        <v>1987</v>
      </c>
      <c r="HT10" s="8" t="s">
        <v>1988</v>
      </c>
      <c r="HU10" s="8" t="s">
        <v>1989</v>
      </c>
      <c r="HV10" s="8" t="s">
        <v>1990</v>
      </c>
      <c r="HW10" s="8" t="s">
        <v>1991</v>
      </c>
      <c r="HX10" s="8" t="s">
        <v>1992</v>
      </c>
      <c r="HY10" s="8" t="s">
        <v>1993</v>
      </c>
      <c r="HZ10" s="8" t="s">
        <v>1994</v>
      </c>
      <c r="IA10" s="8" t="s">
        <v>1995</v>
      </c>
      <c r="IB10" s="8" t="s">
        <v>1996</v>
      </c>
      <c r="IC10" s="8" t="s">
        <v>1997</v>
      </c>
      <c r="ID10" s="8" t="s">
        <v>1998</v>
      </c>
      <c r="IE10" s="8" t="s">
        <v>1999</v>
      </c>
      <c r="IF10" s="8" t="s">
        <v>2000</v>
      </c>
      <c r="IG10" s="8" t="s">
        <v>2001</v>
      </c>
      <c r="IH10" s="8" t="s">
        <v>2002</v>
      </c>
      <c r="II10" s="8" t="s">
        <v>2003</v>
      </c>
      <c r="IJ10" s="8" t="s">
        <v>2004</v>
      </c>
      <c r="IK10" s="8" t="s">
        <v>2005</v>
      </c>
      <c r="IL10" s="8" t="s">
        <v>2006</v>
      </c>
      <c r="IM10" s="8" t="s">
        <v>2007</v>
      </c>
      <c r="IN10" s="8" t="s">
        <v>2008</v>
      </c>
      <c r="IO10" s="8" t="s">
        <v>2009</v>
      </c>
      <c r="IP10" s="8" t="s">
        <v>2010</v>
      </c>
      <c r="IQ10" s="8" t="s">
        <v>2011</v>
      </c>
    </row>
    <row r="11" spans="1:251">
      <c r="A11" s="10">
        <v>42036</v>
      </c>
      <c r="B11" s="9">
        <v>4.9909999999999997</v>
      </c>
      <c r="C11" s="9">
        <v>1.798</v>
      </c>
      <c r="D11" s="9">
        <v>3.1920000000000002</v>
      </c>
      <c r="E11" s="9">
        <v>60.372</v>
      </c>
      <c r="F11" s="9">
        <v>22.451000000000001</v>
      </c>
      <c r="G11" s="9">
        <v>37.920999999999999</v>
      </c>
      <c r="H11" s="9">
        <v>15.632</v>
      </c>
      <c r="I11" s="9">
        <v>6.3369999999999997</v>
      </c>
      <c r="J11" s="9">
        <v>9.2949999999999999</v>
      </c>
      <c r="K11" s="9">
        <v>422.36</v>
      </c>
      <c r="L11" s="9">
        <v>181.84200000000001</v>
      </c>
      <c r="M11" s="9">
        <v>240.518</v>
      </c>
      <c r="N11" s="9">
        <v>388.01</v>
      </c>
      <c r="O11" s="9">
        <v>160.92099999999999</v>
      </c>
      <c r="P11" s="9">
        <v>227.089</v>
      </c>
      <c r="Q11" s="9">
        <v>34.35</v>
      </c>
      <c r="R11" s="9">
        <v>20.922000000000001</v>
      </c>
      <c r="S11" s="9">
        <v>13.429</v>
      </c>
      <c r="T11" s="9">
        <v>57.426000000000002</v>
      </c>
      <c r="U11" s="9">
        <v>30.251000000000001</v>
      </c>
      <c r="V11" s="9">
        <v>27.175000000000001</v>
      </c>
      <c r="W11" s="9">
        <v>518.76</v>
      </c>
      <c r="X11" s="9">
        <v>216.53299999999999</v>
      </c>
      <c r="Y11" s="9">
        <v>302.22699999999998</v>
      </c>
      <c r="Z11" s="9">
        <v>819.40599999999995</v>
      </c>
      <c r="AA11" s="9">
        <v>436.702</v>
      </c>
      <c r="AB11" s="9">
        <v>382.70400000000001</v>
      </c>
      <c r="AC11" s="9">
        <v>554.41999999999996</v>
      </c>
      <c r="AD11" s="9">
        <v>239.066</v>
      </c>
      <c r="AE11" s="9">
        <v>315.35399999999998</v>
      </c>
      <c r="AF11" s="9">
        <v>2018.203</v>
      </c>
      <c r="AG11" s="9">
        <v>1011.062</v>
      </c>
      <c r="AH11" s="9">
        <v>1007.141</v>
      </c>
      <c r="AI11" s="9">
        <v>1329.2750000000001</v>
      </c>
      <c r="AJ11" s="9">
        <v>740.52099999999996</v>
      </c>
      <c r="AK11" s="9">
        <v>588.75400000000002</v>
      </c>
      <c r="AL11" s="9">
        <v>192.47300000000001</v>
      </c>
      <c r="AM11" s="9">
        <v>107.157</v>
      </c>
      <c r="AN11" s="9">
        <v>85.316000000000003</v>
      </c>
      <c r="AO11" s="9">
        <v>104.65600000000001</v>
      </c>
      <c r="AP11" s="9">
        <v>42.798999999999999</v>
      </c>
      <c r="AQ11" s="9">
        <v>61.857999999999997</v>
      </c>
      <c r="AR11" s="9">
        <v>222.70699999999999</v>
      </c>
      <c r="AS11" s="9">
        <v>88.516999999999996</v>
      </c>
      <c r="AT11" s="9">
        <v>134.19</v>
      </c>
      <c r="AU11" s="9">
        <v>30.573</v>
      </c>
      <c r="AV11" s="9">
        <v>11.115</v>
      </c>
      <c r="AW11" s="9">
        <v>19.459</v>
      </c>
      <c r="AX11" s="9">
        <v>22.526</v>
      </c>
      <c r="AY11" s="9">
        <v>10.709</v>
      </c>
      <c r="AZ11" s="9">
        <v>11.817</v>
      </c>
      <c r="BA11" s="9">
        <v>12.021000000000001</v>
      </c>
      <c r="BB11" s="9">
        <v>6.1829999999999998</v>
      </c>
      <c r="BC11" s="9">
        <v>5.8380000000000001</v>
      </c>
      <c r="BD11" s="9">
        <v>10.504</v>
      </c>
      <c r="BE11" s="9">
        <v>4.5259999999999998</v>
      </c>
      <c r="BF11" s="9">
        <v>5.9790000000000001</v>
      </c>
      <c r="BG11" s="9">
        <v>8.048</v>
      </c>
      <c r="BH11" s="9">
        <v>0.40600000000000003</v>
      </c>
      <c r="BI11" s="9">
        <v>7.6420000000000003</v>
      </c>
      <c r="BJ11" s="9">
        <v>192.13300000000001</v>
      </c>
      <c r="BK11" s="9">
        <v>77.402000000000001</v>
      </c>
      <c r="BL11" s="9">
        <v>114.73099999999999</v>
      </c>
      <c r="BM11" s="9">
        <v>73.194999999999993</v>
      </c>
      <c r="BN11" s="9">
        <v>40.926000000000002</v>
      </c>
      <c r="BO11" s="9">
        <v>32.268999999999998</v>
      </c>
      <c r="BP11" s="9">
        <v>68.745999999999995</v>
      </c>
      <c r="BQ11" s="9">
        <v>39.241</v>
      </c>
      <c r="BR11" s="9">
        <v>29.506</v>
      </c>
      <c r="BS11" s="9">
        <v>4.4489999999999998</v>
      </c>
      <c r="BT11" s="9">
        <v>1.6859999999999999</v>
      </c>
      <c r="BU11" s="9">
        <v>2.7629999999999999</v>
      </c>
      <c r="BV11" s="9">
        <v>1.264</v>
      </c>
      <c r="BW11" s="9">
        <v>0.86899999999999999</v>
      </c>
      <c r="BX11" s="9">
        <v>0.39400000000000002</v>
      </c>
      <c r="BY11" s="9">
        <v>91.093000000000004</v>
      </c>
      <c r="BZ11" s="9">
        <v>26.844999999999999</v>
      </c>
      <c r="CA11" s="9">
        <v>64.248000000000005</v>
      </c>
      <c r="CB11" s="9">
        <v>11.324999999999999</v>
      </c>
      <c r="CC11" s="9">
        <v>5.1660000000000004</v>
      </c>
      <c r="CD11" s="9">
        <v>6.1589999999999998</v>
      </c>
      <c r="CE11" s="9">
        <v>79.769000000000005</v>
      </c>
      <c r="CF11" s="9">
        <v>21.68</v>
      </c>
      <c r="CG11" s="9">
        <v>58.088999999999999</v>
      </c>
      <c r="CH11" s="9">
        <v>26.581</v>
      </c>
      <c r="CI11" s="9">
        <v>8.7609999999999992</v>
      </c>
      <c r="CJ11" s="9">
        <v>17.82</v>
      </c>
      <c r="CK11" s="9">
        <v>466.221</v>
      </c>
      <c r="CL11" s="9">
        <v>182.02500000000001</v>
      </c>
      <c r="CM11" s="9">
        <v>284.197</v>
      </c>
      <c r="CN11" s="9">
        <v>425.98399999999998</v>
      </c>
      <c r="CO11" s="9">
        <v>162.17599999999999</v>
      </c>
      <c r="CP11" s="9">
        <v>263.80799999999999</v>
      </c>
      <c r="CQ11" s="9">
        <v>40.238</v>
      </c>
      <c r="CR11" s="9">
        <v>19.847999999999999</v>
      </c>
      <c r="CS11" s="9">
        <v>20.388999999999999</v>
      </c>
      <c r="CT11" s="9">
        <v>80.766999999999996</v>
      </c>
      <c r="CU11" s="9">
        <v>45.423999999999999</v>
      </c>
      <c r="CV11" s="9">
        <v>35.344000000000001</v>
      </c>
      <c r="CW11" s="9">
        <v>608.16099999999994</v>
      </c>
      <c r="CX11" s="9">
        <v>225.11799999999999</v>
      </c>
      <c r="CY11" s="9">
        <v>383.04300000000001</v>
      </c>
      <c r="CZ11" s="9">
        <v>1359.848</v>
      </c>
      <c r="DA11" s="9">
        <v>751.63499999999999</v>
      </c>
      <c r="DB11" s="9">
        <v>608.21299999999997</v>
      </c>
      <c r="DC11" s="9">
        <v>658.35500000000002</v>
      </c>
      <c r="DD11" s="9">
        <v>259.42700000000002</v>
      </c>
      <c r="DE11" s="9">
        <v>398.928</v>
      </c>
      <c r="DF11" s="9">
        <v>416.55399999999997</v>
      </c>
      <c r="DG11" s="9">
        <v>204.48699999999999</v>
      </c>
      <c r="DH11" s="9">
        <v>212.06800000000001</v>
      </c>
      <c r="DI11" s="9">
        <v>240.65899999999999</v>
      </c>
      <c r="DJ11" s="9">
        <v>127.63800000000001</v>
      </c>
      <c r="DK11" s="9">
        <v>113.021</v>
      </c>
      <c r="DL11" s="9">
        <v>41.3</v>
      </c>
      <c r="DM11" s="9">
        <v>20.672999999999998</v>
      </c>
      <c r="DN11" s="9">
        <v>20.626999999999999</v>
      </c>
      <c r="DO11" s="9">
        <v>27.494</v>
      </c>
      <c r="DP11" s="9">
        <v>10.699</v>
      </c>
      <c r="DQ11" s="9">
        <v>16.794</v>
      </c>
      <c r="DR11" s="9">
        <v>49.015000000000001</v>
      </c>
      <c r="DS11" s="9">
        <v>21.876999999999999</v>
      </c>
      <c r="DT11" s="9">
        <v>27.138000000000002</v>
      </c>
      <c r="DU11" s="9">
        <v>6.5019999999999998</v>
      </c>
      <c r="DV11" s="9">
        <v>2.4649999999999999</v>
      </c>
      <c r="DW11" s="9">
        <v>4.0369999999999999</v>
      </c>
      <c r="DX11" s="9">
        <v>4.5010000000000003</v>
      </c>
      <c r="DY11" s="9">
        <v>1.8660000000000001</v>
      </c>
      <c r="DZ11" s="9">
        <v>2.6339999999999999</v>
      </c>
      <c r="EA11" s="9">
        <v>2.758</v>
      </c>
      <c r="EB11" s="9">
        <v>1.59</v>
      </c>
      <c r="EC11" s="9">
        <v>1.167</v>
      </c>
      <c r="ED11" s="9">
        <v>1.7430000000000001</v>
      </c>
      <c r="EE11" s="9">
        <v>0.27600000000000002</v>
      </c>
      <c r="EF11" s="9">
        <v>1.4670000000000001</v>
      </c>
      <c r="EG11" s="9">
        <v>2.0019999999999998</v>
      </c>
      <c r="EH11" s="9">
        <v>0.59899999999999998</v>
      </c>
      <c r="EI11" s="9">
        <v>1.403</v>
      </c>
      <c r="EJ11" s="9">
        <v>42.512999999999998</v>
      </c>
      <c r="EK11" s="9">
        <v>19.411999999999999</v>
      </c>
      <c r="EL11" s="9">
        <v>23.100999999999999</v>
      </c>
      <c r="EM11" s="9">
        <v>15.212</v>
      </c>
      <c r="EN11" s="9">
        <v>8.8010000000000002</v>
      </c>
      <c r="EO11" s="9">
        <v>6.4109999999999996</v>
      </c>
      <c r="EP11" s="9">
        <v>14.029</v>
      </c>
      <c r="EQ11" s="9">
        <v>8.3360000000000003</v>
      </c>
      <c r="ER11" s="9">
        <v>5.6929999999999996</v>
      </c>
      <c r="ES11" s="9">
        <v>1.1830000000000001</v>
      </c>
      <c r="ET11" s="9">
        <v>0.46500000000000002</v>
      </c>
      <c r="EU11" s="9">
        <v>0.71799999999999997</v>
      </c>
      <c r="EV11" s="9">
        <v>0.126</v>
      </c>
      <c r="EW11" s="9">
        <v>0</v>
      </c>
      <c r="EX11" s="9">
        <v>0.126</v>
      </c>
      <c r="EY11" s="9">
        <v>22.126999999999999</v>
      </c>
      <c r="EZ11" s="9">
        <v>8.0570000000000004</v>
      </c>
      <c r="FA11" s="9">
        <v>14.07</v>
      </c>
      <c r="FB11" s="9">
        <v>2.3149999999999999</v>
      </c>
      <c r="FC11" s="9">
        <v>1.151</v>
      </c>
      <c r="FD11" s="9">
        <v>1.1639999999999999</v>
      </c>
      <c r="FE11" s="9">
        <v>19.812000000000001</v>
      </c>
      <c r="FF11" s="9">
        <v>6.9059999999999997</v>
      </c>
      <c r="FG11" s="9">
        <v>12.906000000000001</v>
      </c>
      <c r="FH11" s="9">
        <v>5.048</v>
      </c>
      <c r="FI11" s="9">
        <v>2.5539999999999998</v>
      </c>
      <c r="FJ11" s="9">
        <v>2.4940000000000002</v>
      </c>
      <c r="FK11" s="9">
        <v>126.88</v>
      </c>
      <c r="FL11" s="9">
        <v>54.972000000000001</v>
      </c>
      <c r="FM11" s="9">
        <v>71.908000000000001</v>
      </c>
      <c r="FN11" s="9">
        <v>113.66</v>
      </c>
      <c r="FO11" s="9">
        <v>48.298999999999999</v>
      </c>
      <c r="FP11" s="9">
        <v>65.36</v>
      </c>
      <c r="FQ11" s="9">
        <v>13.22</v>
      </c>
      <c r="FR11" s="9">
        <v>6.673</v>
      </c>
      <c r="FS11" s="9">
        <v>6.5469999999999997</v>
      </c>
      <c r="FT11" s="9">
        <v>16.786000000000001</v>
      </c>
      <c r="FU11" s="9">
        <v>9.9260000000000002</v>
      </c>
      <c r="FV11" s="9">
        <v>6.8609999999999998</v>
      </c>
      <c r="FW11" s="9">
        <v>159.10900000000001</v>
      </c>
      <c r="FX11" s="9">
        <v>66.923000000000002</v>
      </c>
      <c r="FY11" s="9">
        <v>92.186000000000007</v>
      </c>
      <c r="FZ11" s="9">
        <v>247.161</v>
      </c>
      <c r="GA11" s="9">
        <v>130.10300000000001</v>
      </c>
      <c r="GB11" s="9">
        <v>117.059</v>
      </c>
      <c r="GC11" s="9">
        <v>169.393</v>
      </c>
      <c r="GD11" s="9">
        <v>74.384</v>
      </c>
      <c r="GE11" s="9">
        <v>95.009</v>
      </c>
      <c r="GF11" s="9">
        <v>168.851</v>
      </c>
      <c r="GG11" s="9">
        <v>87.263000000000005</v>
      </c>
      <c r="GH11" s="9">
        <v>81.587999999999994</v>
      </c>
      <c r="GI11" s="9">
        <v>129.005</v>
      </c>
      <c r="GJ11" s="9">
        <v>69.322000000000003</v>
      </c>
      <c r="GK11" s="9">
        <v>59.683</v>
      </c>
      <c r="GL11" s="9">
        <v>10.45</v>
      </c>
      <c r="GM11" s="9">
        <v>5.4560000000000004</v>
      </c>
      <c r="GN11" s="9">
        <v>4.9939999999999998</v>
      </c>
      <c r="GO11" s="9">
        <v>5.0549999999999997</v>
      </c>
      <c r="GP11" s="9">
        <v>2.044</v>
      </c>
      <c r="GQ11" s="9">
        <v>3.0110000000000001</v>
      </c>
      <c r="GR11" s="9">
        <v>13.617000000000001</v>
      </c>
      <c r="GS11" s="9">
        <v>6.1479999999999997</v>
      </c>
      <c r="GT11" s="9">
        <v>7.4690000000000003</v>
      </c>
      <c r="GU11" s="9">
        <v>2.5</v>
      </c>
      <c r="GV11" s="9">
        <v>1.419</v>
      </c>
      <c r="GW11" s="9">
        <v>1.081</v>
      </c>
      <c r="GX11" s="9">
        <v>2.1619999999999999</v>
      </c>
      <c r="GY11" s="9">
        <v>1.341</v>
      </c>
      <c r="GZ11" s="9">
        <v>0.82099999999999995</v>
      </c>
      <c r="HA11" s="9">
        <v>0.79200000000000004</v>
      </c>
      <c r="HB11" s="9">
        <v>0.64900000000000002</v>
      </c>
      <c r="HC11" s="9">
        <v>0.14299999999999999</v>
      </c>
      <c r="HD11" s="9">
        <v>1.37</v>
      </c>
      <c r="HE11" s="9">
        <v>0.69199999999999995</v>
      </c>
      <c r="HF11" s="9">
        <v>0.67800000000000005</v>
      </c>
      <c r="HG11" s="9">
        <v>0.33800000000000002</v>
      </c>
      <c r="HH11" s="9">
        <v>7.8E-2</v>
      </c>
      <c r="HI11" s="9">
        <v>0.26</v>
      </c>
      <c r="HJ11" s="9">
        <v>11.117000000000001</v>
      </c>
      <c r="HK11" s="9">
        <v>4.7290000000000001</v>
      </c>
      <c r="HL11" s="9">
        <v>6.3879999999999999</v>
      </c>
      <c r="HM11" s="9">
        <v>4.4420000000000002</v>
      </c>
      <c r="HN11" s="9">
        <v>2.0659999999999998</v>
      </c>
      <c r="HO11" s="9">
        <v>2.3759999999999999</v>
      </c>
      <c r="HP11" s="9">
        <v>3.9359999999999999</v>
      </c>
      <c r="HQ11" s="9">
        <v>1.988</v>
      </c>
      <c r="HR11" s="9">
        <v>1.9470000000000001</v>
      </c>
      <c r="HS11" s="9">
        <v>0.50600000000000001</v>
      </c>
      <c r="HT11" s="9">
        <v>7.8E-2</v>
      </c>
      <c r="HU11" s="9">
        <v>0.42799999999999999</v>
      </c>
      <c r="HV11" s="9">
        <v>0</v>
      </c>
      <c r="HW11" s="9">
        <v>0</v>
      </c>
      <c r="HX11" s="9">
        <v>0</v>
      </c>
      <c r="HY11" s="9">
        <v>5.3490000000000002</v>
      </c>
      <c r="HZ11" s="9">
        <v>2.1480000000000001</v>
      </c>
      <c r="IA11" s="9">
        <v>3.2</v>
      </c>
      <c r="IB11" s="9">
        <v>0.47</v>
      </c>
      <c r="IC11" s="9">
        <v>0.28499999999999998</v>
      </c>
      <c r="ID11" s="9">
        <v>0.185</v>
      </c>
      <c r="IE11" s="9">
        <v>4.8780000000000001</v>
      </c>
      <c r="IF11" s="9">
        <v>1.863</v>
      </c>
      <c r="IG11" s="9">
        <v>3.0150000000000001</v>
      </c>
      <c r="IH11" s="9">
        <v>1.327</v>
      </c>
      <c r="II11" s="9">
        <v>0.51400000000000001</v>
      </c>
      <c r="IJ11" s="9">
        <v>0.81299999999999994</v>
      </c>
      <c r="IK11" s="9">
        <v>26.228999999999999</v>
      </c>
      <c r="IL11" s="9">
        <v>11.792999999999999</v>
      </c>
      <c r="IM11" s="9">
        <v>14.436</v>
      </c>
      <c r="IN11" s="9">
        <v>24.454999999999998</v>
      </c>
      <c r="IO11" s="9">
        <v>10.48</v>
      </c>
      <c r="IP11" s="9">
        <v>13.975</v>
      </c>
      <c r="IQ11" s="9">
        <v>1.774</v>
      </c>
    </row>
    <row r="12" spans="1:251">
      <c r="A12" s="10">
        <v>42401</v>
      </c>
      <c r="B12" s="9">
        <v>6.8230000000000004</v>
      </c>
      <c r="C12" s="9">
        <v>2.5099999999999998</v>
      </c>
      <c r="D12" s="9">
        <v>4.3140000000000001</v>
      </c>
      <c r="E12" s="9">
        <v>54.411000000000001</v>
      </c>
      <c r="F12" s="9">
        <v>22.888000000000002</v>
      </c>
      <c r="G12" s="9">
        <v>31.523</v>
      </c>
      <c r="H12" s="9">
        <v>18.780999999999999</v>
      </c>
      <c r="I12" s="9">
        <v>6.726</v>
      </c>
      <c r="J12" s="9">
        <v>12.055</v>
      </c>
      <c r="K12" s="9">
        <v>408.39100000000002</v>
      </c>
      <c r="L12" s="9">
        <v>179.017</v>
      </c>
      <c r="M12" s="9">
        <v>229.374</v>
      </c>
      <c r="N12" s="9">
        <v>371.34899999999999</v>
      </c>
      <c r="O12" s="9">
        <v>157.964</v>
      </c>
      <c r="P12" s="9">
        <v>213.38499999999999</v>
      </c>
      <c r="Q12" s="9">
        <v>37.042000000000002</v>
      </c>
      <c r="R12" s="9">
        <v>21.053000000000001</v>
      </c>
      <c r="S12" s="9">
        <v>15.989000000000001</v>
      </c>
      <c r="T12" s="9">
        <v>64.114000000000004</v>
      </c>
      <c r="U12" s="9">
        <v>34.286999999999999</v>
      </c>
      <c r="V12" s="9">
        <v>29.826000000000001</v>
      </c>
      <c r="W12" s="9">
        <v>502.654</v>
      </c>
      <c r="X12" s="9">
        <v>216.72</v>
      </c>
      <c r="Y12" s="9">
        <v>285.93400000000003</v>
      </c>
      <c r="Z12" s="9">
        <v>822.56899999999996</v>
      </c>
      <c r="AA12" s="9">
        <v>431.91</v>
      </c>
      <c r="AB12" s="9">
        <v>390.65899999999999</v>
      </c>
      <c r="AC12" s="9">
        <v>548.97</v>
      </c>
      <c r="AD12" s="9">
        <v>244.124</v>
      </c>
      <c r="AE12" s="9">
        <v>304.846</v>
      </c>
      <c r="AF12" s="9">
        <v>2014.8009999999999</v>
      </c>
      <c r="AG12" s="9">
        <v>1008.9589999999999</v>
      </c>
      <c r="AH12" s="9">
        <v>1005.843</v>
      </c>
      <c r="AI12" s="9">
        <v>1308.1120000000001</v>
      </c>
      <c r="AJ12" s="9">
        <v>717.346</v>
      </c>
      <c r="AK12" s="9">
        <v>590.76599999999996</v>
      </c>
      <c r="AL12" s="9">
        <v>211.69</v>
      </c>
      <c r="AM12" s="9">
        <v>114.60299999999999</v>
      </c>
      <c r="AN12" s="9">
        <v>97.085999999999999</v>
      </c>
      <c r="AO12" s="9">
        <v>127.637</v>
      </c>
      <c r="AP12" s="9">
        <v>52.055</v>
      </c>
      <c r="AQ12" s="9">
        <v>75.581999999999994</v>
      </c>
      <c r="AR12" s="9">
        <v>221.15700000000001</v>
      </c>
      <c r="AS12" s="9">
        <v>92.247</v>
      </c>
      <c r="AT12" s="9">
        <v>128.91</v>
      </c>
      <c r="AU12" s="9">
        <v>29.273</v>
      </c>
      <c r="AV12" s="9">
        <v>16</v>
      </c>
      <c r="AW12" s="9">
        <v>13.273</v>
      </c>
      <c r="AX12" s="9">
        <v>20.384</v>
      </c>
      <c r="AY12" s="9">
        <v>12.516999999999999</v>
      </c>
      <c r="AZ12" s="9">
        <v>7.867</v>
      </c>
      <c r="BA12" s="9">
        <v>11.439</v>
      </c>
      <c r="BB12" s="9">
        <v>8.6839999999999993</v>
      </c>
      <c r="BC12" s="9">
        <v>2.7559999999999998</v>
      </c>
      <c r="BD12" s="9">
        <v>8.9450000000000003</v>
      </c>
      <c r="BE12" s="9">
        <v>3.8330000000000002</v>
      </c>
      <c r="BF12" s="9">
        <v>5.1109999999999998</v>
      </c>
      <c r="BG12" s="9">
        <v>8.8889999999999993</v>
      </c>
      <c r="BH12" s="9">
        <v>3.4830000000000001</v>
      </c>
      <c r="BI12" s="9">
        <v>5.4059999999999997</v>
      </c>
      <c r="BJ12" s="9">
        <v>191.88399999999999</v>
      </c>
      <c r="BK12" s="9">
        <v>76.247</v>
      </c>
      <c r="BL12" s="9">
        <v>115.637</v>
      </c>
      <c r="BM12" s="9">
        <v>75.533000000000001</v>
      </c>
      <c r="BN12" s="9">
        <v>41.298999999999999</v>
      </c>
      <c r="BO12" s="9">
        <v>34.234000000000002</v>
      </c>
      <c r="BP12" s="9">
        <v>72.400999999999996</v>
      </c>
      <c r="BQ12" s="9">
        <v>40.070999999999998</v>
      </c>
      <c r="BR12" s="9">
        <v>32.33</v>
      </c>
      <c r="BS12" s="9">
        <v>3.1309999999999998</v>
      </c>
      <c r="BT12" s="9">
        <v>1.228</v>
      </c>
      <c r="BU12" s="9">
        <v>1.9039999999999999</v>
      </c>
      <c r="BV12" s="9">
        <v>0.81</v>
      </c>
      <c r="BW12" s="9">
        <v>0.28000000000000003</v>
      </c>
      <c r="BX12" s="9">
        <v>0.53</v>
      </c>
      <c r="BY12" s="9">
        <v>94.927000000000007</v>
      </c>
      <c r="BZ12" s="9">
        <v>28.001000000000001</v>
      </c>
      <c r="CA12" s="9">
        <v>66.924999999999997</v>
      </c>
      <c r="CB12" s="9">
        <v>8.0109999999999992</v>
      </c>
      <c r="CC12" s="9">
        <v>3.0350000000000001</v>
      </c>
      <c r="CD12" s="9">
        <v>4.9749999999999996</v>
      </c>
      <c r="CE12" s="9">
        <v>86.915999999999997</v>
      </c>
      <c r="CF12" s="9">
        <v>24.966000000000001</v>
      </c>
      <c r="CG12" s="9">
        <v>61.95</v>
      </c>
      <c r="CH12" s="9">
        <v>20.614000000000001</v>
      </c>
      <c r="CI12" s="9">
        <v>6.6669999999999998</v>
      </c>
      <c r="CJ12" s="9">
        <v>13.946999999999999</v>
      </c>
      <c r="CK12" s="9">
        <v>485.53300000000002</v>
      </c>
      <c r="CL12" s="9">
        <v>199.36699999999999</v>
      </c>
      <c r="CM12" s="9">
        <v>286.166</v>
      </c>
      <c r="CN12" s="9">
        <v>432.69799999999998</v>
      </c>
      <c r="CO12" s="9">
        <v>171.18</v>
      </c>
      <c r="CP12" s="9">
        <v>261.517</v>
      </c>
      <c r="CQ12" s="9">
        <v>52.835000000000001</v>
      </c>
      <c r="CR12" s="9">
        <v>28.186</v>
      </c>
      <c r="CS12" s="9">
        <v>24.649000000000001</v>
      </c>
      <c r="CT12" s="9">
        <v>83.840999999999994</v>
      </c>
      <c r="CU12" s="9">
        <v>48.755000000000003</v>
      </c>
      <c r="CV12" s="9">
        <v>35.085999999999999</v>
      </c>
      <c r="CW12" s="9">
        <v>622.84900000000005</v>
      </c>
      <c r="CX12" s="9">
        <v>242.858</v>
      </c>
      <c r="CY12" s="9">
        <v>379.99099999999999</v>
      </c>
      <c r="CZ12" s="9">
        <v>1337.385</v>
      </c>
      <c r="DA12" s="9">
        <v>733.34500000000003</v>
      </c>
      <c r="DB12" s="9">
        <v>604.04</v>
      </c>
      <c r="DC12" s="9">
        <v>677.41600000000005</v>
      </c>
      <c r="DD12" s="9">
        <v>275.61399999999998</v>
      </c>
      <c r="DE12" s="9">
        <v>401.803</v>
      </c>
      <c r="DF12" s="9">
        <v>417.06599999999997</v>
      </c>
      <c r="DG12" s="9">
        <v>205.47900000000001</v>
      </c>
      <c r="DH12" s="9">
        <v>211.58699999999999</v>
      </c>
      <c r="DI12" s="9">
        <v>237.19399999999999</v>
      </c>
      <c r="DJ12" s="9">
        <v>125.102</v>
      </c>
      <c r="DK12" s="9">
        <v>112.093</v>
      </c>
      <c r="DL12" s="9">
        <v>35.631999999999998</v>
      </c>
      <c r="DM12" s="9">
        <v>17.984000000000002</v>
      </c>
      <c r="DN12" s="9">
        <v>17.648</v>
      </c>
      <c r="DO12" s="9">
        <v>20.939</v>
      </c>
      <c r="DP12" s="9">
        <v>8.2080000000000002</v>
      </c>
      <c r="DQ12" s="9">
        <v>12.731</v>
      </c>
      <c r="DR12" s="9">
        <v>47.314</v>
      </c>
      <c r="DS12" s="9">
        <v>22.459</v>
      </c>
      <c r="DT12" s="9">
        <v>24.855</v>
      </c>
      <c r="DU12" s="9">
        <v>5.3129999999999997</v>
      </c>
      <c r="DV12" s="9">
        <v>2.3769999999999998</v>
      </c>
      <c r="DW12" s="9">
        <v>2.9359999999999999</v>
      </c>
      <c r="DX12" s="9">
        <v>4.25</v>
      </c>
      <c r="DY12" s="9">
        <v>2.2549999999999999</v>
      </c>
      <c r="DZ12" s="9">
        <v>1.9950000000000001</v>
      </c>
      <c r="EA12" s="9">
        <v>2.0299999999999998</v>
      </c>
      <c r="EB12" s="9">
        <v>1.1599999999999999</v>
      </c>
      <c r="EC12" s="9">
        <v>0.86899999999999999</v>
      </c>
      <c r="ED12" s="9">
        <v>2.2200000000000002</v>
      </c>
      <c r="EE12" s="9">
        <v>1.095</v>
      </c>
      <c r="EF12" s="9">
        <v>1.125</v>
      </c>
      <c r="EG12" s="9">
        <v>1.0629999999999999</v>
      </c>
      <c r="EH12" s="9">
        <v>0.122</v>
      </c>
      <c r="EI12" s="9">
        <v>0.94099999999999995</v>
      </c>
      <c r="EJ12" s="9">
        <v>42.000999999999998</v>
      </c>
      <c r="EK12" s="9">
        <v>20.081</v>
      </c>
      <c r="EL12" s="9">
        <v>21.919</v>
      </c>
      <c r="EM12" s="9">
        <v>16.291</v>
      </c>
      <c r="EN12" s="9">
        <v>9.0419999999999998</v>
      </c>
      <c r="EO12" s="9">
        <v>7.2489999999999997</v>
      </c>
      <c r="EP12" s="9">
        <v>15.484999999999999</v>
      </c>
      <c r="EQ12" s="9">
        <v>8.6669999999999998</v>
      </c>
      <c r="ER12" s="9">
        <v>6.8170000000000002</v>
      </c>
      <c r="ES12" s="9">
        <v>0.80700000000000005</v>
      </c>
      <c r="ET12" s="9">
        <v>0.375</v>
      </c>
      <c r="EU12" s="9">
        <v>0.432</v>
      </c>
      <c r="EV12" s="9">
        <v>0.23200000000000001</v>
      </c>
      <c r="EW12" s="9">
        <v>0.124</v>
      </c>
      <c r="EX12" s="9">
        <v>0.109</v>
      </c>
      <c r="EY12" s="9">
        <v>20.239000000000001</v>
      </c>
      <c r="EZ12" s="9">
        <v>8.8420000000000005</v>
      </c>
      <c r="FA12" s="9">
        <v>11.397</v>
      </c>
      <c r="FB12" s="9">
        <v>1.756</v>
      </c>
      <c r="FC12" s="9">
        <v>0.70099999999999996</v>
      </c>
      <c r="FD12" s="9">
        <v>1.0549999999999999</v>
      </c>
      <c r="FE12" s="9">
        <v>18.483000000000001</v>
      </c>
      <c r="FF12" s="9">
        <v>8.141</v>
      </c>
      <c r="FG12" s="9">
        <v>10.342000000000001</v>
      </c>
      <c r="FH12" s="9">
        <v>5.2389999999999999</v>
      </c>
      <c r="FI12" s="9">
        <v>2.0739999999999998</v>
      </c>
      <c r="FJ12" s="9">
        <v>3.165</v>
      </c>
      <c r="FK12" s="9">
        <v>132.55699999999999</v>
      </c>
      <c r="FL12" s="9">
        <v>57.917999999999999</v>
      </c>
      <c r="FM12" s="9">
        <v>74.638999999999996</v>
      </c>
      <c r="FN12" s="9">
        <v>115.3</v>
      </c>
      <c r="FO12" s="9">
        <v>48.387999999999998</v>
      </c>
      <c r="FP12" s="9">
        <v>66.912000000000006</v>
      </c>
      <c r="FQ12" s="9">
        <v>17.257999999999999</v>
      </c>
      <c r="FR12" s="9">
        <v>9.5310000000000006</v>
      </c>
      <c r="FS12" s="9">
        <v>7.7270000000000003</v>
      </c>
      <c r="FT12" s="9">
        <v>17.515000000000001</v>
      </c>
      <c r="FU12" s="9">
        <v>9.8279999999999994</v>
      </c>
      <c r="FV12" s="9">
        <v>7.6870000000000003</v>
      </c>
      <c r="FW12" s="9">
        <v>162.357</v>
      </c>
      <c r="FX12" s="9">
        <v>70.549000000000007</v>
      </c>
      <c r="FY12" s="9">
        <v>91.808000000000007</v>
      </c>
      <c r="FZ12" s="9">
        <v>242.50700000000001</v>
      </c>
      <c r="GA12" s="9">
        <v>127.479</v>
      </c>
      <c r="GB12" s="9">
        <v>115.029</v>
      </c>
      <c r="GC12" s="9">
        <v>174.55799999999999</v>
      </c>
      <c r="GD12" s="9">
        <v>78</v>
      </c>
      <c r="GE12" s="9">
        <v>96.558999999999997</v>
      </c>
      <c r="GF12" s="9">
        <v>166.898</v>
      </c>
      <c r="GG12" s="9">
        <v>84.754000000000005</v>
      </c>
      <c r="GH12" s="9">
        <v>82.144000000000005</v>
      </c>
      <c r="GI12" s="9">
        <v>126.261</v>
      </c>
      <c r="GJ12" s="9">
        <v>66.637</v>
      </c>
      <c r="GK12" s="9">
        <v>59.622999999999998</v>
      </c>
      <c r="GL12" s="9">
        <v>12.414</v>
      </c>
      <c r="GM12" s="9">
        <v>6.6470000000000002</v>
      </c>
      <c r="GN12" s="9">
        <v>5.7670000000000003</v>
      </c>
      <c r="GO12" s="9">
        <v>5.8140000000000001</v>
      </c>
      <c r="GP12" s="9">
        <v>2.4609999999999999</v>
      </c>
      <c r="GQ12" s="9">
        <v>3.3530000000000002</v>
      </c>
      <c r="GR12" s="9">
        <v>15.101000000000001</v>
      </c>
      <c r="GS12" s="9">
        <v>6.8</v>
      </c>
      <c r="GT12" s="9">
        <v>8.3010000000000002</v>
      </c>
      <c r="GU12" s="9">
        <v>2.5419999999999998</v>
      </c>
      <c r="GV12" s="9">
        <v>1.3180000000000001</v>
      </c>
      <c r="GW12" s="9">
        <v>1.224</v>
      </c>
      <c r="GX12" s="9">
        <v>1.845</v>
      </c>
      <c r="GY12" s="9">
        <v>1.0469999999999999</v>
      </c>
      <c r="GZ12" s="9">
        <v>0.79800000000000004</v>
      </c>
      <c r="HA12" s="9">
        <v>1.1100000000000001</v>
      </c>
      <c r="HB12" s="9">
        <v>0.55200000000000005</v>
      </c>
      <c r="HC12" s="9">
        <v>0.55800000000000005</v>
      </c>
      <c r="HD12" s="9">
        <v>0.73499999999999999</v>
      </c>
      <c r="HE12" s="9">
        <v>0.495</v>
      </c>
      <c r="HF12" s="9">
        <v>0.24</v>
      </c>
      <c r="HG12" s="9">
        <v>0.69699999999999995</v>
      </c>
      <c r="HH12" s="9">
        <v>0.27100000000000002</v>
      </c>
      <c r="HI12" s="9">
        <v>0.42599999999999999</v>
      </c>
      <c r="HJ12" s="9">
        <v>12.558999999999999</v>
      </c>
      <c r="HK12" s="9">
        <v>5.4820000000000002</v>
      </c>
      <c r="HL12" s="9">
        <v>7.077</v>
      </c>
      <c r="HM12" s="9">
        <v>6.31</v>
      </c>
      <c r="HN12" s="9">
        <v>2.819</v>
      </c>
      <c r="HO12" s="9">
        <v>3.492</v>
      </c>
      <c r="HP12" s="9">
        <v>5.2990000000000004</v>
      </c>
      <c r="HQ12" s="9">
        <v>2.3839999999999999</v>
      </c>
      <c r="HR12" s="9">
        <v>2.9140000000000001</v>
      </c>
      <c r="HS12" s="9">
        <v>1.012</v>
      </c>
      <c r="HT12" s="9">
        <v>0.434</v>
      </c>
      <c r="HU12" s="9">
        <v>0.57699999999999996</v>
      </c>
      <c r="HV12" s="9">
        <v>0.16300000000000001</v>
      </c>
      <c r="HW12" s="9">
        <v>0.16300000000000001</v>
      </c>
      <c r="HX12" s="9">
        <v>0</v>
      </c>
      <c r="HY12" s="9">
        <v>4.7249999999999996</v>
      </c>
      <c r="HZ12" s="9">
        <v>1.917</v>
      </c>
      <c r="IA12" s="9">
        <v>2.8079999999999998</v>
      </c>
      <c r="IB12" s="9">
        <v>0.35899999999999999</v>
      </c>
      <c r="IC12" s="9">
        <v>0</v>
      </c>
      <c r="ID12" s="9">
        <v>0.35899999999999999</v>
      </c>
      <c r="IE12" s="9">
        <v>4.367</v>
      </c>
      <c r="IF12" s="9">
        <v>1.917</v>
      </c>
      <c r="IG12" s="9">
        <v>2.4500000000000002</v>
      </c>
      <c r="IH12" s="9">
        <v>1.361</v>
      </c>
      <c r="II12" s="9">
        <v>0.58399999999999996</v>
      </c>
      <c r="IJ12" s="9">
        <v>0.77700000000000002</v>
      </c>
      <c r="IK12" s="9">
        <v>25.536000000000001</v>
      </c>
      <c r="IL12" s="9">
        <v>11.316000000000001</v>
      </c>
      <c r="IM12" s="9">
        <v>14.22</v>
      </c>
      <c r="IN12" s="9">
        <v>22.859000000000002</v>
      </c>
      <c r="IO12" s="9">
        <v>10.135999999999999</v>
      </c>
      <c r="IP12" s="9">
        <v>12.723000000000001</v>
      </c>
      <c r="IQ12" s="9">
        <v>2.677</v>
      </c>
    </row>
    <row r="13" spans="1:251">
      <c r="A13" s="10">
        <v>42767</v>
      </c>
      <c r="B13" s="9">
        <v>5.46</v>
      </c>
      <c r="C13" s="9">
        <v>3.1030000000000002</v>
      </c>
      <c r="D13" s="9">
        <v>2.3570000000000002</v>
      </c>
      <c r="E13" s="9">
        <v>50.697000000000003</v>
      </c>
      <c r="F13" s="9">
        <v>19.853999999999999</v>
      </c>
      <c r="G13" s="9">
        <v>30.843</v>
      </c>
      <c r="H13" s="9">
        <v>12.288</v>
      </c>
      <c r="I13" s="9">
        <v>4.4089999999999998</v>
      </c>
      <c r="J13" s="9">
        <v>7.8789999999999996</v>
      </c>
      <c r="K13" s="9">
        <v>423.66899999999998</v>
      </c>
      <c r="L13" s="9">
        <v>188.10300000000001</v>
      </c>
      <c r="M13" s="9">
        <v>235.566</v>
      </c>
      <c r="N13" s="9">
        <v>383.37900000000002</v>
      </c>
      <c r="O13" s="9">
        <v>167.54599999999999</v>
      </c>
      <c r="P13" s="9">
        <v>215.833</v>
      </c>
      <c r="Q13" s="9">
        <v>40.29</v>
      </c>
      <c r="R13" s="9">
        <v>20.556999999999999</v>
      </c>
      <c r="S13" s="9">
        <v>19.733000000000001</v>
      </c>
      <c r="T13" s="9">
        <v>57.02</v>
      </c>
      <c r="U13" s="9">
        <v>30.532</v>
      </c>
      <c r="V13" s="9">
        <v>26.488</v>
      </c>
      <c r="W13" s="9">
        <v>508.66399999999999</v>
      </c>
      <c r="X13" s="9">
        <v>220.80600000000001</v>
      </c>
      <c r="Y13" s="9">
        <v>287.858</v>
      </c>
      <c r="Z13" s="9">
        <v>838.15800000000002</v>
      </c>
      <c r="AA13" s="9">
        <v>436.22</v>
      </c>
      <c r="AB13" s="9">
        <v>401.93799999999999</v>
      </c>
      <c r="AC13" s="9">
        <v>548.96</v>
      </c>
      <c r="AD13" s="9">
        <v>245.048</v>
      </c>
      <c r="AE13" s="9">
        <v>303.91199999999998</v>
      </c>
      <c r="AF13" s="9">
        <v>2034.9770000000001</v>
      </c>
      <c r="AG13" s="9">
        <v>1017.896</v>
      </c>
      <c r="AH13" s="9">
        <v>1017.08</v>
      </c>
      <c r="AI13" s="9">
        <v>1304.2059999999999</v>
      </c>
      <c r="AJ13" s="9">
        <v>716.04499999999996</v>
      </c>
      <c r="AK13" s="9">
        <v>588.16200000000003</v>
      </c>
      <c r="AL13" s="9">
        <v>250.33500000000001</v>
      </c>
      <c r="AM13" s="9">
        <v>139.328</v>
      </c>
      <c r="AN13" s="9">
        <v>111.00700000000001</v>
      </c>
      <c r="AO13" s="9">
        <v>151.87100000000001</v>
      </c>
      <c r="AP13" s="9">
        <v>67.938000000000002</v>
      </c>
      <c r="AQ13" s="9">
        <v>83.933999999999997</v>
      </c>
      <c r="AR13" s="9">
        <v>233.38800000000001</v>
      </c>
      <c r="AS13" s="9">
        <v>92.254999999999995</v>
      </c>
      <c r="AT13" s="9">
        <v>141.13300000000001</v>
      </c>
      <c r="AU13" s="9">
        <v>36.731000000000002</v>
      </c>
      <c r="AV13" s="9">
        <v>13.221</v>
      </c>
      <c r="AW13" s="9">
        <v>23.51</v>
      </c>
      <c r="AX13" s="9">
        <v>30.105</v>
      </c>
      <c r="AY13" s="9">
        <v>11.606</v>
      </c>
      <c r="AZ13" s="9">
        <v>18.498999999999999</v>
      </c>
      <c r="BA13" s="9">
        <v>10.731999999999999</v>
      </c>
      <c r="BB13" s="9">
        <v>5.4139999999999997</v>
      </c>
      <c r="BC13" s="9">
        <v>5.319</v>
      </c>
      <c r="BD13" s="9">
        <v>19.373000000000001</v>
      </c>
      <c r="BE13" s="9">
        <v>6.1929999999999996</v>
      </c>
      <c r="BF13" s="9">
        <v>13.18</v>
      </c>
      <c r="BG13" s="9">
        <v>6.6260000000000003</v>
      </c>
      <c r="BH13" s="9">
        <v>1.615</v>
      </c>
      <c r="BI13" s="9">
        <v>5.0110000000000001</v>
      </c>
      <c r="BJ13" s="9">
        <v>196.65700000000001</v>
      </c>
      <c r="BK13" s="9">
        <v>79.034000000000006</v>
      </c>
      <c r="BL13" s="9">
        <v>117.623</v>
      </c>
      <c r="BM13" s="9">
        <v>77.72</v>
      </c>
      <c r="BN13" s="9">
        <v>40.088999999999999</v>
      </c>
      <c r="BO13" s="9">
        <v>37.631</v>
      </c>
      <c r="BP13" s="9">
        <v>74.037999999999997</v>
      </c>
      <c r="BQ13" s="9">
        <v>38.65</v>
      </c>
      <c r="BR13" s="9">
        <v>35.387</v>
      </c>
      <c r="BS13" s="9">
        <v>3.6829999999999998</v>
      </c>
      <c r="BT13" s="9">
        <v>1.4390000000000001</v>
      </c>
      <c r="BU13" s="9">
        <v>2.2440000000000002</v>
      </c>
      <c r="BV13" s="9">
        <v>2.0859999999999999</v>
      </c>
      <c r="BW13" s="9">
        <v>0.42199999999999999</v>
      </c>
      <c r="BX13" s="9">
        <v>1.6639999999999999</v>
      </c>
      <c r="BY13" s="9">
        <v>92.715000000000003</v>
      </c>
      <c r="BZ13" s="9">
        <v>33.265000000000001</v>
      </c>
      <c r="CA13" s="9">
        <v>59.45</v>
      </c>
      <c r="CB13" s="9">
        <v>13.12</v>
      </c>
      <c r="CC13" s="9">
        <v>5.9550000000000001</v>
      </c>
      <c r="CD13" s="9">
        <v>7.165</v>
      </c>
      <c r="CE13" s="9">
        <v>79.594999999999999</v>
      </c>
      <c r="CF13" s="9">
        <v>27.31</v>
      </c>
      <c r="CG13" s="9">
        <v>52.286000000000001</v>
      </c>
      <c r="CH13" s="9">
        <v>24.135000000000002</v>
      </c>
      <c r="CI13" s="9">
        <v>5.258</v>
      </c>
      <c r="CJ13" s="9">
        <v>18.878</v>
      </c>
      <c r="CK13" s="9">
        <v>497.38299999999998</v>
      </c>
      <c r="CL13" s="9">
        <v>209.59700000000001</v>
      </c>
      <c r="CM13" s="9">
        <v>287.786</v>
      </c>
      <c r="CN13" s="9">
        <v>444.351</v>
      </c>
      <c r="CO13" s="9">
        <v>183.25</v>
      </c>
      <c r="CP13" s="9">
        <v>261.101</v>
      </c>
      <c r="CQ13" s="9">
        <v>53.031999999999996</v>
      </c>
      <c r="CR13" s="9">
        <v>26.347000000000001</v>
      </c>
      <c r="CS13" s="9">
        <v>26.684999999999999</v>
      </c>
      <c r="CT13" s="9">
        <v>84.77</v>
      </c>
      <c r="CU13" s="9">
        <v>44.064</v>
      </c>
      <c r="CV13" s="9">
        <v>40.706000000000003</v>
      </c>
      <c r="CW13" s="9">
        <v>646</v>
      </c>
      <c r="CX13" s="9">
        <v>257.78800000000001</v>
      </c>
      <c r="CY13" s="9">
        <v>388.21199999999999</v>
      </c>
      <c r="CZ13" s="9">
        <v>1340.9369999999999</v>
      </c>
      <c r="DA13" s="9">
        <v>729.26599999999996</v>
      </c>
      <c r="DB13" s="9">
        <v>611.67100000000005</v>
      </c>
      <c r="DC13" s="9">
        <v>694.04</v>
      </c>
      <c r="DD13" s="9">
        <v>288.63099999999997</v>
      </c>
      <c r="DE13" s="9">
        <v>405.40899999999999</v>
      </c>
      <c r="DF13" s="9">
        <v>422.08199999999999</v>
      </c>
      <c r="DG13" s="9">
        <v>207.596</v>
      </c>
      <c r="DH13" s="9">
        <v>214.48599999999999</v>
      </c>
      <c r="DI13" s="9">
        <v>239.97</v>
      </c>
      <c r="DJ13" s="9">
        <v>127.145</v>
      </c>
      <c r="DK13" s="9">
        <v>112.825</v>
      </c>
      <c r="DL13" s="9">
        <v>39.350999999999999</v>
      </c>
      <c r="DM13" s="9">
        <v>19.754000000000001</v>
      </c>
      <c r="DN13" s="9">
        <v>19.597000000000001</v>
      </c>
      <c r="DO13" s="9">
        <v>26.213000000000001</v>
      </c>
      <c r="DP13" s="9">
        <v>10.670999999999999</v>
      </c>
      <c r="DQ13" s="9">
        <v>15.542</v>
      </c>
      <c r="DR13" s="9">
        <v>47.908000000000001</v>
      </c>
      <c r="DS13" s="9">
        <v>18.411999999999999</v>
      </c>
      <c r="DT13" s="9">
        <v>29.495999999999999</v>
      </c>
      <c r="DU13" s="9">
        <v>7.1269999999999998</v>
      </c>
      <c r="DV13" s="9">
        <v>1.9019999999999999</v>
      </c>
      <c r="DW13" s="9">
        <v>5.2249999999999996</v>
      </c>
      <c r="DX13" s="9">
        <v>5.8550000000000004</v>
      </c>
      <c r="DY13" s="9">
        <v>1.9019999999999999</v>
      </c>
      <c r="DZ13" s="9">
        <v>3.952</v>
      </c>
      <c r="EA13" s="9">
        <v>2.6720000000000002</v>
      </c>
      <c r="EB13" s="9">
        <v>0.52300000000000002</v>
      </c>
      <c r="EC13" s="9">
        <v>2.149</v>
      </c>
      <c r="ED13" s="9">
        <v>3.1829999999999998</v>
      </c>
      <c r="EE13" s="9">
        <v>1.379</v>
      </c>
      <c r="EF13" s="9">
        <v>1.804</v>
      </c>
      <c r="EG13" s="9">
        <v>1.2729999999999999</v>
      </c>
      <c r="EH13" s="9">
        <v>0</v>
      </c>
      <c r="EI13" s="9">
        <v>1.2729999999999999</v>
      </c>
      <c r="EJ13" s="9">
        <v>40.780999999999999</v>
      </c>
      <c r="EK13" s="9">
        <v>16.510000000000002</v>
      </c>
      <c r="EL13" s="9">
        <v>24.271000000000001</v>
      </c>
      <c r="EM13" s="9">
        <v>13.214</v>
      </c>
      <c r="EN13" s="9">
        <v>7.4249999999999998</v>
      </c>
      <c r="EO13" s="9">
        <v>5.7880000000000003</v>
      </c>
      <c r="EP13" s="9">
        <v>12.064</v>
      </c>
      <c r="EQ13" s="9">
        <v>7.14</v>
      </c>
      <c r="ER13" s="9">
        <v>4.9240000000000004</v>
      </c>
      <c r="ES13" s="9">
        <v>1.1499999999999999</v>
      </c>
      <c r="ET13" s="9">
        <v>0.28599999999999998</v>
      </c>
      <c r="EU13" s="9">
        <v>0.86399999999999999</v>
      </c>
      <c r="EV13" s="9">
        <v>0.27</v>
      </c>
      <c r="EW13" s="9">
        <v>0.154</v>
      </c>
      <c r="EX13" s="9">
        <v>0.11600000000000001</v>
      </c>
      <c r="EY13" s="9">
        <v>23.442</v>
      </c>
      <c r="EZ13" s="9">
        <v>8.6950000000000003</v>
      </c>
      <c r="FA13" s="9">
        <v>14.747</v>
      </c>
      <c r="FB13" s="9">
        <v>2.2360000000000002</v>
      </c>
      <c r="FC13" s="9">
        <v>1.3120000000000001</v>
      </c>
      <c r="FD13" s="9">
        <v>0.92400000000000004</v>
      </c>
      <c r="FE13" s="9">
        <v>21.204999999999998</v>
      </c>
      <c r="FF13" s="9">
        <v>7.383</v>
      </c>
      <c r="FG13" s="9">
        <v>13.823</v>
      </c>
      <c r="FH13" s="9">
        <v>3.855</v>
      </c>
      <c r="FI13" s="9">
        <v>0.23599999999999999</v>
      </c>
      <c r="FJ13" s="9">
        <v>3.6190000000000002</v>
      </c>
      <c r="FK13" s="9">
        <v>134.20400000000001</v>
      </c>
      <c r="FL13" s="9">
        <v>62.037999999999997</v>
      </c>
      <c r="FM13" s="9">
        <v>72.165000000000006</v>
      </c>
      <c r="FN13" s="9">
        <v>114.435</v>
      </c>
      <c r="FO13" s="9">
        <v>50.436999999999998</v>
      </c>
      <c r="FP13" s="9">
        <v>63.997999999999998</v>
      </c>
      <c r="FQ13" s="9">
        <v>19.768999999999998</v>
      </c>
      <c r="FR13" s="9">
        <v>11.601000000000001</v>
      </c>
      <c r="FS13" s="9">
        <v>8.1669999999999998</v>
      </c>
      <c r="FT13" s="9">
        <v>14.736000000000001</v>
      </c>
      <c r="FU13" s="9">
        <v>7.6630000000000003</v>
      </c>
      <c r="FV13" s="9">
        <v>7.0730000000000004</v>
      </c>
      <c r="FW13" s="9">
        <v>167.376</v>
      </c>
      <c r="FX13" s="9">
        <v>72.787999999999997</v>
      </c>
      <c r="FY13" s="9">
        <v>94.587999999999994</v>
      </c>
      <c r="FZ13" s="9">
        <v>247.09700000000001</v>
      </c>
      <c r="GA13" s="9">
        <v>129.047</v>
      </c>
      <c r="GB13" s="9">
        <v>118.05</v>
      </c>
      <c r="GC13" s="9">
        <v>174.98400000000001</v>
      </c>
      <c r="GD13" s="9">
        <v>78.548000000000002</v>
      </c>
      <c r="GE13" s="9">
        <v>96.436000000000007</v>
      </c>
      <c r="GF13" s="9">
        <v>179.499</v>
      </c>
      <c r="GG13" s="9">
        <v>92.203000000000003</v>
      </c>
      <c r="GH13" s="9">
        <v>87.296999999999997</v>
      </c>
      <c r="GI13" s="9">
        <v>137.946</v>
      </c>
      <c r="GJ13" s="9">
        <v>74.911000000000001</v>
      </c>
      <c r="GK13" s="9">
        <v>63.034999999999997</v>
      </c>
      <c r="GL13" s="9">
        <v>14.21</v>
      </c>
      <c r="GM13" s="9">
        <v>8.8699999999999992</v>
      </c>
      <c r="GN13" s="9">
        <v>5.3390000000000004</v>
      </c>
      <c r="GO13" s="9">
        <v>6.41</v>
      </c>
      <c r="GP13" s="9">
        <v>3.3719999999999999</v>
      </c>
      <c r="GQ13" s="9">
        <v>3.0379999999999998</v>
      </c>
      <c r="GR13" s="9">
        <v>15.252000000000001</v>
      </c>
      <c r="GS13" s="9">
        <v>6.0940000000000003</v>
      </c>
      <c r="GT13" s="9">
        <v>9.1579999999999995</v>
      </c>
      <c r="GU13" s="9">
        <v>3.3340000000000001</v>
      </c>
      <c r="GV13" s="9">
        <v>1.7230000000000001</v>
      </c>
      <c r="GW13" s="9">
        <v>1.611</v>
      </c>
      <c r="GX13" s="9">
        <v>2.165</v>
      </c>
      <c r="GY13" s="9">
        <v>1.4279999999999999</v>
      </c>
      <c r="GZ13" s="9">
        <v>0.73699999999999999</v>
      </c>
      <c r="HA13" s="9">
        <v>0.58299999999999996</v>
      </c>
      <c r="HB13" s="9">
        <v>0.26300000000000001</v>
      </c>
      <c r="HC13" s="9">
        <v>0.31900000000000001</v>
      </c>
      <c r="HD13" s="9">
        <v>1.5820000000000001</v>
      </c>
      <c r="HE13" s="9">
        <v>1.165</v>
      </c>
      <c r="HF13" s="9">
        <v>0.41699999999999998</v>
      </c>
      <c r="HG13" s="9">
        <v>1.169</v>
      </c>
      <c r="HH13" s="9">
        <v>0.29499999999999998</v>
      </c>
      <c r="HI13" s="9">
        <v>0.874</v>
      </c>
      <c r="HJ13" s="9">
        <v>11.917999999999999</v>
      </c>
      <c r="HK13" s="9">
        <v>4.3710000000000004</v>
      </c>
      <c r="HL13" s="9">
        <v>7.5469999999999997</v>
      </c>
      <c r="HM13" s="9">
        <v>4.4820000000000002</v>
      </c>
      <c r="HN13" s="9">
        <v>2.1739999999999999</v>
      </c>
      <c r="HO13" s="9">
        <v>2.3079999999999998</v>
      </c>
      <c r="HP13" s="9">
        <v>3.4849999999999999</v>
      </c>
      <c r="HQ13" s="9">
        <v>1.5289999999999999</v>
      </c>
      <c r="HR13" s="9">
        <v>1.9550000000000001</v>
      </c>
      <c r="HS13" s="9">
        <v>0.998</v>
      </c>
      <c r="HT13" s="9">
        <v>0.64500000000000002</v>
      </c>
      <c r="HU13" s="9">
        <v>0.35299999999999998</v>
      </c>
      <c r="HV13" s="9">
        <v>0</v>
      </c>
      <c r="HW13" s="9">
        <v>0</v>
      </c>
      <c r="HX13" s="9">
        <v>0</v>
      </c>
      <c r="HY13" s="9">
        <v>5.827</v>
      </c>
      <c r="HZ13" s="9">
        <v>1.5649999999999999</v>
      </c>
      <c r="IA13" s="9">
        <v>4.2619999999999996</v>
      </c>
      <c r="IB13" s="9">
        <v>1.1950000000000001</v>
      </c>
      <c r="IC13" s="9">
        <v>0.49099999999999999</v>
      </c>
      <c r="ID13" s="9">
        <v>0.70499999999999996</v>
      </c>
      <c r="IE13" s="9">
        <v>4.6310000000000002</v>
      </c>
      <c r="IF13" s="9">
        <v>1.0740000000000001</v>
      </c>
      <c r="IG13" s="9">
        <v>3.5569999999999999</v>
      </c>
      <c r="IH13" s="9">
        <v>1.609</v>
      </c>
      <c r="II13" s="9">
        <v>0.63200000000000001</v>
      </c>
      <c r="IJ13" s="9">
        <v>0.97699999999999998</v>
      </c>
      <c r="IK13" s="9">
        <v>26.302</v>
      </c>
      <c r="IL13" s="9">
        <v>11.196999999999999</v>
      </c>
      <c r="IM13" s="9">
        <v>15.103999999999999</v>
      </c>
      <c r="IN13" s="9">
        <v>22.315000000000001</v>
      </c>
      <c r="IO13" s="9">
        <v>8.9459999999999997</v>
      </c>
      <c r="IP13" s="9">
        <v>13.37</v>
      </c>
      <c r="IQ13" s="9">
        <v>3.9870000000000001</v>
      </c>
    </row>
    <row r="14" spans="1:251">
      <c r="A14" s="10">
        <v>43132</v>
      </c>
      <c r="B14" s="9">
        <v>7.944</v>
      </c>
      <c r="C14" s="9">
        <v>3.5870000000000002</v>
      </c>
      <c r="D14" s="9">
        <v>4.3570000000000002</v>
      </c>
      <c r="E14" s="9">
        <v>48.377000000000002</v>
      </c>
      <c r="F14" s="9">
        <v>19.068999999999999</v>
      </c>
      <c r="G14" s="9">
        <v>29.308</v>
      </c>
      <c r="H14" s="9">
        <v>14.874000000000001</v>
      </c>
      <c r="I14" s="9">
        <v>7.444</v>
      </c>
      <c r="J14" s="9">
        <v>7.43</v>
      </c>
      <c r="K14" s="9">
        <v>414.37400000000002</v>
      </c>
      <c r="L14" s="9">
        <v>177.30500000000001</v>
      </c>
      <c r="M14" s="9">
        <v>237.06899999999999</v>
      </c>
      <c r="N14" s="9">
        <v>382.72899999999998</v>
      </c>
      <c r="O14" s="9">
        <v>159.54400000000001</v>
      </c>
      <c r="P14" s="9">
        <v>223.185</v>
      </c>
      <c r="Q14" s="9">
        <v>31.645</v>
      </c>
      <c r="R14" s="9">
        <v>17.760999999999999</v>
      </c>
      <c r="S14" s="9">
        <v>13.884</v>
      </c>
      <c r="T14" s="9">
        <v>56.25</v>
      </c>
      <c r="U14" s="9">
        <v>30.120999999999999</v>
      </c>
      <c r="V14" s="9">
        <v>26.129000000000001</v>
      </c>
      <c r="W14" s="9">
        <v>499.68299999999999</v>
      </c>
      <c r="X14" s="9">
        <v>212.62100000000001</v>
      </c>
      <c r="Y14" s="9">
        <v>287.06200000000001</v>
      </c>
      <c r="Z14" s="9">
        <v>863.14</v>
      </c>
      <c r="AA14" s="9">
        <v>450.49400000000003</v>
      </c>
      <c r="AB14" s="9">
        <v>412.64499999999998</v>
      </c>
      <c r="AC14" s="9">
        <v>537.76599999999996</v>
      </c>
      <c r="AD14" s="9">
        <v>236.34100000000001</v>
      </c>
      <c r="AE14" s="9">
        <v>301.42500000000001</v>
      </c>
      <c r="AF14" s="9">
        <v>2057.66</v>
      </c>
      <c r="AG14" s="9">
        <v>1021.638</v>
      </c>
      <c r="AH14" s="9">
        <v>1036.021</v>
      </c>
      <c r="AI14" s="9">
        <v>1331.0229999999999</v>
      </c>
      <c r="AJ14" s="9">
        <v>717.20399999999995</v>
      </c>
      <c r="AK14" s="9">
        <v>613.81899999999996</v>
      </c>
      <c r="AL14" s="9">
        <v>221.87100000000001</v>
      </c>
      <c r="AM14" s="9">
        <v>120.27500000000001</v>
      </c>
      <c r="AN14" s="9">
        <v>101.596</v>
      </c>
      <c r="AO14" s="9">
        <v>128.208</v>
      </c>
      <c r="AP14" s="9">
        <v>59.198999999999998</v>
      </c>
      <c r="AQ14" s="9">
        <v>69.007999999999996</v>
      </c>
      <c r="AR14" s="9">
        <v>248.06700000000001</v>
      </c>
      <c r="AS14" s="9">
        <v>103.536</v>
      </c>
      <c r="AT14" s="9">
        <v>144.53100000000001</v>
      </c>
      <c r="AU14" s="9">
        <v>33.271000000000001</v>
      </c>
      <c r="AV14" s="9">
        <v>10.891</v>
      </c>
      <c r="AW14" s="9">
        <v>22.38</v>
      </c>
      <c r="AX14" s="9">
        <v>20.137</v>
      </c>
      <c r="AY14" s="9">
        <v>9.2579999999999991</v>
      </c>
      <c r="AZ14" s="9">
        <v>10.879</v>
      </c>
      <c r="BA14" s="9">
        <v>9.2070000000000007</v>
      </c>
      <c r="BB14" s="9">
        <v>4.6749999999999998</v>
      </c>
      <c r="BC14" s="9">
        <v>4.5309999999999997</v>
      </c>
      <c r="BD14" s="9">
        <v>10.93</v>
      </c>
      <c r="BE14" s="9">
        <v>4.5830000000000002</v>
      </c>
      <c r="BF14" s="9">
        <v>6.3470000000000004</v>
      </c>
      <c r="BG14" s="9">
        <v>13.134</v>
      </c>
      <c r="BH14" s="9">
        <v>1.6319999999999999</v>
      </c>
      <c r="BI14" s="9">
        <v>11.502000000000001</v>
      </c>
      <c r="BJ14" s="9">
        <v>214.79599999999999</v>
      </c>
      <c r="BK14" s="9">
        <v>92.646000000000001</v>
      </c>
      <c r="BL14" s="9">
        <v>122.15</v>
      </c>
      <c r="BM14" s="9">
        <v>85.254000000000005</v>
      </c>
      <c r="BN14" s="9">
        <v>45.215000000000003</v>
      </c>
      <c r="BO14" s="9">
        <v>40.039000000000001</v>
      </c>
      <c r="BP14" s="9">
        <v>78.322999999999993</v>
      </c>
      <c r="BQ14" s="9">
        <v>42.618000000000002</v>
      </c>
      <c r="BR14" s="9">
        <v>35.704999999999998</v>
      </c>
      <c r="BS14" s="9">
        <v>6.931</v>
      </c>
      <c r="BT14" s="9">
        <v>2.597</v>
      </c>
      <c r="BU14" s="9">
        <v>4.3339999999999996</v>
      </c>
      <c r="BV14" s="9">
        <v>0.85499999999999998</v>
      </c>
      <c r="BW14" s="9">
        <v>0.47399999999999998</v>
      </c>
      <c r="BX14" s="9">
        <v>0.38100000000000001</v>
      </c>
      <c r="BY14" s="9">
        <v>102.614</v>
      </c>
      <c r="BZ14" s="9">
        <v>37.981000000000002</v>
      </c>
      <c r="CA14" s="9">
        <v>64.634</v>
      </c>
      <c r="CB14" s="9">
        <v>15.329000000000001</v>
      </c>
      <c r="CC14" s="9">
        <v>6.0119999999999996</v>
      </c>
      <c r="CD14" s="9">
        <v>9.3170000000000002</v>
      </c>
      <c r="CE14" s="9">
        <v>87.284999999999997</v>
      </c>
      <c r="CF14" s="9">
        <v>31.969000000000001</v>
      </c>
      <c r="CG14" s="9">
        <v>55.317</v>
      </c>
      <c r="CH14" s="9">
        <v>26.073</v>
      </c>
      <c r="CI14" s="9">
        <v>8.9760000000000009</v>
      </c>
      <c r="CJ14" s="9">
        <v>17.097000000000001</v>
      </c>
      <c r="CK14" s="9">
        <v>478.57</v>
      </c>
      <c r="CL14" s="9">
        <v>200.898</v>
      </c>
      <c r="CM14" s="9">
        <v>277.67099999999999</v>
      </c>
      <c r="CN14" s="9">
        <v>428.06799999999998</v>
      </c>
      <c r="CO14" s="9">
        <v>177.22200000000001</v>
      </c>
      <c r="CP14" s="9">
        <v>250.846</v>
      </c>
      <c r="CQ14" s="9">
        <v>50.502000000000002</v>
      </c>
      <c r="CR14" s="9">
        <v>23.675999999999998</v>
      </c>
      <c r="CS14" s="9">
        <v>26.826000000000001</v>
      </c>
      <c r="CT14" s="9">
        <v>87.53</v>
      </c>
      <c r="CU14" s="9">
        <v>47.293999999999997</v>
      </c>
      <c r="CV14" s="9">
        <v>40.235999999999997</v>
      </c>
      <c r="CW14" s="9">
        <v>639.10699999999997</v>
      </c>
      <c r="CX14" s="9">
        <v>257.14100000000002</v>
      </c>
      <c r="CY14" s="9">
        <v>381.96600000000001</v>
      </c>
      <c r="CZ14" s="9">
        <v>1364.2940000000001</v>
      </c>
      <c r="DA14" s="9">
        <v>728.09400000000005</v>
      </c>
      <c r="DB14" s="9">
        <v>636.19899999999996</v>
      </c>
      <c r="DC14" s="9">
        <v>693.36599999999999</v>
      </c>
      <c r="DD14" s="9">
        <v>293.54399999999998</v>
      </c>
      <c r="DE14" s="9">
        <v>399.822</v>
      </c>
      <c r="DF14" s="9">
        <v>427.59500000000003</v>
      </c>
      <c r="DG14" s="9">
        <v>210.58</v>
      </c>
      <c r="DH14" s="9">
        <v>217.01599999999999</v>
      </c>
      <c r="DI14" s="9">
        <v>247.631</v>
      </c>
      <c r="DJ14" s="9">
        <v>127.46</v>
      </c>
      <c r="DK14" s="9">
        <v>120.17100000000001</v>
      </c>
      <c r="DL14" s="9">
        <v>41.177</v>
      </c>
      <c r="DM14" s="9">
        <v>18.012</v>
      </c>
      <c r="DN14" s="9">
        <v>23.164999999999999</v>
      </c>
      <c r="DO14" s="9">
        <v>28.402000000000001</v>
      </c>
      <c r="DP14" s="9">
        <v>9.5960000000000001</v>
      </c>
      <c r="DQ14" s="9">
        <v>18.806999999999999</v>
      </c>
      <c r="DR14" s="9">
        <v>45.695999999999998</v>
      </c>
      <c r="DS14" s="9">
        <v>21.231999999999999</v>
      </c>
      <c r="DT14" s="9">
        <v>24.463999999999999</v>
      </c>
      <c r="DU14" s="9">
        <v>5.01</v>
      </c>
      <c r="DV14" s="9">
        <v>1.7350000000000001</v>
      </c>
      <c r="DW14" s="9">
        <v>3.2749999999999999</v>
      </c>
      <c r="DX14" s="9">
        <v>2.8679999999999999</v>
      </c>
      <c r="DY14" s="9">
        <v>1.0349999999999999</v>
      </c>
      <c r="DZ14" s="9">
        <v>1.8320000000000001</v>
      </c>
      <c r="EA14" s="9">
        <v>1.9350000000000001</v>
      </c>
      <c r="EB14" s="9">
        <v>0.64700000000000002</v>
      </c>
      <c r="EC14" s="9">
        <v>1.288</v>
      </c>
      <c r="ED14" s="9">
        <v>0.93200000000000005</v>
      </c>
      <c r="EE14" s="9">
        <v>0.38800000000000001</v>
      </c>
      <c r="EF14" s="9">
        <v>0.54500000000000004</v>
      </c>
      <c r="EG14" s="9">
        <v>2.1419999999999999</v>
      </c>
      <c r="EH14" s="9">
        <v>0.7</v>
      </c>
      <c r="EI14" s="9">
        <v>1.4419999999999999</v>
      </c>
      <c r="EJ14" s="9">
        <v>40.686</v>
      </c>
      <c r="EK14" s="9">
        <v>19.497</v>
      </c>
      <c r="EL14" s="9">
        <v>21.189</v>
      </c>
      <c r="EM14" s="9">
        <v>14.62</v>
      </c>
      <c r="EN14" s="9">
        <v>8.2780000000000005</v>
      </c>
      <c r="EO14" s="9">
        <v>6.3419999999999996</v>
      </c>
      <c r="EP14" s="9">
        <v>14</v>
      </c>
      <c r="EQ14" s="9">
        <v>8.032</v>
      </c>
      <c r="ER14" s="9">
        <v>5.968</v>
      </c>
      <c r="ES14" s="9">
        <v>0.62</v>
      </c>
      <c r="ET14" s="9">
        <v>0.246</v>
      </c>
      <c r="EU14" s="9">
        <v>0.374</v>
      </c>
      <c r="EV14" s="9">
        <v>0.14199999999999999</v>
      </c>
      <c r="EW14" s="9">
        <v>0.14199999999999999</v>
      </c>
      <c r="EX14" s="9">
        <v>0</v>
      </c>
      <c r="EY14" s="9">
        <v>21.599</v>
      </c>
      <c r="EZ14" s="9">
        <v>8.8510000000000009</v>
      </c>
      <c r="FA14" s="9">
        <v>12.747</v>
      </c>
      <c r="FB14" s="9">
        <v>1.998</v>
      </c>
      <c r="FC14" s="9">
        <v>0.71</v>
      </c>
      <c r="FD14" s="9">
        <v>1.288</v>
      </c>
      <c r="FE14" s="9">
        <v>19.600000000000001</v>
      </c>
      <c r="FF14" s="9">
        <v>8.141</v>
      </c>
      <c r="FG14" s="9">
        <v>11.459</v>
      </c>
      <c r="FH14" s="9">
        <v>4.3259999999999996</v>
      </c>
      <c r="FI14" s="9">
        <v>2.226</v>
      </c>
      <c r="FJ14" s="9">
        <v>2.1</v>
      </c>
      <c r="FK14" s="9">
        <v>134.26900000000001</v>
      </c>
      <c r="FL14" s="9">
        <v>61.887999999999998</v>
      </c>
      <c r="FM14" s="9">
        <v>72.381</v>
      </c>
      <c r="FN14" s="9">
        <v>114.916</v>
      </c>
      <c r="FO14" s="9">
        <v>50.198999999999998</v>
      </c>
      <c r="FP14" s="9">
        <v>64.716999999999999</v>
      </c>
      <c r="FQ14" s="9">
        <v>19.353000000000002</v>
      </c>
      <c r="FR14" s="9">
        <v>11.689</v>
      </c>
      <c r="FS14" s="9">
        <v>7.6630000000000003</v>
      </c>
      <c r="FT14" s="9">
        <v>15.935</v>
      </c>
      <c r="FU14" s="9">
        <v>8.6790000000000003</v>
      </c>
      <c r="FV14" s="9">
        <v>7.2560000000000002</v>
      </c>
      <c r="FW14" s="9">
        <v>164.029</v>
      </c>
      <c r="FX14" s="9">
        <v>74.441000000000003</v>
      </c>
      <c r="FY14" s="9">
        <v>89.588999999999999</v>
      </c>
      <c r="FZ14" s="9">
        <v>252.64</v>
      </c>
      <c r="GA14" s="9">
        <v>129.19499999999999</v>
      </c>
      <c r="GB14" s="9">
        <v>123.446</v>
      </c>
      <c r="GC14" s="9">
        <v>174.95500000000001</v>
      </c>
      <c r="GD14" s="9">
        <v>81.385000000000005</v>
      </c>
      <c r="GE14" s="9">
        <v>93.57</v>
      </c>
      <c r="GF14" s="9">
        <v>167.16300000000001</v>
      </c>
      <c r="GG14" s="9">
        <v>85.983999999999995</v>
      </c>
      <c r="GH14" s="9">
        <v>81.179000000000002</v>
      </c>
      <c r="GI14" s="9">
        <v>127.14</v>
      </c>
      <c r="GJ14" s="9">
        <v>68.385999999999996</v>
      </c>
      <c r="GK14" s="9">
        <v>58.753999999999998</v>
      </c>
      <c r="GL14" s="9">
        <v>13.678000000000001</v>
      </c>
      <c r="GM14" s="9">
        <v>7.9850000000000003</v>
      </c>
      <c r="GN14" s="9">
        <v>5.6929999999999996</v>
      </c>
      <c r="GO14" s="9">
        <v>6.7949999999999999</v>
      </c>
      <c r="GP14" s="9">
        <v>3.214</v>
      </c>
      <c r="GQ14" s="9">
        <v>3.581</v>
      </c>
      <c r="GR14" s="9">
        <v>14.279</v>
      </c>
      <c r="GS14" s="9">
        <v>6.24</v>
      </c>
      <c r="GT14" s="9">
        <v>8.0389999999999997</v>
      </c>
      <c r="GU14" s="9">
        <v>2.3540000000000001</v>
      </c>
      <c r="GV14" s="9">
        <v>0.85299999999999998</v>
      </c>
      <c r="GW14" s="9">
        <v>1.5009999999999999</v>
      </c>
      <c r="GX14" s="9">
        <v>1.8939999999999999</v>
      </c>
      <c r="GY14" s="9">
        <v>0.81599999999999995</v>
      </c>
      <c r="GZ14" s="9">
        <v>1.0780000000000001</v>
      </c>
      <c r="HA14" s="9">
        <v>1.1419999999999999</v>
      </c>
      <c r="HB14" s="9">
        <v>0.53100000000000003</v>
      </c>
      <c r="HC14" s="9">
        <v>0.61099999999999999</v>
      </c>
      <c r="HD14" s="9">
        <v>0.752</v>
      </c>
      <c r="HE14" s="9">
        <v>0.28499999999999998</v>
      </c>
      <c r="HF14" s="9">
        <v>0.46700000000000003</v>
      </c>
      <c r="HG14" s="9">
        <v>0.46</v>
      </c>
      <c r="HH14" s="9">
        <v>3.6999999999999998E-2</v>
      </c>
      <c r="HI14" s="9">
        <v>0.42299999999999999</v>
      </c>
      <c r="HJ14" s="9">
        <v>11.925000000000001</v>
      </c>
      <c r="HK14" s="9">
        <v>5.3869999999999996</v>
      </c>
      <c r="HL14" s="9">
        <v>6.5380000000000003</v>
      </c>
      <c r="HM14" s="9">
        <v>3.8559999999999999</v>
      </c>
      <c r="HN14" s="9">
        <v>1.802</v>
      </c>
      <c r="HO14" s="9">
        <v>2.0539999999999998</v>
      </c>
      <c r="HP14" s="9">
        <v>3.5249999999999999</v>
      </c>
      <c r="HQ14" s="9">
        <v>1.802</v>
      </c>
      <c r="HR14" s="9">
        <v>1.7230000000000001</v>
      </c>
      <c r="HS14" s="9">
        <v>0.33100000000000002</v>
      </c>
      <c r="HT14" s="9">
        <v>0</v>
      </c>
      <c r="HU14" s="9">
        <v>0.33100000000000002</v>
      </c>
      <c r="HV14" s="9">
        <v>0</v>
      </c>
      <c r="HW14" s="9">
        <v>0</v>
      </c>
      <c r="HX14" s="9">
        <v>0</v>
      </c>
      <c r="HY14" s="9">
        <v>6.5030000000000001</v>
      </c>
      <c r="HZ14" s="9">
        <v>2.718</v>
      </c>
      <c r="IA14" s="9">
        <v>3.786</v>
      </c>
      <c r="IB14" s="9">
        <v>0.44800000000000001</v>
      </c>
      <c r="IC14" s="9">
        <v>0.36099999999999999</v>
      </c>
      <c r="ID14" s="9">
        <v>8.5999999999999993E-2</v>
      </c>
      <c r="IE14" s="9">
        <v>6.056</v>
      </c>
      <c r="IF14" s="9">
        <v>2.3559999999999999</v>
      </c>
      <c r="IG14" s="9">
        <v>3.7</v>
      </c>
      <c r="IH14" s="9">
        <v>1.5649999999999999</v>
      </c>
      <c r="II14" s="9">
        <v>0.86799999999999999</v>
      </c>
      <c r="IJ14" s="9">
        <v>0.69799999999999995</v>
      </c>
      <c r="IK14" s="9">
        <v>25.742999999999999</v>
      </c>
      <c r="IL14" s="9">
        <v>11.358000000000001</v>
      </c>
      <c r="IM14" s="9">
        <v>14.385999999999999</v>
      </c>
      <c r="IN14" s="9">
        <v>22.405000000000001</v>
      </c>
      <c r="IO14" s="9">
        <v>9.4009999999999998</v>
      </c>
      <c r="IP14" s="9">
        <v>13.003</v>
      </c>
      <c r="IQ14" s="9">
        <v>3.3380000000000001</v>
      </c>
    </row>
    <row r="15" spans="1:251">
      <c r="A15" s="10">
        <v>43497</v>
      </c>
      <c r="B15" s="9">
        <v>6.6059999999999999</v>
      </c>
      <c r="C15" s="9">
        <v>3.8119999999999998</v>
      </c>
      <c r="D15" s="9">
        <v>2.794</v>
      </c>
      <c r="E15" s="9">
        <v>58.026000000000003</v>
      </c>
      <c r="F15" s="9">
        <v>19.745000000000001</v>
      </c>
      <c r="G15" s="9">
        <v>38.280999999999999</v>
      </c>
      <c r="H15" s="9">
        <v>15.189</v>
      </c>
      <c r="I15" s="9">
        <v>5.657</v>
      </c>
      <c r="J15" s="9">
        <v>9.532</v>
      </c>
      <c r="K15" s="9">
        <v>421.964</v>
      </c>
      <c r="L15" s="9">
        <v>182.08199999999999</v>
      </c>
      <c r="M15" s="9">
        <v>239.88200000000001</v>
      </c>
      <c r="N15" s="9">
        <v>383.80399999999997</v>
      </c>
      <c r="O15" s="9">
        <v>160.48099999999999</v>
      </c>
      <c r="P15" s="9">
        <v>223.32400000000001</v>
      </c>
      <c r="Q15" s="9">
        <v>38.159999999999997</v>
      </c>
      <c r="R15" s="9">
        <v>21.600999999999999</v>
      </c>
      <c r="S15" s="9">
        <v>16.559000000000001</v>
      </c>
      <c r="T15" s="9">
        <v>51.142000000000003</v>
      </c>
      <c r="U15" s="9">
        <v>28.532</v>
      </c>
      <c r="V15" s="9">
        <v>22.61</v>
      </c>
      <c r="W15" s="9">
        <v>517.33600000000001</v>
      </c>
      <c r="X15" s="9">
        <v>216.6</v>
      </c>
      <c r="Y15" s="9">
        <v>300.73599999999999</v>
      </c>
      <c r="Z15" s="9">
        <v>864.72</v>
      </c>
      <c r="AA15" s="9">
        <v>457.69</v>
      </c>
      <c r="AB15" s="9">
        <v>407.03</v>
      </c>
      <c r="AC15" s="9">
        <v>548.91</v>
      </c>
      <c r="AD15" s="9">
        <v>237.11199999999999</v>
      </c>
      <c r="AE15" s="9">
        <v>311.798</v>
      </c>
      <c r="AF15" s="9">
        <v>2054.31</v>
      </c>
      <c r="AG15" s="9">
        <v>1021.449</v>
      </c>
      <c r="AH15" s="9">
        <v>1032.8610000000001</v>
      </c>
      <c r="AI15" s="9">
        <v>1338.9780000000001</v>
      </c>
      <c r="AJ15" s="9">
        <v>722.02599999999995</v>
      </c>
      <c r="AK15" s="9">
        <v>616.952</v>
      </c>
      <c r="AL15" s="9">
        <v>209.85</v>
      </c>
      <c r="AM15" s="9">
        <v>107.146</v>
      </c>
      <c r="AN15" s="9">
        <v>102.703</v>
      </c>
      <c r="AO15" s="9">
        <v>124.494</v>
      </c>
      <c r="AP15" s="9">
        <v>50.137</v>
      </c>
      <c r="AQ15" s="9">
        <v>74.356999999999999</v>
      </c>
      <c r="AR15" s="9">
        <v>226.98500000000001</v>
      </c>
      <c r="AS15" s="9">
        <v>93.397999999999996</v>
      </c>
      <c r="AT15" s="9">
        <v>133.58600000000001</v>
      </c>
      <c r="AU15" s="9">
        <v>36.180999999999997</v>
      </c>
      <c r="AV15" s="9">
        <v>12.593</v>
      </c>
      <c r="AW15" s="9">
        <v>23.588000000000001</v>
      </c>
      <c r="AX15" s="9">
        <v>28.361000000000001</v>
      </c>
      <c r="AY15" s="9">
        <v>10.455</v>
      </c>
      <c r="AZ15" s="9">
        <v>17.905999999999999</v>
      </c>
      <c r="BA15" s="9">
        <v>12.72</v>
      </c>
      <c r="BB15" s="9">
        <v>6.9340000000000002</v>
      </c>
      <c r="BC15" s="9">
        <v>5.7859999999999996</v>
      </c>
      <c r="BD15" s="9">
        <v>15.641</v>
      </c>
      <c r="BE15" s="9">
        <v>3.5209999999999999</v>
      </c>
      <c r="BF15" s="9">
        <v>12.12</v>
      </c>
      <c r="BG15" s="9">
        <v>7.82</v>
      </c>
      <c r="BH15" s="9">
        <v>2.137</v>
      </c>
      <c r="BI15" s="9">
        <v>5.6820000000000004</v>
      </c>
      <c r="BJ15" s="9">
        <v>190.804</v>
      </c>
      <c r="BK15" s="9">
        <v>80.805999999999997</v>
      </c>
      <c r="BL15" s="9">
        <v>109.998</v>
      </c>
      <c r="BM15" s="9">
        <v>79.022000000000006</v>
      </c>
      <c r="BN15" s="9">
        <v>42.040999999999997</v>
      </c>
      <c r="BO15" s="9">
        <v>36.981000000000002</v>
      </c>
      <c r="BP15" s="9">
        <v>73.256</v>
      </c>
      <c r="BQ15" s="9">
        <v>40.723999999999997</v>
      </c>
      <c r="BR15" s="9">
        <v>32.531999999999996</v>
      </c>
      <c r="BS15" s="9">
        <v>5.766</v>
      </c>
      <c r="BT15" s="9">
        <v>1.3169999999999999</v>
      </c>
      <c r="BU15" s="9">
        <v>4.4480000000000004</v>
      </c>
      <c r="BV15" s="9">
        <v>1.363</v>
      </c>
      <c r="BW15" s="9">
        <v>0.91400000000000003</v>
      </c>
      <c r="BX15" s="9">
        <v>0.44900000000000001</v>
      </c>
      <c r="BY15" s="9">
        <v>88.731999999999999</v>
      </c>
      <c r="BZ15" s="9">
        <v>31.291</v>
      </c>
      <c r="CA15" s="9">
        <v>57.442</v>
      </c>
      <c r="CB15" s="9">
        <v>11.324</v>
      </c>
      <c r="CC15" s="9">
        <v>3.9889999999999999</v>
      </c>
      <c r="CD15" s="9">
        <v>7.335</v>
      </c>
      <c r="CE15" s="9">
        <v>77.409000000000006</v>
      </c>
      <c r="CF15" s="9">
        <v>27.300999999999998</v>
      </c>
      <c r="CG15" s="9">
        <v>50.106999999999999</v>
      </c>
      <c r="CH15" s="9">
        <v>21.687000000000001</v>
      </c>
      <c r="CI15" s="9">
        <v>6.5609999999999999</v>
      </c>
      <c r="CJ15" s="9">
        <v>15.125999999999999</v>
      </c>
      <c r="CK15" s="9">
        <v>488.34800000000001</v>
      </c>
      <c r="CL15" s="9">
        <v>206.024</v>
      </c>
      <c r="CM15" s="9">
        <v>282.32299999999998</v>
      </c>
      <c r="CN15" s="9">
        <v>440.26100000000002</v>
      </c>
      <c r="CO15" s="9">
        <v>180.38399999999999</v>
      </c>
      <c r="CP15" s="9">
        <v>259.87700000000001</v>
      </c>
      <c r="CQ15" s="9">
        <v>48.087000000000003</v>
      </c>
      <c r="CR15" s="9">
        <v>25.64</v>
      </c>
      <c r="CS15" s="9">
        <v>22.446999999999999</v>
      </c>
      <c r="CT15" s="9">
        <v>85.975999999999999</v>
      </c>
      <c r="CU15" s="9">
        <v>47.658000000000001</v>
      </c>
      <c r="CV15" s="9">
        <v>38.319000000000003</v>
      </c>
      <c r="CW15" s="9">
        <v>629.35599999999999</v>
      </c>
      <c r="CX15" s="9">
        <v>251.76499999999999</v>
      </c>
      <c r="CY15" s="9">
        <v>377.59100000000001</v>
      </c>
      <c r="CZ15" s="9">
        <v>1375.1590000000001</v>
      </c>
      <c r="DA15" s="9">
        <v>734.61900000000003</v>
      </c>
      <c r="DB15" s="9">
        <v>640.54</v>
      </c>
      <c r="DC15" s="9">
        <v>679.15099999999995</v>
      </c>
      <c r="DD15" s="9">
        <v>286.83</v>
      </c>
      <c r="DE15" s="9">
        <v>392.32100000000003</v>
      </c>
      <c r="DF15" s="9">
        <v>431.92700000000002</v>
      </c>
      <c r="DG15" s="9">
        <v>211.67699999999999</v>
      </c>
      <c r="DH15" s="9">
        <v>220.25</v>
      </c>
      <c r="DI15" s="9">
        <v>248.31299999999999</v>
      </c>
      <c r="DJ15" s="9">
        <v>130.16999999999999</v>
      </c>
      <c r="DK15" s="9">
        <v>118.14400000000001</v>
      </c>
      <c r="DL15" s="9">
        <v>39.218000000000004</v>
      </c>
      <c r="DM15" s="9">
        <v>18.204999999999998</v>
      </c>
      <c r="DN15" s="9">
        <v>21.013000000000002</v>
      </c>
      <c r="DO15" s="9">
        <v>26.515000000000001</v>
      </c>
      <c r="DP15" s="9">
        <v>10.14</v>
      </c>
      <c r="DQ15" s="9">
        <v>16.375</v>
      </c>
      <c r="DR15" s="9">
        <v>45.776000000000003</v>
      </c>
      <c r="DS15" s="9">
        <v>20.102</v>
      </c>
      <c r="DT15" s="9">
        <v>25.673999999999999</v>
      </c>
      <c r="DU15" s="9">
        <v>5.3540000000000001</v>
      </c>
      <c r="DV15" s="9">
        <v>1.871</v>
      </c>
      <c r="DW15" s="9">
        <v>3.4830000000000001</v>
      </c>
      <c r="DX15" s="9">
        <v>4.109</v>
      </c>
      <c r="DY15" s="9">
        <v>1.5069999999999999</v>
      </c>
      <c r="DZ15" s="9">
        <v>2.6019999999999999</v>
      </c>
      <c r="EA15" s="9">
        <v>2.222</v>
      </c>
      <c r="EB15" s="9">
        <v>0.73099999999999998</v>
      </c>
      <c r="EC15" s="9">
        <v>1.4910000000000001</v>
      </c>
      <c r="ED15" s="9">
        <v>1.8879999999999999</v>
      </c>
      <c r="EE15" s="9">
        <v>0.77600000000000002</v>
      </c>
      <c r="EF15" s="9">
        <v>1.111</v>
      </c>
      <c r="EG15" s="9">
        <v>1.244</v>
      </c>
      <c r="EH15" s="9">
        <v>0.36399999999999999</v>
      </c>
      <c r="EI15" s="9">
        <v>0.88</v>
      </c>
      <c r="EJ15" s="9">
        <v>40.421999999999997</v>
      </c>
      <c r="EK15" s="9">
        <v>18.231000000000002</v>
      </c>
      <c r="EL15" s="9">
        <v>22.190999999999999</v>
      </c>
      <c r="EM15" s="9">
        <v>16.376000000000001</v>
      </c>
      <c r="EN15" s="9">
        <v>7.891</v>
      </c>
      <c r="EO15" s="9">
        <v>8.4849999999999994</v>
      </c>
      <c r="EP15" s="9">
        <v>15.49</v>
      </c>
      <c r="EQ15" s="9">
        <v>7.7619999999999996</v>
      </c>
      <c r="ER15" s="9">
        <v>7.7279999999999998</v>
      </c>
      <c r="ES15" s="9">
        <v>0.88600000000000001</v>
      </c>
      <c r="ET15" s="9">
        <v>0.129</v>
      </c>
      <c r="EU15" s="9">
        <v>0.75700000000000001</v>
      </c>
      <c r="EV15" s="9">
        <v>0.32</v>
      </c>
      <c r="EW15" s="9">
        <v>0</v>
      </c>
      <c r="EX15" s="9">
        <v>0.32</v>
      </c>
      <c r="EY15" s="9">
        <v>20.658000000000001</v>
      </c>
      <c r="EZ15" s="9">
        <v>9.2449999999999992</v>
      </c>
      <c r="FA15" s="9">
        <v>11.413</v>
      </c>
      <c r="FB15" s="9">
        <v>1.7130000000000001</v>
      </c>
      <c r="FC15" s="9">
        <v>0.88900000000000001</v>
      </c>
      <c r="FD15" s="9">
        <v>0.82399999999999995</v>
      </c>
      <c r="FE15" s="9">
        <v>18.945</v>
      </c>
      <c r="FF15" s="9">
        <v>8.3559999999999999</v>
      </c>
      <c r="FG15" s="9">
        <v>10.589</v>
      </c>
      <c r="FH15" s="9">
        <v>3.0680000000000001</v>
      </c>
      <c r="FI15" s="9">
        <v>1.095</v>
      </c>
      <c r="FJ15" s="9">
        <v>1.9730000000000001</v>
      </c>
      <c r="FK15" s="9">
        <v>137.83799999999999</v>
      </c>
      <c r="FL15" s="9">
        <v>61.405999999999999</v>
      </c>
      <c r="FM15" s="9">
        <v>76.432000000000002</v>
      </c>
      <c r="FN15" s="9">
        <v>117.006</v>
      </c>
      <c r="FO15" s="9">
        <v>50.470999999999997</v>
      </c>
      <c r="FP15" s="9">
        <v>66.536000000000001</v>
      </c>
      <c r="FQ15" s="9">
        <v>20.832000000000001</v>
      </c>
      <c r="FR15" s="9">
        <v>10.935</v>
      </c>
      <c r="FS15" s="9">
        <v>9.8970000000000002</v>
      </c>
      <c r="FT15" s="9">
        <v>17.712</v>
      </c>
      <c r="FU15" s="9">
        <v>8.4930000000000003</v>
      </c>
      <c r="FV15" s="9">
        <v>9.2189999999999994</v>
      </c>
      <c r="FW15" s="9">
        <v>165.90199999999999</v>
      </c>
      <c r="FX15" s="9">
        <v>73.015000000000001</v>
      </c>
      <c r="FY15" s="9">
        <v>92.887</v>
      </c>
      <c r="FZ15" s="9">
        <v>253.667</v>
      </c>
      <c r="GA15" s="9">
        <v>132.041</v>
      </c>
      <c r="GB15" s="9">
        <v>121.626</v>
      </c>
      <c r="GC15" s="9">
        <v>178.26</v>
      </c>
      <c r="GD15" s="9">
        <v>79.637</v>
      </c>
      <c r="GE15" s="9">
        <v>98.623999999999995</v>
      </c>
      <c r="GF15" s="9">
        <v>163.82300000000001</v>
      </c>
      <c r="GG15" s="9">
        <v>82.584000000000003</v>
      </c>
      <c r="GH15" s="9">
        <v>81.239999999999995</v>
      </c>
      <c r="GI15" s="9">
        <v>121.34399999999999</v>
      </c>
      <c r="GJ15" s="9">
        <v>64.316999999999993</v>
      </c>
      <c r="GK15" s="9">
        <v>57.027000000000001</v>
      </c>
      <c r="GL15" s="9">
        <v>14.496</v>
      </c>
      <c r="GM15" s="9">
        <v>8.82</v>
      </c>
      <c r="GN15" s="9">
        <v>5.6760000000000002</v>
      </c>
      <c r="GO15" s="9">
        <v>5.74</v>
      </c>
      <c r="GP15" s="9">
        <v>2.3820000000000001</v>
      </c>
      <c r="GQ15" s="9">
        <v>3.3580000000000001</v>
      </c>
      <c r="GR15" s="9">
        <v>15.920999999999999</v>
      </c>
      <c r="GS15" s="9">
        <v>7.4329999999999998</v>
      </c>
      <c r="GT15" s="9">
        <v>8.4870000000000001</v>
      </c>
      <c r="GU15" s="9">
        <v>2.6419999999999999</v>
      </c>
      <c r="GV15" s="9">
        <v>0.96099999999999997</v>
      </c>
      <c r="GW15" s="9">
        <v>1.6819999999999999</v>
      </c>
      <c r="GX15" s="9">
        <v>1.984</v>
      </c>
      <c r="GY15" s="9">
        <v>0.96099999999999997</v>
      </c>
      <c r="GZ15" s="9">
        <v>1.0229999999999999</v>
      </c>
      <c r="HA15" s="9">
        <v>1.206</v>
      </c>
      <c r="HB15" s="9">
        <v>0.72299999999999998</v>
      </c>
      <c r="HC15" s="9">
        <v>0.48299999999999998</v>
      </c>
      <c r="HD15" s="9">
        <v>0.77800000000000002</v>
      </c>
      <c r="HE15" s="9">
        <v>0.23799999999999999</v>
      </c>
      <c r="HF15" s="9">
        <v>0.54100000000000004</v>
      </c>
      <c r="HG15" s="9">
        <v>0.65800000000000003</v>
      </c>
      <c r="HH15" s="9">
        <v>0</v>
      </c>
      <c r="HI15" s="9">
        <v>0.65800000000000003</v>
      </c>
      <c r="HJ15" s="9">
        <v>13.278</v>
      </c>
      <c r="HK15" s="9">
        <v>6.4729999999999999</v>
      </c>
      <c r="HL15" s="9">
        <v>6.806</v>
      </c>
      <c r="HM15" s="9">
        <v>5.6669999999999998</v>
      </c>
      <c r="HN15" s="9">
        <v>3.1469999999999998</v>
      </c>
      <c r="HO15" s="9">
        <v>2.52</v>
      </c>
      <c r="HP15" s="9">
        <v>5.077</v>
      </c>
      <c r="HQ15" s="9">
        <v>2.9740000000000002</v>
      </c>
      <c r="HR15" s="9">
        <v>2.1040000000000001</v>
      </c>
      <c r="HS15" s="9">
        <v>0.59</v>
      </c>
      <c r="HT15" s="9">
        <v>0.17299999999999999</v>
      </c>
      <c r="HU15" s="9">
        <v>0.41699999999999998</v>
      </c>
      <c r="HV15" s="9">
        <v>0</v>
      </c>
      <c r="HW15" s="9">
        <v>0</v>
      </c>
      <c r="HX15" s="9">
        <v>0</v>
      </c>
      <c r="HY15" s="9">
        <v>4.8330000000000002</v>
      </c>
      <c r="HZ15" s="9">
        <v>2.4020000000000001</v>
      </c>
      <c r="IA15" s="9">
        <v>2.431</v>
      </c>
      <c r="IB15" s="9">
        <v>0.312</v>
      </c>
      <c r="IC15" s="9">
        <v>0.18</v>
      </c>
      <c r="ID15" s="9">
        <v>0.13100000000000001</v>
      </c>
      <c r="IE15" s="9">
        <v>4.5209999999999999</v>
      </c>
      <c r="IF15" s="9">
        <v>2.222</v>
      </c>
      <c r="IG15" s="9">
        <v>2.2989999999999999</v>
      </c>
      <c r="IH15" s="9">
        <v>2.778</v>
      </c>
      <c r="II15" s="9">
        <v>0.92300000000000004</v>
      </c>
      <c r="IJ15" s="9">
        <v>1.855</v>
      </c>
      <c r="IK15" s="9">
        <v>26.559000000000001</v>
      </c>
      <c r="IL15" s="9">
        <v>10.834</v>
      </c>
      <c r="IM15" s="9">
        <v>15.725</v>
      </c>
      <c r="IN15" s="9">
        <v>23.196999999999999</v>
      </c>
      <c r="IO15" s="9">
        <v>9.8940000000000001</v>
      </c>
      <c r="IP15" s="9">
        <v>13.303000000000001</v>
      </c>
      <c r="IQ15" s="9">
        <v>3.3620000000000001</v>
      </c>
    </row>
    <row r="16" spans="1:251">
      <c r="A16" s="10">
        <v>43862</v>
      </c>
      <c r="B16" s="9">
        <v>5.1070000000000002</v>
      </c>
      <c r="C16" s="9">
        <v>2.718</v>
      </c>
      <c r="D16" s="9">
        <v>2.3879999999999999</v>
      </c>
      <c r="E16" s="9">
        <v>54.325000000000003</v>
      </c>
      <c r="F16" s="9">
        <v>24.042000000000002</v>
      </c>
      <c r="G16" s="9">
        <v>30.283000000000001</v>
      </c>
      <c r="H16" s="9">
        <v>14.705</v>
      </c>
      <c r="I16" s="9">
        <v>7.8819999999999997</v>
      </c>
      <c r="J16" s="9">
        <v>6.8220000000000001</v>
      </c>
      <c r="K16" s="9">
        <v>430.61399999999998</v>
      </c>
      <c r="L16" s="9">
        <v>193.011</v>
      </c>
      <c r="M16" s="9">
        <v>237.60300000000001</v>
      </c>
      <c r="N16" s="9">
        <v>382.59699999999998</v>
      </c>
      <c r="O16" s="9">
        <v>166.01900000000001</v>
      </c>
      <c r="P16" s="9">
        <v>216.57900000000001</v>
      </c>
      <c r="Q16" s="9">
        <v>48.015999999999998</v>
      </c>
      <c r="R16" s="9">
        <v>26.992000000000001</v>
      </c>
      <c r="S16" s="9">
        <v>21.024000000000001</v>
      </c>
      <c r="T16" s="9">
        <v>51.848999999999997</v>
      </c>
      <c r="U16" s="9">
        <v>28.116</v>
      </c>
      <c r="V16" s="9">
        <v>23.731999999999999</v>
      </c>
      <c r="W16" s="9">
        <v>524.226</v>
      </c>
      <c r="X16" s="9">
        <v>235.56200000000001</v>
      </c>
      <c r="Y16" s="9">
        <v>288.66399999999999</v>
      </c>
      <c r="Z16" s="9">
        <v>878.35299999999995</v>
      </c>
      <c r="AA16" s="9">
        <v>448.709</v>
      </c>
      <c r="AB16" s="9">
        <v>429.64299999999997</v>
      </c>
      <c r="AC16" s="9">
        <v>551.33500000000004</v>
      </c>
      <c r="AD16" s="9">
        <v>253.536</v>
      </c>
      <c r="AE16" s="9">
        <v>297.79899999999998</v>
      </c>
      <c r="AF16" s="9">
        <v>2118.817</v>
      </c>
      <c r="AG16" s="9">
        <v>1049.501</v>
      </c>
      <c r="AH16" s="9">
        <v>1069.316</v>
      </c>
      <c r="AI16" s="9">
        <v>1383.451</v>
      </c>
      <c r="AJ16" s="9">
        <v>742.48800000000006</v>
      </c>
      <c r="AK16" s="9">
        <v>640.96299999999997</v>
      </c>
      <c r="AL16" s="9">
        <v>217.964</v>
      </c>
      <c r="AM16" s="9">
        <v>117.129</v>
      </c>
      <c r="AN16" s="9">
        <v>100.83499999999999</v>
      </c>
      <c r="AO16" s="9">
        <v>130.083</v>
      </c>
      <c r="AP16" s="9">
        <v>57.198</v>
      </c>
      <c r="AQ16" s="9">
        <v>72.885000000000005</v>
      </c>
      <c r="AR16" s="9">
        <v>225.12799999999999</v>
      </c>
      <c r="AS16" s="9">
        <v>88.688000000000002</v>
      </c>
      <c r="AT16" s="9">
        <v>136.441</v>
      </c>
      <c r="AU16" s="9">
        <v>28.481000000000002</v>
      </c>
      <c r="AV16" s="9">
        <v>10.784000000000001</v>
      </c>
      <c r="AW16" s="9">
        <v>17.696000000000002</v>
      </c>
      <c r="AX16" s="9">
        <v>18.341000000000001</v>
      </c>
      <c r="AY16" s="9">
        <v>9.1</v>
      </c>
      <c r="AZ16" s="9">
        <v>9.24</v>
      </c>
      <c r="BA16" s="9">
        <v>9.89</v>
      </c>
      <c r="BB16" s="9">
        <v>5.0190000000000001</v>
      </c>
      <c r="BC16" s="9">
        <v>4.8710000000000004</v>
      </c>
      <c r="BD16" s="9">
        <v>8.4499999999999993</v>
      </c>
      <c r="BE16" s="9">
        <v>4.0810000000000004</v>
      </c>
      <c r="BF16" s="9">
        <v>4.3689999999999998</v>
      </c>
      <c r="BG16" s="9">
        <v>10.14</v>
      </c>
      <c r="BH16" s="9">
        <v>1.6839999999999999</v>
      </c>
      <c r="BI16" s="9">
        <v>8.4559999999999995</v>
      </c>
      <c r="BJ16" s="9">
        <v>196.648</v>
      </c>
      <c r="BK16" s="9">
        <v>77.903000000000006</v>
      </c>
      <c r="BL16" s="9">
        <v>118.744</v>
      </c>
      <c r="BM16" s="9">
        <v>71.623000000000005</v>
      </c>
      <c r="BN16" s="9">
        <v>38.728000000000002</v>
      </c>
      <c r="BO16" s="9">
        <v>32.895000000000003</v>
      </c>
      <c r="BP16" s="9">
        <v>67.06</v>
      </c>
      <c r="BQ16" s="9">
        <v>36.661999999999999</v>
      </c>
      <c r="BR16" s="9">
        <v>30.398</v>
      </c>
      <c r="BS16" s="9">
        <v>4.5629999999999997</v>
      </c>
      <c r="BT16" s="9">
        <v>2.0659999999999998</v>
      </c>
      <c r="BU16" s="9">
        <v>2.4969999999999999</v>
      </c>
      <c r="BV16" s="9">
        <v>0.52800000000000002</v>
      </c>
      <c r="BW16" s="9">
        <v>0</v>
      </c>
      <c r="BX16" s="9">
        <v>0.52800000000000002</v>
      </c>
      <c r="BY16" s="9">
        <v>102.52200000000001</v>
      </c>
      <c r="BZ16" s="9">
        <v>31.484000000000002</v>
      </c>
      <c r="CA16" s="9">
        <v>71.037999999999997</v>
      </c>
      <c r="CB16" s="9">
        <v>11.05</v>
      </c>
      <c r="CC16" s="9">
        <v>5.7409999999999997</v>
      </c>
      <c r="CD16" s="9">
        <v>5.3090000000000002</v>
      </c>
      <c r="CE16" s="9">
        <v>91.471999999999994</v>
      </c>
      <c r="CF16" s="9">
        <v>25.742999999999999</v>
      </c>
      <c r="CG16" s="9">
        <v>65.728999999999999</v>
      </c>
      <c r="CH16" s="9">
        <v>21.975000000000001</v>
      </c>
      <c r="CI16" s="9">
        <v>7.6909999999999998</v>
      </c>
      <c r="CJ16" s="9">
        <v>14.284000000000001</v>
      </c>
      <c r="CK16" s="9">
        <v>510.23700000000002</v>
      </c>
      <c r="CL16" s="9">
        <v>218.32499999999999</v>
      </c>
      <c r="CM16" s="9">
        <v>291.91199999999998</v>
      </c>
      <c r="CN16" s="9">
        <v>456.88499999999999</v>
      </c>
      <c r="CO16" s="9">
        <v>193.98099999999999</v>
      </c>
      <c r="CP16" s="9">
        <v>262.904</v>
      </c>
      <c r="CQ16" s="9">
        <v>53.353000000000002</v>
      </c>
      <c r="CR16" s="9">
        <v>24.344000000000001</v>
      </c>
      <c r="CS16" s="9">
        <v>29.009</v>
      </c>
      <c r="CT16" s="9">
        <v>76.95</v>
      </c>
      <c r="CU16" s="9">
        <v>41.680999999999997</v>
      </c>
      <c r="CV16" s="9">
        <v>35.268999999999998</v>
      </c>
      <c r="CW16" s="9">
        <v>658.41499999999996</v>
      </c>
      <c r="CX16" s="9">
        <v>265.33100000000002</v>
      </c>
      <c r="CY16" s="9">
        <v>393.084</v>
      </c>
      <c r="CZ16" s="9">
        <v>1411.932</v>
      </c>
      <c r="DA16" s="9">
        <v>753.27300000000002</v>
      </c>
      <c r="DB16" s="9">
        <v>658.65899999999999</v>
      </c>
      <c r="DC16" s="9">
        <v>706.88499999999999</v>
      </c>
      <c r="DD16" s="9">
        <v>296.22800000000001</v>
      </c>
      <c r="DE16" s="9">
        <v>410.65699999999998</v>
      </c>
      <c r="DF16" s="9">
        <v>437.55900000000003</v>
      </c>
      <c r="DG16" s="9">
        <v>215.12799999999999</v>
      </c>
      <c r="DH16" s="9">
        <v>222.43100000000001</v>
      </c>
      <c r="DI16" s="9">
        <v>261.14299999999997</v>
      </c>
      <c r="DJ16" s="9">
        <v>136.00399999999999</v>
      </c>
      <c r="DK16" s="9">
        <v>125.139</v>
      </c>
      <c r="DL16" s="9">
        <v>45.17</v>
      </c>
      <c r="DM16" s="9">
        <v>20.933</v>
      </c>
      <c r="DN16" s="9">
        <v>24.236999999999998</v>
      </c>
      <c r="DO16" s="9">
        <v>31.224</v>
      </c>
      <c r="DP16" s="9">
        <v>12.045999999999999</v>
      </c>
      <c r="DQ16" s="9">
        <v>19.178000000000001</v>
      </c>
      <c r="DR16" s="9">
        <v>43.228000000000002</v>
      </c>
      <c r="DS16" s="9">
        <v>18.683</v>
      </c>
      <c r="DT16" s="9">
        <v>24.545000000000002</v>
      </c>
      <c r="DU16" s="9">
        <v>6.5609999999999999</v>
      </c>
      <c r="DV16" s="9">
        <v>2.7549999999999999</v>
      </c>
      <c r="DW16" s="9">
        <v>3.806</v>
      </c>
      <c r="DX16" s="9">
        <v>5.1479999999999997</v>
      </c>
      <c r="DY16" s="9">
        <v>2.266</v>
      </c>
      <c r="DZ16" s="9">
        <v>2.8820000000000001</v>
      </c>
      <c r="EA16" s="9">
        <v>2.7080000000000002</v>
      </c>
      <c r="EB16" s="9">
        <v>1.389</v>
      </c>
      <c r="EC16" s="9">
        <v>1.3180000000000001</v>
      </c>
      <c r="ED16" s="9">
        <v>2.4409999999999998</v>
      </c>
      <c r="EE16" s="9">
        <v>0.877</v>
      </c>
      <c r="EF16" s="9">
        <v>1.5640000000000001</v>
      </c>
      <c r="EG16" s="9">
        <v>1.413</v>
      </c>
      <c r="EH16" s="9">
        <v>0.48899999999999999</v>
      </c>
      <c r="EI16" s="9">
        <v>0.92400000000000004</v>
      </c>
      <c r="EJ16" s="9">
        <v>36.665999999999997</v>
      </c>
      <c r="EK16" s="9">
        <v>15.927</v>
      </c>
      <c r="EL16" s="9">
        <v>20.739000000000001</v>
      </c>
      <c r="EM16" s="9">
        <v>12.222</v>
      </c>
      <c r="EN16" s="9">
        <v>7.2539999999999996</v>
      </c>
      <c r="EO16" s="9">
        <v>4.968</v>
      </c>
      <c r="EP16" s="9">
        <v>11.242000000000001</v>
      </c>
      <c r="EQ16" s="9">
        <v>6.758</v>
      </c>
      <c r="ER16" s="9">
        <v>4.484</v>
      </c>
      <c r="ES16" s="9">
        <v>0.97899999999999998</v>
      </c>
      <c r="ET16" s="9">
        <v>0.495</v>
      </c>
      <c r="EU16" s="9">
        <v>0.48399999999999999</v>
      </c>
      <c r="EV16" s="9">
        <v>0.24299999999999999</v>
      </c>
      <c r="EW16" s="9">
        <v>0</v>
      </c>
      <c r="EX16" s="9">
        <v>0.24299999999999999</v>
      </c>
      <c r="EY16" s="9">
        <v>19.475000000000001</v>
      </c>
      <c r="EZ16" s="9">
        <v>7.1390000000000002</v>
      </c>
      <c r="FA16" s="9">
        <v>12.336</v>
      </c>
      <c r="FB16" s="9">
        <v>3.6669999999999998</v>
      </c>
      <c r="FC16" s="9">
        <v>1.431</v>
      </c>
      <c r="FD16" s="9">
        <v>2.2349999999999999</v>
      </c>
      <c r="FE16" s="9">
        <v>15.808999999999999</v>
      </c>
      <c r="FF16" s="9">
        <v>5.7080000000000002</v>
      </c>
      <c r="FG16" s="9">
        <v>10.101000000000001</v>
      </c>
      <c r="FH16" s="9">
        <v>4.726</v>
      </c>
      <c r="FI16" s="9">
        <v>1.534</v>
      </c>
      <c r="FJ16" s="9">
        <v>3.1920000000000002</v>
      </c>
      <c r="FK16" s="9">
        <v>133.18899999999999</v>
      </c>
      <c r="FL16" s="9">
        <v>60.441000000000003</v>
      </c>
      <c r="FM16" s="9">
        <v>72.747</v>
      </c>
      <c r="FN16" s="9">
        <v>113.229</v>
      </c>
      <c r="FO16" s="9">
        <v>48.877000000000002</v>
      </c>
      <c r="FP16" s="9">
        <v>64.352000000000004</v>
      </c>
      <c r="FQ16" s="9">
        <v>19.96</v>
      </c>
      <c r="FR16" s="9">
        <v>11.564</v>
      </c>
      <c r="FS16" s="9">
        <v>8.3960000000000008</v>
      </c>
      <c r="FT16" s="9">
        <v>13.95</v>
      </c>
      <c r="FU16" s="9">
        <v>8.1479999999999997</v>
      </c>
      <c r="FV16" s="9">
        <v>5.8029999999999999</v>
      </c>
      <c r="FW16" s="9">
        <v>162.46600000000001</v>
      </c>
      <c r="FX16" s="9">
        <v>70.977000000000004</v>
      </c>
      <c r="FY16" s="9">
        <v>91.49</v>
      </c>
      <c r="FZ16" s="9">
        <v>267.70400000000001</v>
      </c>
      <c r="GA16" s="9">
        <v>138.76</v>
      </c>
      <c r="GB16" s="9">
        <v>128.94499999999999</v>
      </c>
      <c r="GC16" s="9">
        <v>169.85499999999999</v>
      </c>
      <c r="GD16" s="9">
        <v>76.369</v>
      </c>
      <c r="GE16" s="9">
        <v>93.486999999999995</v>
      </c>
      <c r="GF16" s="9">
        <v>168.59399999999999</v>
      </c>
      <c r="GG16" s="9">
        <v>85.164000000000001</v>
      </c>
      <c r="GH16" s="9">
        <v>83.43</v>
      </c>
      <c r="GI16" s="9">
        <v>123.539</v>
      </c>
      <c r="GJ16" s="9">
        <v>64.299000000000007</v>
      </c>
      <c r="GK16" s="9">
        <v>59.24</v>
      </c>
      <c r="GL16" s="9">
        <v>16.338000000000001</v>
      </c>
      <c r="GM16" s="9">
        <v>8.907</v>
      </c>
      <c r="GN16" s="9">
        <v>7.431</v>
      </c>
      <c r="GO16" s="9">
        <v>7.6630000000000003</v>
      </c>
      <c r="GP16" s="9">
        <v>3.2530000000000001</v>
      </c>
      <c r="GQ16" s="9">
        <v>4.41</v>
      </c>
      <c r="GR16" s="9">
        <v>17.661000000000001</v>
      </c>
      <c r="GS16" s="9">
        <v>7.3559999999999999</v>
      </c>
      <c r="GT16" s="9">
        <v>10.305</v>
      </c>
      <c r="GU16" s="9">
        <v>3.1930000000000001</v>
      </c>
      <c r="GV16" s="9">
        <v>1.099</v>
      </c>
      <c r="GW16" s="9">
        <v>2.0950000000000002</v>
      </c>
      <c r="GX16" s="9">
        <v>2.891</v>
      </c>
      <c r="GY16" s="9">
        <v>1.099</v>
      </c>
      <c r="GZ16" s="9">
        <v>1.792</v>
      </c>
      <c r="HA16" s="9">
        <v>1.268</v>
      </c>
      <c r="HB16" s="9">
        <v>0.35199999999999998</v>
      </c>
      <c r="HC16" s="9">
        <v>0.91600000000000004</v>
      </c>
      <c r="HD16" s="9">
        <v>1.623</v>
      </c>
      <c r="HE16" s="9">
        <v>0.746</v>
      </c>
      <c r="HF16" s="9">
        <v>0.876</v>
      </c>
      <c r="HG16" s="9">
        <v>0.30199999999999999</v>
      </c>
      <c r="HH16" s="9">
        <v>0</v>
      </c>
      <c r="HI16" s="9">
        <v>0.30199999999999999</v>
      </c>
      <c r="HJ16" s="9">
        <v>14.467000000000001</v>
      </c>
      <c r="HK16" s="9">
        <v>6.2569999999999997</v>
      </c>
      <c r="HL16" s="9">
        <v>8.2100000000000009</v>
      </c>
      <c r="HM16" s="9">
        <v>5.9749999999999996</v>
      </c>
      <c r="HN16" s="9">
        <v>3.3809999999999998</v>
      </c>
      <c r="HO16" s="9">
        <v>2.5950000000000002</v>
      </c>
      <c r="HP16" s="9">
        <v>5.8929999999999998</v>
      </c>
      <c r="HQ16" s="9">
        <v>3.3809999999999998</v>
      </c>
      <c r="HR16" s="9">
        <v>2.5129999999999999</v>
      </c>
      <c r="HS16" s="9">
        <v>8.2000000000000003E-2</v>
      </c>
      <c r="HT16" s="9">
        <v>0</v>
      </c>
      <c r="HU16" s="9">
        <v>8.2000000000000003E-2</v>
      </c>
      <c r="HV16" s="9">
        <v>9.1999999999999998E-2</v>
      </c>
      <c r="HW16" s="9">
        <v>9.1999999999999998E-2</v>
      </c>
      <c r="HX16" s="9">
        <v>0</v>
      </c>
      <c r="HY16" s="9">
        <v>7.0579999999999998</v>
      </c>
      <c r="HZ16" s="9">
        <v>2.2829999999999999</v>
      </c>
      <c r="IA16" s="9">
        <v>4.7750000000000004</v>
      </c>
      <c r="IB16" s="9">
        <v>0.96899999999999997</v>
      </c>
      <c r="IC16" s="9">
        <v>0.53700000000000003</v>
      </c>
      <c r="ID16" s="9">
        <v>0.432</v>
      </c>
      <c r="IE16" s="9">
        <v>6.0890000000000004</v>
      </c>
      <c r="IF16" s="9">
        <v>1.746</v>
      </c>
      <c r="IG16" s="9">
        <v>4.343</v>
      </c>
      <c r="IH16" s="9">
        <v>1.3420000000000001</v>
      </c>
      <c r="II16" s="9">
        <v>0.502</v>
      </c>
      <c r="IJ16" s="9">
        <v>0.84</v>
      </c>
      <c r="IK16" s="9">
        <v>27.393999999999998</v>
      </c>
      <c r="IL16" s="9">
        <v>13.509</v>
      </c>
      <c r="IM16" s="9">
        <v>13.885</v>
      </c>
      <c r="IN16" s="9">
        <v>24.515000000000001</v>
      </c>
      <c r="IO16" s="9">
        <v>12.561</v>
      </c>
      <c r="IP16" s="9">
        <v>11.954000000000001</v>
      </c>
      <c r="IQ16" s="9">
        <v>2.88</v>
      </c>
    </row>
    <row r="17" spans="1:251">
      <c r="A17" s="10">
        <v>44228</v>
      </c>
      <c r="B17" s="9">
        <v>5.26</v>
      </c>
      <c r="C17" s="9">
        <v>3.7759999999999998</v>
      </c>
      <c r="D17" s="9">
        <v>1.484</v>
      </c>
      <c r="E17" s="9">
        <v>51.893000000000001</v>
      </c>
      <c r="F17" s="9">
        <v>21.324000000000002</v>
      </c>
      <c r="G17" s="9">
        <v>30.568999999999999</v>
      </c>
      <c r="H17" s="9">
        <v>12.984</v>
      </c>
      <c r="I17" s="9">
        <v>5.2270000000000003</v>
      </c>
      <c r="J17" s="9">
        <v>7.7569999999999997</v>
      </c>
      <c r="K17" s="9">
        <v>452.435</v>
      </c>
      <c r="L17" s="9">
        <v>195.066</v>
      </c>
      <c r="M17" s="9">
        <v>257.36799999999999</v>
      </c>
      <c r="N17" s="9">
        <v>396.96800000000002</v>
      </c>
      <c r="O17" s="9">
        <v>169.33099999999999</v>
      </c>
      <c r="P17" s="9">
        <v>227.637</v>
      </c>
      <c r="Q17" s="9">
        <v>55.466999999999999</v>
      </c>
      <c r="R17" s="9">
        <v>25.736000000000001</v>
      </c>
      <c r="S17" s="9">
        <v>29.731000000000002</v>
      </c>
      <c r="T17" s="9">
        <v>61.171999999999997</v>
      </c>
      <c r="U17" s="9">
        <v>32.719000000000001</v>
      </c>
      <c r="V17" s="9">
        <v>28.452999999999999</v>
      </c>
      <c r="W17" s="9">
        <v>540.94600000000003</v>
      </c>
      <c r="X17" s="9">
        <v>232.47800000000001</v>
      </c>
      <c r="Y17" s="9">
        <v>308.46800000000002</v>
      </c>
      <c r="Z17" s="9">
        <v>868.22500000000002</v>
      </c>
      <c r="AA17" s="9">
        <v>453.70499999999998</v>
      </c>
      <c r="AB17" s="9">
        <v>414.52</v>
      </c>
      <c r="AC17" s="9">
        <v>581.88900000000001</v>
      </c>
      <c r="AD17" s="9">
        <v>255.32499999999999</v>
      </c>
      <c r="AE17" s="9">
        <v>326.56400000000002</v>
      </c>
      <c r="AF17" s="9">
        <v>2125.125</v>
      </c>
      <c r="AG17" s="9">
        <v>1055.0360000000001</v>
      </c>
      <c r="AH17" s="9">
        <v>1070.0889999999999</v>
      </c>
      <c r="AI17" s="9">
        <v>1363.635</v>
      </c>
      <c r="AJ17" s="9">
        <v>729.81799999999998</v>
      </c>
      <c r="AK17" s="9">
        <v>633.81700000000001</v>
      </c>
      <c r="AL17" s="9">
        <v>204.608</v>
      </c>
      <c r="AM17" s="9">
        <v>102.77200000000001</v>
      </c>
      <c r="AN17" s="9">
        <v>101.836</v>
      </c>
      <c r="AO17" s="9">
        <v>124.904</v>
      </c>
      <c r="AP17" s="9">
        <v>48.78</v>
      </c>
      <c r="AQ17" s="9">
        <v>76.123999999999995</v>
      </c>
      <c r="AR17" s="9">
        <v>232.97</v>
      </c>
      <c r="AS17" s="9">
        <v>102.386</v>
      </c>
      <c r="AT17" s="9">
        <v>130.58500000000001</v>
      </c>
      <c r="AU17" s="9">
        <v>38.247999999999998</v>
      </c>
      <c r="AV17" s="9">
        <v>15.138</v>
      </c>
      <c r="AW17" s="9">
        <v>23.11</v>
      </c>
      <c r="AX17" s="9">
        <v>32.241999999999997</v>
      </c>
      <c r="AY17" s="9">
        <v>12.827999999999999</v>
      </c>
      <c r="AZ17" s="9">
        <v>19.414000000000001</v>
      </c>
      <c r="BA17" s="9">
        <v>15.58</v>
      </c>
      <c r="BB17" s="9">
        <v>6.5359999999999996</v>
      </c>
      <c r="BC17" s="9">
        <v>9.0440000000000005</v>
      </c>
      <c r="BD17" s="9">
        <v>16.661999999999999</v>
      </c>
      <c r="BE17" s="9">
        <v>6.2930000000000001</v>
      </c>
      <c r="BF17" s="9">
        <v>10.37</v>
      </c>
      <c r="BG17" s="9">
        <v>6.0060000000000002</v>
      </c>
      <c r="BH17" s="9">
        <v>2.31</v>
      </c>
      <c r="BI17" s="9">
        <v>3.6960000000000002</v>
      </c>
      <c r="BJ17" s="9">
        <v>194.72200000000001</v>
      </c>
      <c r="BK17" s="9">
        <v>87.247</v>
      </c>
      <c r="BL17" s="9">
        <v>107.47499999999999</v>
      </c>
      <c r="BM17" s="9">
        <v>82.028000000000006</v>
      </c>
      <c r="BN17" s="9">
        <v>47.151000000000003</v>
      </c>
      <c r="BO17" s="9">
        <v>34.877000000000002</v>
      </c>
      <c r="BP17" s="9">
        <v>73.507999999999996</v>
      </c>
      <c r="BQ17" s="9">
        <v>45.415999999999997</v>
      </c>
      <c r="BR17" s="9">
        <v>28.091000000000001</v>
      </c>
      <c r="BS17" s="9">
        <v>8.52</v>
      </c>
      <c r="BT17" s="9">
        <v>1.7350000000000001</v>
      </c>
      <c r="BU17" s="9">
        <v>6.7850000000000001</v>
      </c>
      <c r="BV17" s="9">
        <v>0.59599999999999997</v>
      </c>
      <c r="BW17" s="9">
        <v>0</v>
      </c>
      <c r="BX17" s="9">
        <v>0.59599999999999997</v>
      </c>
      <c r="BY17" s="9">
        <v>90.531999999999996</v>
      </c>
      <c r="BZ17" s="9">
        <v>36.031999999999996</v>
      </c>
      <c r="CA17" s="9">
        <v>54.5</v>
      </c>
      <c r="CB17" s="9">
        <v>10.846</v>
      </c>
      <c r="CC17" s="9">
        <v>7.2539999999999996</v>
      </c>
      <c r="CD17" s="9">
        <v>3.593</v>
      </c>
      <c r="CE17" s="9">
        <v>79.686000000000007</v>
      </c>
      <c r="CF17" s="9">
        <v>28.777999999999999</v>
      </c>
      <c r="CG17" s="9">
        <v>50.908000000000001</v>
      </c>
      <c r="CH17" s="9">
        <v>21.567</v>
      </c>
      <c r="CI17" s="9">
        <v>4.0650000000000004</v>
      </c>
      <c r="CJ17" s="9">
        <v>17.501999999999999</v>
      </c>
      <c r="CK17" s="9">
        <v>528.51900000000001</v>
      </c>
      <c r="CL17" s="9">
        <v>222.83199999999999</v>
      </c>
      <c r="CM17" s="9">
        <v>305.68700000000001</v>
      </c>
      <c r="CN17" s="9">
        <v>478.50400000000002</v>
      </c>
      <c r="CO17" s="9">
        <v>194.922</v>
      </c>
      <c r="CP17" s="9">
        <v>283.58100000000002</v>
      </c>
      <c r="CQ17" s="9">
        <v>50.015999999999998</v>
      </c>
      <c r="CR17" s="9">
        <v>27.91</v>
      </c>
      <c r="CS17" s="9">
        <v>22.106000000000002</v>
      </c>
      <c r="CT17" s="9">
        <v>89.087000000000003</v>
      </c>
      <c r="CU17" s="9">
        <v>51.951999999999998</v>
      </c>
      <c r="CV17" s="9">
        <v>37.134999999999998</v>
      </c>
      <c r="CW17" s="9">
        <v>672.40200000000004</v>
      </c>
      <c r="CX17" s="9">
        <v>273.26499999999999</v>
      </c>
      <c r="CY17" s="9">
        <v>399.137</v>
      </c>
      <c r="CZ17" s="9">
        <v>1401.883</v>
      </c>
      <c r="DA17" s="9">
        <v>744.95699999999999</v>
      </c>
      <c r="DB17" s="9">
        <v>656.92700000000002</v>
      </c>
      <c r="DC17" s="9">
        <v>723.24199999999996</v>
      </c>
      <c r="DD17" s="9">
        <v>310.07900000000001</v>
      </c>
      <c r="DE17" s="9">
        <v>413.16199999999998</v>
      </c>
      <c r="DF17" s="9">
        <v>443.30200000000002</v>
      </c>
      <c r="DG17" s="9">
        <v>218.09100000000001</v>
      </c>
      <c r="DH17" s="9">
        <v>225.21100000000001</v>
      </c>
      <c r="DI17" s="9">
        <v>260.28800000000001</v>
      </c>
      <c r="DJ17" s="9">
        <v>136.06</v>
      </c>
      <c r="DK17" s="9">
        <v>124.229</v>
      </c>
      <c r="DL17" s="9">
        <v>39.871000000000002</v>
      </c>
      <c r="DM17" s="9">
        <v>21.308</v>
      </c>
      <c r="DN17" s="9">
        <v>18.562999999999999</v>
      </c>
      <c r="DO17" s="9">
        <v>25.323</v>
      </c>
      <c r="DP17" s="9">
        <v>11.718999999999999</v>
      </c>
      <c r="DQ17" s="9">
        <v>13.603</v>
      </c>
      <c r="DR17" s="9">
        <v>45.869</v>
      </c>
      <c r="DS17" s="9">
        <v>21.532</v>
      </c>
      <c r="DT17" s="9">
        <v>24.338000000000001</v>
      </c>
      <c r="DU17" s="9">
        <v>6.359</v>
      </c>
      <c r="DV17" s="9">
        <v>3.1459999999999999</v>
      </c>
      <c r="DW17" s="9">
        <v>3.2120000000000002</v>
      </c>
      <c r="DX17" s="9">
        <v>5.0179999999999998</v>
      </c>
      <c r="DY17" s="9">
        <v>2.786</v>
      </c>
      <c r="DZ17" s="9">
        <v>2.2320000000000002</v>
      </c>
      <c r="EA17" s="9">
        <v>2.3919999999999999</v>
      </c>
      <c r="EB17" s="9">
        <v>1.528</v>
      </c>
      <c r="EC17" s="9">
        <v>0.86299999999999999</v>
      </c>
      <c r="ED17" s="9">
        <v>2.6259999999999999</v>
      </c>
      <c r="EE17" s="9">
        <v>1.258</v>
      </c>
      <c r="EF17" s="9">
        <v>1.3680000000000001</v>
      </c>
      <c r="EG17" s="9">
        <v>1.341</v>
      </c>
      <c r="EH17" s="9">
        <v>0.36</v>
      </c>
      <c r="EI17" s="9">
        <v>0.98099999999999998</v>
      </c>
      <c r="EJ17" s="9">
        <v>39.511000000000003</v>
      </c>
      <c r="EK17" s="9">
        <v>18.385999999999999</v>
      </c>
      <c r="EL17" s="9">
        <v>21.125</v>
      </c>
      <c r="EM17" s="9">
        <v>14.388999999999999</v>
      </c>
      <c r="EN17" s="9">
        <v>7.9420000000000002</v>
      </c>
      <c r="EO17" s="9">
        <v>6.4480000000000004</v>
      </c>
      <c r="EP17" s="9">
        <v>13.475</v>
      </c>
      <c r="EQ17" s="9">
        <v>7.6550000000000002</v>
      </c>
      <c r="ER17" s="9">
        <v>5.82</v>
      </c>
      <c r="ES17" s="9">
        <v>0.91400000000000003</v>
      </c>
      <c r="ET17" s="9">
        <v>0.28699999999999998</v>
      </c>
      <c r="EU17" s="9">
        <v>0.628</v>
      </c>
      <c r="EV17" s="9">
        <v>0.34200000000000003</v>
      </c>
      <c r="EW17" s="9">
        <v>0.22900000000000001</v>
      </c>
      <c r="EX17" s="9">
        <v>0.113</v>
      </c>
      <c r="EY17" s="9">
        <v>20.242000000000001</v>
      </c>
      <c r="EZ17" s="9">
        <v>8.4489999999999998</v>
      </c>
      <c r="FA17" s="9">
        <v>11.794</v>
      </c>
      <c r="FB17" s="9">
        <v>2.4</v>
      </c>
      <c r="FC17" s="9">
        <v>1.1359999999999999</v>
      </c>
      <c r="FD17" s="9">
        <v>1.264</v>
      </c>
      <c r="FE17" s="9">
        <v>17.841999999999999</v>
      </c>
      <c r="FF17" s="9">
        <v>7.3120000000000003</v>
      </c>
      <c r="FG17" s="9">
        <v>10.53</v>
      </c>
      <c r="FH17" s="9">
        <v>4.5369999999999999</v>
      </c>
      <c r="FI17" s="9">
        <v>1.766</v>
      </c>
      <c r="FJ17" s="9">
        <v>2.7709999999999999</v>
      </c>
      <c r="FK17" s="9">
        <v>137.14500000000001</v>
      </c>
      <c r="FL17" s="9">
        <v>60.5</v>
      </c>
      <c r="FM17" s="9">
        <v>76.644999999999996</v>
      </c>
      <c r="FN17" s="9">
        <v>118.76900000000001</v>
      </c>
      <c r="FO17" s="9">
        <v>50.844999999999999</v>
      </c>
      <c r="FP17" s="9">
        <v>67.924000000000007</v>
      </c>
      <c r="FQ17" s="9">
        <v>18.376000000000001</v>
      </c>
      <c r="FR17" s="9">
        <v>9.6549999999999994</v>
      </c>
      <c r="FS17" s="9">
        <v>8.7210000000000001</v>
      </c>
      <c r="FT17" s="9">
        <v>15.867000000000001</v>
      </c>
      <c r="FU17" s="9">
        <v>9.1829999999999998</v>
      </c>
      <c r="FV17" s="9">
        <v>6.6840000000000002</v>
      </c>
      <c r="FW17" s="9">
        <v>167.14699999999999</v>
      </c>
      <c r="FX17" s="9">
        <v>72.847999999999999</v>
      </c>
      <c r="FY17" s="9">
        <v>94.299000000000007</v>
      </c>
      <c r="FZ17" s="9">
        <v>266.64699999999999</v>
      </c>
      <c r="GA17" s="9">
        <v>139.20599999999999</v>
      </c>
      <c r="GB17" s="9">
        <v>127.441</v>
      </c>
      <c r="GC17" s="9">
        <v>176.65600000000001</v>
      </c>
      <c r="GD17" s="9">
        <v>78.885000000000005</v>
      </c>
      <c r="GE17" s="9">
        <v>97.771000000000001</v>
      </c>
      <c r="GF17" s="9">
        <v>156.191</v>
      </c>
      <c r="GG17" s="9">
        <v>77.953999999999994</v>
      </c>
      <c r="GH17" s="9">
        <v>78.236000000000004</v>
      </c>
      <c r="GI17" s="9">
        <v>116.462</v>
      </c>
      <c r="GJ17" s="9">
        <v>61.362000000000002</v>
      </c>
      <c r="GK17" s="9">
        <v>55.1</v>
      </c>
      <c r="GL17" s="9">
        <v>11.840999999999999</v>
      </c>
      <c r="GM17" s="9">
        <v>7.26</v>
      </c>
      <c r="GN17" s="9">
        <v>4.5810000000000004</v>
      </c>
      <c r="GO17" s="9">
        <v>5.2880000000000003</v>
      </c>
      <c r="GP17" s="9">
        <v>2.4809999999999999</v>
      </c>
      <c r="GQ17" s="9">
        <v>2.8069999999999999</v>
      </c>
      <c r="GR17" s="9">
        <v>13.59</v>
      </c>
      <c r="GS17" s="9">
        <v>5.3390000000000004</v>
      </c>
      <c r="GT17" s="9">
        <v>8.25</v>
      </c>
      <c r="GU17" s="9">
        <v>3.0169999999999999</v>
      </c>
      <c r="GV17" s="9">
        <v>1.35</v>
      </c>
      <c r="GW17" s="9">
        <v>1.667</v>
      </c>
      <c r="GX17" s="9">
        <v>2.3239999999999998</v>
      </c>
      <c r="GY17" s="9">
        <v>0.91800000000000004</v>
      </c>
      <c r="GZ17" s="9">
        <v>1.405</v>
      </c>
      <c r="HA17" s="9">
        <v>1.159</v>
      </c>
      <c r="HB17" s="9">
        <v>0.497</v>
      </c>
      <c r="HC17" s="9">
        <v>0.66200000000000003</v>
      </c>
      <c r="HD17" s="9">
        <v>1.165</v>
      </c>
      <c r="HE17" s="9">
        <v>0.42099999999999999</v>
      </c>
      <c r="HF17" s="9">
        <v>0.74399999999999999</v>
      </c>
      <c r="HG17" s="9">
        <v>0.69299999999999995</v>
      </c>
      <c r="HH17" s="9">
        <v>0.43099999999999999</v>
      </c>
      <c r="HI17" s="9">
        <v>0.26200000000000001</v>
      </c>
      <c r="HJ17" s="9">
        <v>10.573</v>
      </c>
      <c r="HK17" s="9">
        <v>3.9889999999999999</v>
      </c>
      <c r="HL17" s="9">
        <v>6.5830000000000002</v>
      </c>
      <c r="HM17" s="9">
        <v>4.7560000000000002</v>
      </c>
      <c r="HN17" s="9">
        <v>1.575</v>
      </c>
      <c r="HO17" s="9">
        <v>3.181</v>
      </c>
      <c r="HP17" s="9">
        <v>4.3810000000000002</v>
      </c>
      <c r="HQ17" s="9">
        <v>1.335</v>
      </c>
      <c r="HR17" s="9">
        <v>3.0459999999999998</v>
      </c>
      <c r="HS17" s="9">
        <v>0.376</v>
      </c>
      <c r="HT17" s="9">
        <v>0.24</v>
      </c>
      <c r="HU17" s="9">
        <v>0.13500000000000001</v>
      </c>
      <c r="HV17" s="9">
        <v>6.2E-2</v>
      </c>
      <c r="HW17" s="9">
        <v>0</v>
      </c>
      <c r="HX17" s="9">
        <v>6.2E-2</v>
      </c>
      <c r="HY17" s="9">
        <v>4.6790000000000003</v>
      </c>
      <c r="HZ17" s="9">
        <v>1.9</v>
      </c>
      <c r="IA17" s="9">
        <v>2.7789999999999999</v>
      </c>
      <c r="IB17" s="9">
        <v>0.31</v>
      </c>
      <c r="IC17" s="9">
        <v>0.20499999999999999</v>
      </c>
      <c r="ID17" s="9">
        <v>0.105</v>
      </c>
      <c r="IE17" s="9">
        <v>4.3689999999999998</v>
      </c>
      <c r="IF17" s="9">
        <v>1.6950000000000001</v>
      </c>
      <c r="IG17" s="9">
        <v>2.6739999999999999</v>
      </c>
      <c r="IH17" s="9">
        <v>1.075</v>
      </c>
      <c r="II17" s="9">
        <v>0.51400000000000001</v>
      </c>
      <c r="IJ17" s="9">
        <v>0.56100000000000005</v>
      </c>
      <c r="IK17" s="9">
        <v>26.138999999999999</v>
      </c>
      <c r="IL17" s="9">
        <v>11.253</v>
      </c>
      <c r="IM17" s="9">
        <v>14.885999999999999</v>
      </c>
      <c r="IN17" s="9">
        <v>22.181000000000001</v>
      </c>
      <c r="IO17" s="9">
        <v>9.4649999999999999</v>
      </c>
      <c r="IP17" s="9">
        <v>12.717000000000001</v>
      </c>
      <c r="IQ17" s="9">
        <v>3.9569999999999999</v>
      </c>
    </row>
    <row r="18" spans="1:251">
      <c r="A18" s="10">
        <v>44593</v>
      </c>
      <c r="B18" s="9">
        <v>8.0719999999999992</v>
      </c>
      <c r="C18" s="9">
        <v>4.0430000000000001</v>
      </c>
      <c r="D18" s="9">
        <v>4.0279999999999996</v>
      </c>
      <c r="E18" s="9">
        <v>46.298000000000002</v>
      </c>
      <c r="F18" s="9">
        <v>22.530999999999999</v>
      </c>
      <c r="G18" s="9">
        <v>23.766999999999999</v>
      </c>
      <c r="H18" s="9">
        <v>14.946</v>
      </c>
      <c r="I18" s="9">
        <v>5.3209999999999997</v>
      </c>
      <c r="J18" s="9">
        <v>9.625</v>
      </c>
      <c r="K18" s="9">
        <v>431.80900000000003</v>
      </c>
      <c r="L18" s="9">
        <v>188.32</v>
      </c>
      <c r="M18" s="9">
        <v>243.489</v>
      </c>
      <c r="N18" s="9">
        <v>384.23599999999999</v>
      </c>
      <c r="O18" s="9">
        <v>161.53800000000001</v>
      </c>
      <c r="P18" s="9">
        <v>222.697</v>
      </c>
      <c r="Q18" s="9">
        <v>47.573999999999998</v>
      </c>
      <c r="R18" s="9">
        <v>26.782</v>
      </c>
      <c r="S18" s="9">
        <v>20.792000000000002</v>
      </c>
      <c r="T18" s="9">
        <v>45.923999999999999</v>
      </c>
      <c r="U18" s="9">
        <v>27.518999999999998</v>
      </c>
      <c r="V18" s="9">
        <v>18.405000000000001</v>
      </c>
      <c r="W18" s="9">
        <v>523.23500000000001</v>
      </c>
      <c r="X18" s="9">
        <v>227.679</v>
      </c>
      <c r="Y18" s="9">
        <v>295.55599999999998</v>
      </c>
      <c r="Z18" s="9">
        <v>906.48299999999995</v>
      </c>
      <c r="AA18" s="9">
        <v>463.57400000000001</v>
      </c>
      <c r="AB18" s="9">
        <v>442.90899999999999</v>
      </c>
      <c r="AC18" s="9">
        <v>542.92499999999995</v>
      </c>
      <c r="AD18" s="9">
        <v>244.91200000000001</v>
      </c>
      <c r="AE18" s="9">
        <v>298.012</v>
      </c>
      <c r="AF18" s="9">
        <v>2150.3539999999998</v>
      </c>
      <c r="AG18" s="9">
        <v>1063.069</v>
      </c>
      <c r="AH18" s="9">
        <v>1087.2860000000001</v>
      </c>
      <c r="AI18" s="9">
        <v>1456.479</v>
      </c>
      <c r="AJ18" s="9">
        <v>767.13599999999997</v>
      </c>
      <c r="AK18" s="9">
        <v>689.34299999999996</v>
      </c>
      <c r="AL18" s="9">
        <v>180.101</v>
      </c>
      <c r="AM18" s="9">
        <v>92.284000000000006</v>
      </c>
      <c r="AN18" s="9">
        <v>87.816999999999993</v>
      </c>
      <c r="AO18" s="9">
        <v>103.18600000000001</v>
      </c>
      <c r="AP18" s="9">
        <v>37.920999999999999</v>
      </c>
      <c r="AQ18" s="9">
        <v>65.266000000000005</v>
      </c>
      <c r="AR18" s="9">
        <v>199.95599999999999</v>
      </c>
      <c r="AS18" s="9">
        <v>86.465000000000003</v>
      </c>
      <c r="AT18" s="9">
        <v>113.492</v>
      </c>
      <c r="AU18" s="9">
        <v>49.631999999999998</v>
      </c>
      <c r="AV18" s="9">
        <v>25</v>
      </c>
      <c r="AW18" s="9">
        <v>24.631</v>
      </c>
      <c r="AX18" s="9">
        <v>40.512999999999998</v>
      </c>
      <c r="AY18" s="9">
        <v>21.88</v>
      </c>
      <c r="AZ18" s="9">
        <v>18.634</v>
      </c>
      <c r="BA18" s="9">
        <v>21.454999999999998</v>
      </c>
      <c r="BB18" s="9">
        <v>12.279</v>
      </c>
      <c r="BC18" s="9">
        <v>9.1760000000000002</v>
      </c>
      <c r="BD18" s="9">
        <v>19.058</v>
      </c>
      <c r="BE18" s="9">
        <v>9.6010000000000009</v>
      </c>
      <c r="BF18" s="9">
        <v>9.4570000000000007</v>
      </c>
      <c r="BG18" s="9">
        <v>9.1189999999999998</v>
      </c>
      <c r="BH18" s="9">
        <v>3.121</v>
      </c>
      <c r="BI18" s="9">
        <v>5.9980000000000002</v>
      </c>
      <c r="BJ18" s="9">
        <v>150.32400000000001</v>
      </c>
      <c r="BK18" s="9">
        <v>61.463999999999999</v>
      </c>
      <c r="BL18" s="9">
        <v>88.86</v>
      </c>
      <c r="BM18" s="9">
        <v>46.122999999999998</v>
      </c>
      <c r="BN18" s="9">
        <v>24.273</v>
      </c>
      <c r="BO18" s="9">
        <v>21.85</v>
      </c>
      <c r="BP18" s="9">
        <v>41.112000000000002</v>
      </c>
      <c r="BQ18" s="9">
        <v>21.088999999999999</v>
      </c>
      <c r="BR18" s="9">
        <v>20.023</v>
      </c>
      <c r="BS18" s="9">
        <v>5.0110000000000001</v>
      </c>
      <c r="BT18" s="9">
        <v>3.1840000000000002</v>
      </c>
      <c r="BU18" s="9">
        <v>1.827</v>
      </c>
      <c r="BV18" s="9">
        <v>0.77100000000000002</v>
      </c>
      <c r="BW18" s="9">
        <v>0</v>
      </c>
      <c r="BX18" s="9">
        <v>0.77100000000000002</v>
      </c>
      <c r="BY18" s="9">
        <v>82.510999999999996</v>
      </c>
      <c r="BZ18" s="9">
        <v>31.271999999999998</v>
      </c>
      <c r="CA18" s="9">
        <v>51.238999999999997</v>
      </c>
      <c r="CB18" s="9">
        <v>9.2040000000000006</v>
      </c>
      <c r="CC18" s="9">
        <v>4.3620000000000001</v>
      </c>
      <c r="CD18" s="9">
        <v>4.8419999999999996</v>
      </c>
      <c r="CE18" s="9">
        <v>73.307000000000002</v>
      </c>
      <c r="CF18" s="9">
        <v>26.91</v>
      </c>
      <c r="CG18" s="9">
        <v>46.396999999999998</v>
      </c>
      <c r="CH18" s="9">
        <v>20.92</v>
      </c>
      <c r="CI18" s="9">
        <v>5.92</v>
      </c>
      <c r="CJ18" s="9">
        <v>15</v>
      </c>
      <c r="CK18" s="9">
        <v>493.91899999999998</v>
      </c>
      <c r="CL18" s="9">
        <v>209.46799999999999</v>
      </c>
      <c r="CM18" s="9">
        <v>284.45100000000002</v>
      </c>
      <c r="CN18" s="9">
        <v>446.322</v>
      </c>
      <c r="CO18" s="9">
        <v>182.68299999999999</v>
      </c>
      <c r="CP18" s="9">
        <v>263.63900000000001</v>
      </c>
      <c r="CQ18" s="9">
        <v>47.597000000000001</v>
      </c>
      <c r="CR18" s="9">
        <v>26.785</v>
      </c>
      <c r="CS18" s="9">
        <v>20.812000000000001</v>
      </c>
      <c r="CT18" s="9">
        <v>62.567</v>
      </c>
      <c r="CU18" s="9">
        <v>33.368000000000002</v>
      </c>
      <c r="CV18" s="9">
        <v>29.2</v>
      </c>
      <c r="CW18" s="9">
        <v>631.30799999999999</v>
      </c>
      <c r="CX18" s="9">
        <v>262.56400000000002</v>
      </c>
      <c r="CY18" s="9">
        <v>368.74299999999999</v>
      </c>
      <c r="CZ18" s="9">
        <v>1506.1110000000001</v>
      </c>
      <c r="DA18" s="9">
        <v>792.13699999999994</v>
      </c>
      <c r="DB18" s="9">
        <v>713.97400000000005</v>
      </c>
      <c r="DC18" s="9">
        <v>644.24300000000005</v>
      </c>
      <c r="DD18" s="9">
        <v>270.93200000000002</v>
      </c>
      <c r="DE18" s="9">
        <v>373.31200000000001</v>
      </c>
      <c r="DF18" s="9">
        <v>443.05700000000002</v>
      </c>
      <c r="DG18" s="9">
        <v>217.928</v>
      </c>
      <c r="DH18" s="9">
        <v>225.12899999999999</v>
      </c>
      <c r="DI18" s="9">
        <v>265.60599999999999</v>
      </c>
      <c r="DJ18" s="9">
        <v>137.886</v>
      </c>
      <c r="DK18" s="9">
        <v>127.72</v>
      </c>
      <c r="DL18" s="9">
        <v>35.643000000000001</v>
      </c>
      <c r="DM18" s="9">
        <v>18.771000000000001</v>
      </c>
      <c r="DN18" s="9">
        <v>16.870999999999999</v>
      </c>
      <c r="DO18" s="9">
        <v>22.324000000000002</v>
      </c>
      <c r="DP18" s="9">
        <v>10.317</v>
      </c>
      <c r="DQ18" s="9">
        <v>12.007</v>
      </c>
      <c r="DR18" s="9">
        <v>40.002000000000002</v>
      </c>
      <c r="DS18" s="9">
        <v>17.22</v>
      </c>
      <c r="DT18" s="9">
        <v>22.782</v>
      </c>
      <c r="DU18" s="9">
        <v>7.8390000000000004</v>
      </c>
      <c r="DV18" s="9">
        <v>2.5110000000000001</v>
      </c>
      <c r="DW18" s="9">
        <v>5.3280000000000003</v>
      </c>
      <c r="DX18" s="9">
        <v>5.766</v>
      </c>
      <c r="DY18" s="9">
        <v>1.966</v>
      </c>
      <c r="DZ18" s="9">
        <v>3.7989999999999999</v>
      </c>
      <c r="EA18" s="9">
        <v>2.3420000000000001</v>
      </c>
      <c r="EB18" s="9">
        <v>1.0009999999999999</v>
      </c>
      <c r="EC18" s="9">
        <v>1.341</v>
      </c>
      <c r="ED18" s="9">
        <v>3.423</v>
      </c>
      <c r="EE18" s="9">
        <v>0.96499999999999997</v>
      </c>
      <c r="EF18" s="9">
        <v>2.4580000000000002</v>
      </c>
      <c r="EG18" s="9">
        <v>2.073</v>
      </c>
      <c r="EH18" s="9">
        <v>0.54500000000000004</v>
      </c>
      <c r="EI18" s="9">
        <v>1.528</v>
      </c>
      <c r="EJ18" s="9">
        <v>32.162999999999997</v>
      </c>
      <c r="EK18" s="9">
        <v>14.708</v>
      </c>
      <c r="EL18" s="9">
        <v>17.454000000000001</v>
      </c>
      <c r="EM18" s="9">
        <v>9.4870000000000001</v>
      </c>
      <c r="EN18" s="9">
        <v>6.0979999999999999</v>
      </c>
      <c r="EO18" s="9">
        <v>3.3889999999999998</v>
      </c>
      <c r="EP18" s="9">
        <v>8.3279999999999994</v>
      </c>
      <c r="EQ18" s="9">
        <v>5.423</v>
      </c>
      <c r="ER18" s="9">
        <v>2.9049999999999998</v>
      </c>
      <c r="ES18" s="9">
        <v>1.159</v>
      </c>
      <c r="ET18" s="9">
        <v>0.67500000000000004</v>
      </c>
      <c r="EU18" s="9">
        <v>0.48399999999999999</v>
      </c>
      <c r="EV18" s="9">
        <v>0</v>
      </c>
      <c r="EW18" s="9">
        <v>0</v>
      </c>
      <c r="EX18" s="9">
        <v>0</v>
      </c>
      <c r="EY18" s="9">
        <v>18.419</v>
      </c>
      <c r="EZ18" s="9">
        <v>6.8040000000000003</v>
      </c>
      <c r="FA18" s="9">
        <v>11.615</v>
      </c>
      <c r="FB18" s="9">
        <v>1.1950000000000001</v>
      </c>
      <c r="FC18" s="9">
        <v>0.80600000000000005</v>
      </c>
      <c r="FD18" s="9">
        <v>0.38900000000000001</v>
      </c>
      <c r="FE18" s="9">
        <v>17.224</v>
      </c>
      <c r="FF18" s="9">
        <v>5.9980000000000002</v>
      </c>
      <c r="FG18" s="9">
        <v>11.226000000000001</v>
      </c>
      <c r="FH18" s="9">
        <v>4.2569999999999997</v>
      </c>
      <c r="FI18" s="9">
        <v>1.8069999999999999</v>
      </c>
      <c r="FJ18" s="9">
        <v>2.4500000000000002</v>
      </c>
      <c r="FK18" s="9">
        <v>137.44999999999999</v>
      </c>
      <c r="FL18" s="9">
        <v>62.823</v>
      </c>
      <c r="FM18" s="9">
        <v>74.626999999999995</v>
      </c>
      <c r="FN18" s="9">
        <v>115.952</v>
      </c>
      <c r="FO18" s="9">
        <v>51.247</v>
      </c>
      <c r="FP18" s="9">
        <v>64.704999999999998</v>
      </c>
      <c r="FQ18" s="9">
        <v>21.498000000000001</v>
      </c>
      <c r="FR18" s="9">
        <v>11.576000000000001</v>
      </c>
      <c r="FS18" s="9">
        <v>9.9220000000000006</v>
      </c>
      <c r="FT18" s="9">
        <v>10.67</v>
      </c>
      <c r="FU18" s="9">
        <v>6.4240000000000004</v>
      </c>
      <c r="FV18" s="9">
        <v>4.2469999999999999</v>
      </c>
      <c r="FW18" s="9">
        <v>166.78100000000001</v>
      </c>
      <c r="FX18" s="9">
        <v>73.619</v>
      </c>
      <c r="FY18" s="9">
        <v>93.162000000000006</v>
      </c>
      <c r="FZ18" s="9">
        <v>273.44499999999999</v>
      </c>
      <c r="GA18" s="9">
        <v>140.39699999999999</v>
      </c>
      <c r="GB18" s="9">
        <v>133.048</v>
      </c>
      <c r="GC18" s="9">
        <v>169.613</v>
      </c>
      <c r="GD18" s="9">
        <v>77.531000000000006</v>
      </c>
      <c r="GE18" s="9">
        <v>92.081000000000003</v>
      </c>
      <c r="GF18" s="9">
        <v>165.08199999999999</v>
      </c>
      <c r="GG18" s="9">
        <v>82.295000000000002</v>
      </c>
      <c r="GH18" s="9">
        <v>82.787000000000006</v>
      </c>
      <c r="GI18" s="9">
        <v>121.254</v>
      </c>
      <c r="GJ18" s="9">
        <v>62.591000000000001</v>
      </c>
      <c r="GK18" s="9">
        <v>58.662999999999997</v>
      </c>
      <c r="GL18" s="9">
        <v>17.405999999999999</v>
      </c>
      <c r="GM18" s="9">
        <v>10.081</v>
      </c>
      <c r="GN18" s="9">
        <v>7.3250000000000002</v>
      </c>
      <c r="GO18" s="9">
        <v>6.93</v>
      </c>
      <c r="GP18" s="9">
        <v>3.27</v>
      </c>
      <c r="GQ18" s="9">
        <v>3.66</v>
      </c>
      <c r="GR18" s="9">
        <v>13.013</v>
      </c>
      <c r="GS18" s="9">
        <v>5.391</v>
      </c>
      <c r="GT18" s="9">
        <v>7.6219999999999999</v>
      </c>
      <c r="GU18" s="9">
        <v>2.484</v>
      </c>
      <c r="GV18" s="9">
        <v>1.1299999999999999</v>
      </c>
      <c r="GW18" s="9">
        <v>1.3540000000000001</v>
      </c>
      <c r="GX18" s="9">
        <v>1.988</v>
      </c>
      <c r="GY18" s="9">
        <v>0.99299999999999999</v>
      </c>
      <c r="GZ18" s="9">
        <v>0.996</v>
      </c>
      <c r="HA18" s="9">
        <v>0.74</v>
      </c>
      <c r="HB18" s="9">
        <v>0.185</v>
      </c>
      <c r="HC18" s="9">
        <v>0.55500000000000005</v>
      </c>
      <c r="HD18" s="9">
        <v>1.248</v>
      </c>
      <c r="HE18" s="9">
        <v>0.80800000000000005</v>
      </c>
      <c r="HF18" s="9">
        <v>0.441</v>
      </c>
      <c r="HG18" s="9">
        <v>0.495</v>
      </c>
      <c r="HH18" s="9">
        <v>0.13700000000000001</v>
      </c>
      <c r="HI18" s="9">
        <v>0.35799999999999998</v>
      </c>
      <c r="HJ18" s="9">
        <v>10.529</v>
      </c>
      <c r="HK18" s="9">
        <v>4.2610000000000001</v>
      </c>
      <c r="HL18" s="9">
        <v>6.2679999999999998</v>
      </c>
      <c r="HM18" s="9">
        <v>2.8109999999999999</v>
      </c>
      <c r="HN18" s="9">
        <v>1.4279999999999999</v>
      </c>
      <c r="HO18" s="9">
        <v>1.383</v>
      </c>
      <c r="HP18" s="9">
        <v>2.7389999999999999</v>
      </c>
      <c r="HQ18" s="9">
        <v>1.3560000000000001</v>
      </c>
      <c r="HR18" s="9">
        <v>1.383</v>
      </c>
      <c r="HS18" s="9">
        <v>7.1999999999999995E-2</v>
      </c>
      <c r="HT18" s="9">
        <v>7.1999999999999995E-2</v>
      </c>
      <c r="HU18" s="9">
        <v>0</v>
      </c>
      <c r="HV18" s="9">
        <v>9.7000000000000003E-2</v>
      </c>
      <c r="HW18" s="9">
        <v>0</v>
      </c>
      <c r="HX18" s="9">
        <v>9.7000000000000003E-2</v>
      </c>
      <c r="HY18" s="9">
        <v>6.391</v>
      </c>
      <c r="HZ18" s="9">
        <v>2.2290000000000001</v>
      </c>
      <c r="IA18" s="9">
        <v>4.1619999999999999</v>
      </c>
      <c r="IB18" s="9">
        <v>0.76300000000000001</v>
      </c>
      <c r="IC18" s="9">
        <v>0.21299999999999999</v>
      </c>
      <c r="ID18" s="9">
        <v>0.55000000000000004</v>
      </c>
      <c r="IE18" s="9">
        <v>5.6269999999999998</v>
      </c>
      <c r="IF18" s="9">
        <v>2.016</v>
      </c>
      <c r="IG18" s="9">
        <v>3.6120000000000001</v>
      </c>
      <c r="IH18" s="9">
        <v>1.2310000000000001</v>
      </c>
      <c r="II18" s="9">
        <v>0.60399999999999998</v>
      </c>
      <c r="IJ18" s="9">
        <v>0.627</v>
      </c>
      <c r="IK18" s="9">
        <v>30.815000000000001</v>
      </c>
      <c r="IL18" s="9">
        <v>14.313000000000001</v>
      </c>
      <c r="IM18" s="9">
        <v>16.501999999999999</v>
      </c>
      <c r="IN18" s="9">
        <v>27.308</v>
      </c>
      <c r="IO18" s="9">
        <v>12.061</v>
      </c>
      <c r="IP18" s="9">
        <v>15.247</v>
      </c>
      <c r="IQ18" s="9">
        <v>3.5070000000000001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CO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93" s="2" customFormat="1" ht="99.95" customHeight="1">
      <c r="B1" s="3" t="s">
        <v>2012</v>
      </c>
      <c r="C1" s="3" t="s">
        <v>2013</v>
      </c>
      <c r="D1" s="3" t="s">
        <v>2014</v>
      </c>
      <c r="E1" s="3" t="s">
        <v>2015</v>
      </c>
      <c r="F1" s="3" t="s">
        <v>2016</v>
      </c>
      <c r="G1" s="3" t="s">
        <v>2017</v>
      </c>
      <c r="H1" s="3" t="s">
        <v>2018</v>
      </c>
      <c r="I1" s="3" t="s">
        <v>2019</v>
      </c>
      <c r="J1" s="3" t="s">
        <v>2020</v>
      </c>
      <c r="K1" s="3" t="s">
        <v>2021</v>
      </c>
      <c r="L1" s="3" t="s">
        <v>2022</v>
      </c>
      <c r="M1" s="3" t="s">
        <v>2023</v>
      </c>
      <c r="N1" s="3" t="s">
        <v>2024</v>
      </c>
      <c r="O1" s="3" t="s">
        <v>2025</v>
      </c>
      <c r="P1" s="3" t="s">
        <v>2026</v>
      </c>
      <c r="Q1" s="3" t="s">
        <v>2027</v>
      </c>
      <c r="R1" s="3" t="s">
        <v>2028</v>
      </c>
      <c r="S1" s="3" t="s">
        <v>2029</v>
      </c>
      <c r="T1" s="3" t="s">
        <v>2030</v>
      </c>
      <c r="U1" s="3" t="s">
        <v>2031</v>
      </c>
      <c r="V1" s="3" t="s">
        <v>2032</v>
      </c>
      <c r="W1" s="3" t="s">
        <v>2033</v>
      </c>
      <c r="X1" s="3" t="s">
        <v>2034</v>
      </c>
      <c r="Y1" s="3" t="s">
        <v>2035</v>
      </c>
      <c r="Z1" s="3" t="s">
        <v>2036</v>
      </c>
      <c r="AA1" s="3" t="s">
        <v>2037</v>
      </c>
      <c r="AB1" s="3" t="s">
        <v>2038</v>
      </c>
      <c r="AC1" s="3" t="s">
        <v>2039</v>
      </c>
      <c r="AD1" s="3" t="s">
        <v>2040</v>
      </c>
      <c r="AE1" s="3" t="s">
        <v>2041</v>
      </c>
      <c r="AF1" s="3" t="s">
        <v>2042</v>
      </c>
      <c r="AG1" s="3" t="s">
        <v>2043</v>
      </c>
      <c r="AH1" s="3" t="s">
        <v>2044</v>
      </c>
      <c r="AI1" s="3" t="s">
        <v>2045</v>
      </c>
      <c r="AJ1" s="3" t="s">
        <v>2046</v>
      </c>
      <c r="AK1" s="3" t="s">
        <v>2047</v>
      </c>
      <c r="AL1" s="3" t="s">
        <v>2048</v>
      </c>
      <c r="AM1" s="3" t="s">
        <v>2049</v>
      </c>
      <c r="AN1" s="3" t="s">
        <v>2050</v>
      </c>
      <c r="AO1" s="3" t="s">
        <v>2051</v>
      </c>
      <c r="AP1" s="3" t="s">
        <v>2052</v>
      </c>
      <c r="AQ1" s="3" t="s">
        <v>2053</v>
      </c>
      <c r="AR1" s="3" t="s">
        <v>2054</v>
      </c>
      <c r="AS1" s="3" t="s">
        <v>2055</v>
      </c>
      <c r="AT1" s="3" t="s">
        <v>2056</v>
      </c>
      <c r="AU1" s="3" t="s">
        <v>2057</v>
      </c>
      <c r="AV1" s="3" t="s">
        <v>2058</v>
      </c>
      <c r="AW1" s="3" t="s">
        <v>2059</v>
      </c>
      <c r="AX1" s="3" t="s">
        <v>2060</v>
      </c>
      <c r="AY1" s="3" t="s">
        <v>2061</v>
      </c>
      <c r="AZ1" s="3" t="s">
        <v>2062</v>
      </c>
      <c r="BA1" s="3" t="s">
        <v>2063</v>
      </c>
      <c r="BB1" s="3" t="s">
        <v>2064</v>
      </c>
      <c r="BC1" s="3" t="s">
        <v>2065</v>
      </c>
      <c r="BD1" s="3" t="s">
        <v>2066</v>
      </c>
      <c r="BE1" s="3" t="s">
        <v>2067</v>
      </c>
      <c r="BF1" s="3" t="s">
        <v>2068</v>
      </c>
      <c r="BG1" s="3" t="s">
        <v>2069</v>
      </c>
      <c r="BH1" s="3" t="s">
        <v>2070</v>
      </c>
      <c r="BI1" s="3" t="s">
        <v>2071</v>
      </c>
      <c r="BJ1" s="3" t="s">
        <v>2072</v>
      </c>
      <c r="BK1" s="3" t="s">
        <v>2073</v>
      </c>
      <c r="BL1" s="3" t="s">
        <v>2074</v>
      </c>
      <c r="BM1" s="3" t="s">
        <v>2075</v>
      </c>
      <c r="BN1" s="3" t="s">
        <v>2076</v>
      </c>
      <c r="BO1" s="3" t="s">
        <v>2077</v>
      </c>
      <c r="BP1" s="3" t="s">
        <v>2078</v>
      </c>
      <c r="BQ1" s="3" t="s">
        <v>2079</v>
      </c>
      <c r="BR1" s="3" t="s">
        <v>2080</v>
      </c>
      <c r="BS1" s="3" t="s">
        <v>2081</v>
      </c>
      <c r="BT1" s="3" t="s">
        <v>2082</v>
      </c>
      <c r="BU1" s="3" t="s">
        <v>2083</v>
      </c>
      <c r="BV1" s="3" t="s">
        <v>2084</v>
      </c>
      <c r="BW1" s="3" t="s">
        <v>2085</v>
      </c>
      <c r="BX1" s="3" t="s">
        <v>2086</v>
      </c>
      <c r="BY1" s="3" t="s">
        <v>2087</v>
      </c>
      <c r="BZ1" s="3" t="s">
        <v>2088</v>
      </c>
      <c r="CA1" s="3" t="s">
        <v>2089</v>
      </c>
      <c r="CB1" s="3" t="s">
        <v>2090</v>
      </c>
      <c r="CC1" s="3" t="s">
        <v>2091</v>
      </c>
      <c r="CD1" s="3" t="s">
        <v>2092</v>
      </c>
      <c r="CE1" s="3" t="s">
        <v>2093</v>
      </c>
      <c r="CF1" s="3" t="s">
        <v>2094</v>
      </c>
      <c r="CG1" s="3" t="s">
        <v>2095</v>
      </c>
      <c r="CH1" s="3" t="s">
        <v>2096</v>
      </c>
      <c r="CI1" s="3" t="s">
        <v>2097</v>
      </c>
      <c r="CJ1" s="3" t="s">
        <v>2098</v>
      </c>
      <c r="CK1" s="3" t="s">
        <v>2099</v>
      </c>
      <c r="CL1" s="3" t="s">
        <v>2100</v>
      </c>
      <c r="CM1" s="3" t="s">
        <v>2101</v>
      </c>
      <c r="CN1" s="3" t="s">
        <v>2102</v>
      </c>
      <c r="CO1" s="3" t="s">
        <v>2103</v>
      </c>
    </row>
    <row r="2" spans="1:9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</row>
    <row r="3" spans="1:9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</row>
    <row r="4" spans="1:9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</row>
    <row r="5" spans="1:93">
      <c r="A5" s="4" t="s">
        <v>253</v>
      </c>
      <c r="B5" s="8" t="s">
        <v>2205</v>
      </c>
      <c r="C5" s="8" t="s">
        <v>2205</v>
      </c>
      <c r="D5" s="8" t="s">
        <v>2205</v>
      </c>
      <c r="E5" s="8" t="s">
        <v>2205</v>
      </c>
      <c r="F5" s="8" t="s">
        <v>2205</v>
      </c>
      <c r="G5" s="8" t="s">
        <v>2205</v>
      </c>
      <c r="H5" s="8" t="s">
        <v>2205</v>
      </c>
      <c r="I5" s="8" t="s">
        <v>2205</v>
      </c>
      <c r="J5" s="8" t="s">
        <v>2205</v>
      </c>
      <c r="K5" s="8" t="s">
        <v>2205</v>
      </c>
      <c r="L5" s="8" t="s">
        <v>2205</v>
      </c>
      <c r="M5" s="8" t="s">
        <v>2205</v>
      </c>
      <c r="N5" s="8" t="s">
        <v>2205</v>
      </c>
      <c r="O5" s="8" t="s">
        <v>2205</v>
      </c>
      <c r="P5" s="8" t="s">
        <v>2205</v>
      </c>
      <c r="Q5" s="8" t="s">
        <v>2205</v>
      </c>
      <c r="R5" s="8" t="s">
        <v>2205</v>
      </c>
      <c r="S5" s="8" t="s">
        <v>2205</v>
      </c>
      <c r="T5" s="8" t="s">
        <v>2205</v>
      </c>
      <c r="U5" s="8" t="s">
        <v>2205</v>
      </c>
      <c r="V5" s="8" t="s">
        <v>2205</v>
      </c>
      <c r="W5" s="8" t="s">
        <v>2205</v>
      </c>
      <c r="X5" s="8" t="s">
        <v>2205</v>
      </c>
      <c r="Y5" s="8" t="s">
        <v>2205</v>
      </c>
      <c r="Z5" s="8" t="s">
        <v>2205</v>
      </c>
      <c r="AA5" s="8" t="s">
        <v>2205</v>
      </c>
      <c r="AB5" s="8" t="s">
        <v>2205</v>
      </c>
      <c r="AC5" s="8" t="s">
        <v>2205</v>
      </c>
      <c r="AD5" s="8" t="s">
        <v>2205</v>
      </c>
      <c r="AE5" s="8" t="s">
        <v>2205</v>
      </c>
      <c r="AF5" s="8" t="s">
        <v>2205</v>
      </c>
      <c r="AG5" s="8" t="s">
        <v>2205</v>
      </c>
      <c r="AH5" s="8" t="s">
        <v>2205</v>
      </c>
      <c r="AI5" s="8" t="s">
        <v>2205</v>
      </c>
      <c r="AJ5" s="8" t="s">
        <v>2205</v>
      </c>
      <c r="AK5" s="8" t="s">
        <v>2205</v>
      </c>
      <c r="AL5" s="8" t="s">
        <v>2205</v>
      </c>
      <c r="AM5" s="8" t="s">
        <v>2205</v>
      </c>
      <c r="AN5" s="8" t="s">
        <v>2205</v>
      </c>
      <c r="AO5" s="8" t="s">
        <v>2205</v>
      </c>
      <c r="AP5" s="8" t="s">
        <v>2205</v>
      </c>
      <c r="AQ5" s="8" t="s">
        <v>2205</v>
      </c>
      <c r="AR5" s="8" t="s">
        <v>2205</v>
      </c>
      <c r="AS5" s="8" t="s">
        <v>2205</v>
      </c>
      <c r="AT5" s="8" t="s">
        <v>2205</v>
      </c>
      <c r="AU5" s="8" t="s">
        <v>2205</v>
      </c>
      <c r="AV5" s="8" t="s">
        <v>2205</v>
      </c>
      <c r="AW5" s="8" t="s">
        <v>2205</v>
      </c>
      <c r="AX5" s="8" t="s">
        <v>2205</v>
      </c>
      <c r="AY5" s="8" t="s">
        <v>2205</v>
      </c>
      <c r="AZ5" s="8" t="s">
        <v>2205</v>
      </c>
      <c r="BA5" s="8" t="s">
        <v>2205</v>
      </c>
      <c r="BB5" s="8" t="s">
        <v>2205</v>
      </c>
      <c r="BC5" s="8" t="s">
        <v>2205</v>
      </c>
      <c r="BD5" s="8" t="s">
        <v>2205</v>
      </c>
      <c r="BE5" s="8" t="s">
        <v>2205</v>
      </c>
      <c r="BF5" s="8" t="s">
        <v>2205</v>
      </c>
      <c r="BG5" s="8" t="s">
        <v>2205</v>
      </c>
      <c r="BH5" s="8" t="s">
        <v>2205</v>
      </c>
      <c r="BI5" s="8" t="s">
        <v>2205</v>
      </c>
      <c r="BJ5" s="8" t="s">
        <v>2205</v>
      </c>
      <c r="BK5" s="8" t="s">
        <v>2205</v>
      </c>
      <c r="BL5" s="8" t="s">
        <v>2205</v>
      </c>
      <c r="BM5" s="8" t="s">
        <v>2205</v>
      </c>
      <c r="BN5" s="8" t="s">
        <v>2205</v>
      </c>
      <c r="BO5" s="8" t="s">
        <v>2205</v>
      </c>
      <c r="BP5" s="8" t="s">
        <v>2205</v>
      </c>
      <c r="BQ5" s="8" t="s">
        <v>2205</v>
      </c>
      <c r="BR5" s="8" t="s">
        <v>2205</v>
      </c>
      <c r="BS5" s="8" t="s">
        <v>2205</v>
      </c>
      <c r="BT5" s="8" t="s">
        <v>2205</v>
      </c>
      <c r="BU5" s="8" t="s">
        <v>2205</v>
      </c>
      <c r="BV5" s="8" t="s">
        <v>2205</v>
      </c>
      <c r="BW5" s="8" t="s">
        <v>2205</v>
      </c>
      <c r="BX5" s="8" t="s">
        <v>2205</v>
      </c>
      <c r="BY5" s="8" t="s">
        <v>2205</v>
      </c>
      <c r="BZ5" s="8" t="s">
        <v>2205</v>
      </c>
      <c r="CA5" s="8" t="s">
        <v>2205</v>
      </c>
      <c r="CB5" s="8" t="s">
        <v>2205</v>
      </c>
      <c r="CC5" s="8" t="s">
        <v>2205</v>
      </c>
      <c r="CD5" s="8" t="s">
        <v>2205</v>
      </c>
      <c r="CE5" s="8" t="s">
        <v>2205</v>
      </c>
      <c r="CF5" s="8" t="s">
        <v>2205</v>
      </c>
      <c r="CG5" s="8" t="s">
        <v>2205</v>
      </c>
      <c r="CH5" s="8" t="s">
        <v>2205</v>
      </c>
      <c r="CI5" s="8" t="s">
        <v>2205</v>
      </c>
      <c r="CJ5" s="8" t="s">
        <v>2205</v>
      </c>
      <c r="CK5" s="8" t="s">
        <v>2205</v>
      </c>
      <c r="CL5" s="8" t="s">
        <v>2205</v>
      </c>
      <c r="CM5" s="8" t="s">
        <v>2205</v>
      </c>
      <c r="CN5" s="8" t="s">
        <v>2205</v>
      </c>
      <c r="CO5" s="8" t="s">
        <v>2205</v>
      </c>
    </row>
    <row r="6" spans="1:9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</row>
    <row r="7" spans="1:9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</row>
    <row r="8" spans="1:93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</row>
    <row r="9" spans="1:93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</row>
    <row r="10" spans="1:93">
      <c r="A10" s="4" t="s">
        <v>258</v>
      </c>
      <c r="B10" s="8" t="s">
        <v>2104</v>
      </c>
      <c r="C10" s="8" t="s">
        <v>2105</v>
      </c>
      <c r="D10" s="8" t="s">
        <v>2106</v>
      </c>
      <c r="E10" s="8" t="s">
        <v>2107</v>
      </c>
      <c r="F10" s="8" t="s">
        <v>2108</v>
      </c>
      <c r="G10" s="8" t="s">
        <v>2109</v>
      </c>
      <c r="H10" s="8" t="s">
        <v>2110</v>
      </c>
      <c r="I10" s="8" t="s">
        <v>2111</v>
      </c>
      <c r="J10" s="8" t="s">
        <v>2112</v>
      </c>
      <c r="K10" s="8" t="s">
        <v>2113</v>
      </c>
      <c r="L10" s="8" t="s">
        <v>2114</v>
      </c>
      <c r="M10" s="8" t="s">
        <v>2115</v>
      </c>
      <c r="N10" s="8" t="s">
        <v>2116</v>
      </c>
      <c r="O10" s="8" t="s">
        <v>2117</v>
      </c>
      <c r="P10" s="8" t="s">
        <v>2118</v>
      </c>
      <c r="Q10" s="8" t="s">
        <v>2119</v>
      </c>
      <c r="R10" s="8" t="s">
        <v>2120</v>
      </c>
      <c r="S10" s="8" t="s">
        <v>2121</v>
      </c>
      <c r="T10" s="8" t="s">
        <v>2122</v>
      </c>
      <c r="U10" s="8" t="s">
        <v>2123</v>
      </c>
      <c r="V10" s="8" t="s">
        <v>2124</v>
      </c>
      <c r="W10" s="8" t="s">
        <v>2125</v>
      </c>
      <c r="X10" s="8" t="s">
        <v>2126</v>
      </c>
      <c r="Y10" s="8" t="s">
        <v>2127</v>
      </c>
      <c r="Z10" s="8" t="s">
        <v>2128</v>
      </c>
      <c r="AA10" s="8" t="s">
        <v>2129</v>
      </c>
      <c r="AB10" s="8" t="s">
        <v>2130</v>
      </c>
      <c r="AC10" s="8" t="s">
        <v>2131</v>
      </c>
      <c r="AD10" s="8" t="s">
        <v>2132</v>
      </c>
      <c r="AE10" s="8" t="s">
        <v>2133</v>
      </c>
      <c r="AF10" s="8" t="s">
        <v>2134</v>
      </c>
      <c r="AG10" s="8" t="s">
        <v>2135</v>
      </c>
      <c r="AH10" s="8" t="s">
        <v>2136</v>
      </c>
      <c r="AI10" s="8" t="s">
        <v>2137</v>
      </c>
      <c r="AJ10" s="8" t="s">
        <v>2138</v>
      </c>
      <c r="AK10" s="8" t="s">
        <v>2139</v>
      </c>
      <c r="AL10" s="8" t="s">
        <v>2140</v>
      </c>
      <c r="AM10" s="8" t="s">
        <v>2141</v>
      </c>
      <c r="AN10" s="8" t="s">
        <v>2142</v>
      </c>
      <c r="AO10" s="8" t="s">
        <v>2143</v>
      </c>
      <c r="AP10" s="8" t="s">
        <v>2144</v>
      </c>
      <c r="AQ10" s="8" t="s">
        <v>2145</v>
      </c>
      <c r="AR10" s="8" t="s">
        <v>2146</v>
      </c>
      <c r="AS10" s="8" t="s">
        <v>2147</v>
      </c>
      <c r="AT10" s="8" t="s">
        <v>2148</v>
      </c>
      <c r="AU10" s="8" t="s">
        <v>2149</v>
      </c>
      <c r="AV10" s="8" t="s">
        <v>2150</v>
      </c>
      <c r="AW10" s="8" t="s">
        <v>2151</v>
      </c>
      <c r="AX10" s="8" t="s">
        <v>2152</v>
      </c>
      <c r="AY10" s="8" t="s">
        <v>2153</v>
      </c>
      <c r="AZ10" s="8" t="s">
        <v>2154</v>
      </c>
      <c r="BA10" s="8" t="s">
        <v>2155</v>
      </c>
      <c r="BB10" s="8" t="s">
        <v>2156</v>
      </c>
      <c r="BC10" s="8" t="s">
        <v>2157</v>
      </c>
      <c r="BD10" s="8" t="s">
        <v>2158</v>
      </c>
      <c r="BE10" s="8" t="s">
        <v>2159</v>
      </c>
      <c r="BF10" s="8" t="s">
        <v>2160</v>
      </c>
      <c r="BG10" s="8" t="s">
        <v>2161</v>
      </c>
      <c r="BH10" s="8" t="s">
        <v>2162</v>
      </c>
      <c r="BI10" s="8" t="s">
        <v>2163</v>
      </c>
      <c r="BJ10" s="8" t="s">
        <v>2164</v>
      </c>
      <c r="BK10" s="8" t="s">
        <v>2165</v>
      </c>
      <c r="BL10" s="8" t="s">
        <v>2166</v>
      </c>
      <c r="BM10" s="8" t="s">
        <v>2167</v>
      </c>
      <c r="BN10" s="8" t="s">
        <v>2168</v>
      </c>
      <c r="BO10" s="8" t="s">
        <v>2169</v>
      </c>
      <c r="BP10" s="8" t="s">
        <v>2170</v>
      </c>
      <c r="BQ10" s="8" t="s">
        <v>2171</v>
      </c>
      <c r="BR10" s="8" t="s">
        <v>2172</v>
      </c>
      <c r="BS10" s="8" t="s">
        <v>2173</v>
      </c>
      <c r="BT10" s="8" t="s">
        <v>2174</v>
      </c>
      <c r="BU10" s="8" t="s">
        <v>2175</v>
      </c>
      <c r="BV10" s="8" t="s">
        <v>2176</v>
      </c>
      <c r="BW10" s="8" t="s">
        <v>2177</v>
      </c>
      <c r="BX10" s="8" t="s">
        <v>2178</v>
      </c>
      <c r="BY10" s="8" t="s">
        <v>2179</v>
      </c>
      <c r="BZ10" s="8" t="s">
        <v>2180</v>
      </c>
      <c r="CA10" s="8" t="s">
        <v>2181</v>
      </c>
      <c r="CB10" s="8" t="s">
        <v>2182</v>
      </c>
      <c r="CC10" s="8" t="s">
        <v>2183</v>
      </c>
      <c r="CD10" s="8" t="s">
        <v>2184</v>
      </c>
      <c r="CE10" s="8" t="s">
        <v>2185</v>
      </c>
      <c r="CF10" s="8" t="s">
        <v>2186</v>
      </c>
      <c r="CG10" s="8" t="s">
        <v>2187</v>
      </c>
      <c r="CH10" s="8" t="s">
        <v>2188</v>
      </c>
      <c r="CI10" s="8" t="s">
        <v>2189</v>
      </c>
      <c r="CJ10" s="8" t="s">
        <v>2190</v>
      </c>
      <c r="CK10" s="8" t="s">
        <v>2191</v>
      </c>
      <c r="CL10" s="8" t="s">
        <v>2192</v>
      </c>
      <c r="CM10" s="8" t="s">
        <v>2193</v>
      </c>
      <c r="CN10" s="8" t="s">
        <v>2194</v>
      </c>
      <c r="CO10" s="8" t="s">
        <v>2195</v>
      </c>
    </row>
    <row r="11" spans="1:93">
      <c r="A11" s="10">
        <v>42036</v>
      </c>
      <c r="B11" s="9">
        <v>1.3129999999999999</v>
      </c>
      <c r="C11" s="9">
        <v>0.46200000000000002</v>
      </c>
      <c r="D11" s="9">
        <v>4.7279999999999998</v>
      </c>
      <c r="E11" s="9">
        <v>2.6379999999999999</v>
      </c>
      <c r="F11" s="9">
        <v>2.09</v>
      </c>
      <c r="G11" s="9">
        <v>35.119</v>
      </c>
      <c r="H11" s="9">
        <v>15.303000000000001</v>
      </c>
      <c r="I11" s="9">
        <v>19.815000000000001</v>
      </c>
      <c r="J11" s="9">
        <v>131.505</v>
      </c>
      <c r="K11" s="9">
        <v>70.741</v>
      </c>
      <c r="L11" s="9">
        <v>60.762999999999998</v>
      </c>
      <c r="M11" s="9">
        <v>37.345999999999997</v>
      </c>
      <c r="N11" s="9">
        <v>16.521999999999998</v>
      </c>
      <c r="O11" s="9">
        <v>20.824999999999999</v>
      </c>
      <c r="P11" s="9">
        <v>310.238</v>
      </c>
      <c r="Q11" s="9">
        <v>151.68199999999999</v>
      </c>
      <c r="R11" s="9">
        <v>158.55600000000001</v>
      </c>
      <c r="S11" s="9">
        <v>209.685</v>
      </c>
      <c r="T11" s="9">
        <v>107.553</v>
      </c>
      <c r="U11" s="9">
        <v>102.13200000000001</v>
      </c>
      <c r="V11" s="9">
        <v>27.939</v>
      </c>
      <c r="W11" s="9">
        <v>16.274999999999999</v>
      </c>
      <c r="X11" s="9">
        <v>11.663</v>
      </c>
      <c r="Y11" s="9">
        <v>16.234000000000002</v>
      </c>
      <c r="Z11" s="9">
        <v>8.3130000000000006</v>
      </c>
      <c r="AA11" s="9">
        <v>7.9210000000000003</v>
      </c>
      <c r="AB11" s="9">
        <v>35.767000000000003</v>
      </c>
      <c r="AC11" s="9">
        <v>15.441000000000001</v>
      </c>
      <c r="AD11" s="9">
        <v>20.327000000000002</v>
      </c>
      <c r="AE11" s="9">
        <v>4.3970000000000002</v>
      </c>
      <c r="AF11" s="9">
        <v>1.788</v>
      </c>
      <c r="AG11" s="9">
        <v>2.609</v>
      </c>
      <c r="AH11" s="9">
        <v>3.74</v>
      </c>
      <c r="AI11" s="9">
        <v>1.6439999999999999</v>
      </c>
      <c r="AJ11" s="9">
        <v>2.097</v>
      </c>
      <c r="AK11" s="9">
        <v>1.7050000000000001</v>
      </c>
      <c r="AL11" s="9">
        <v>0.77300000000000002</v>
      </c>
      <c r="AM11" s="9">
        <v>0.93200000000000005</v>
      </c>
      <c r="AN11" s="9">
        <v>2.0350000000000001</v>
      </c>
      <c r="AO11" s="9">
        <v>0.87</v>
      </c>
      <c r="AP11" s="9">
        <v>1.165</v>
      </c>
      <c r="AQ11" s="9">
        <v>0.65700000000000003</v>
      </c>
      <c r="AR11" s="9">
        <v>0.14399999999999999</v>
      </c>
      <c r="AS11" s="9">
        <v>0.51300000000000001</v>
      </c>
      <c r="AT11" s="9">
        <v>31.37</v>
      </c>
      <c r="AU11" s="9">
        <v>13.653</v>
      </c>
      <c r="AV11" s="9">
        <v>17.716999999999999</v>
      </c>
      <c r="AW11" s="9">
        <v>9.1340000000000003</v>
      </c>
      <c r="AX11" s="9">
        <v>3.8820000000000001</v>
      </c>
      <c r="AY11" s="9">
        <v>5.2519999999999998</v>
      </c>
      <c r="AZ11" s="9">
        <v>8.5630000000000006</v>
      </c>
      <c r="BA11" s="9">
        <v>3.726</v>
      </c>
      <c r="BB11" s="9">
        <v>4.8369999999999997</v>
      </c>
      <c r="BC11" s="9">
        <v>0.56999999999999995</v>
      </c>
      <c r="BD11" s="9">
        <v>0.156</v>
      </c>
      <c r="BE11" s="9">
        <v>0.41499999999999998</v>
      </c>
      <c r="BF11" s="9">
        <v>0.14799999999999999</v>
      </c>
      <c r="BG11" s="9">
        <v>0</v>
      </c>
      <c r="BH11" s="9">
        <v>0.14799999999999999</v>
      </c>
      <c r="BI11" s="9">
        <v>17.530999999999999</v>
      </c>
      <c r="BJ11" s="9">
        <v>8.5489999999999995</v>
      </c>
      <c r="BK11" s="9">
        <v>8.9830000000000005</v>
      </c>
      <c r="BL11" s="9">
        <v>1.046</v>
      </c>
      <c r="BM11" s="9">
        <v>0.4</v>
      </c>
      <c r="BN11" s="9">
        <v>0.64500000000000002</v>
      </c>
      <c r="BO11" s="9">
        <v>16.486000000000001</v>
      </c>
      <c r="BP11" s="9">
        <v>8.1479999999999997</v>
      </c>
      <c r="BQ11" s="9">
        <v>8.3379999999999992</v>
      </c>
      <c r="BR11" s="9">
        <v>4.556</v>
      </c>
      <c r="BS11" s="9">
        <v>1.222</v>
      </c>
      <c r="BT11" s="9">
        <v>3.3340000000000001</v>
      </c>
      <c r="BU11" s="9">
        <v>64.786000000000001</v>
      </c>
      <c r="BV11" s="9">
        <v>28.687999999999999</v>
      </c>
      <c r="BW11" s="9">
        <v>36.097999999999999</v>
      </c>
      <c r="BX11" s="9">
        <v>59.648000000000003</v>
      </c>
      <c r="BY11" s="9">
        <v>25.527000000000001</v>
      </c>
      <c r="BZ11" s="9">
        <v>34.121000000000002</v>
      </c>
      <c r="CA11" s="9">
        <v>5.1379999999999999</v>
      </c>
      <c r="CB11" s="9">
        <v>3.161</v>
      </c>
      <c r="CC11" s="9">
        <v>1.9770000000000001</v>
      </c>
      <c r="CD11" s="9">
        <v>10.269</v>
      </c>
      <c r="CE11" s="9">
        <v>4.4989999999999997</v>
      </c>
      <c r="CF11" s="9">
        <v>5.77</v>
      </c>
      <c r="CG11" s="9">
        <v>90.284000000000006</v>
      </c>
      <c r="CH11" s="9">
        <v>39.628999999999998</v>
      </c>
      <c r="CI11" s="9">
        <v>50.655000000000001</v>
      </c>
      <c r="CJ11" s="9">
        <v>214.08199999999999</v>
      </c>
      <c r="CK11" s="9">
        <v>109.34099999999999</v>
      </c>
      <c r="CL11" s="9">
        <v>104.741</v>
      </c>
      <c r="CM11" s="9">
        <v>96.156000000000006</v>
      </c>
      <c r="CN11" s="9">
        <v>42.341000000000001</v>
      </c>
      <c r="CO11" s="9">
        <v>53.814999999999998</v>
      </c>
    </row>
    <row r="12" spans="1:93">
      <c r="A12" s="10">
        <v>42401</v>
      </c>
      <c r="B12" s="9">
        <v>1.18</v>
      </c>
      <c r="C12" s="9">
        <v>1.4970000000000001</v>
      </c>
      <c r="D12" s="9">
        <v>6.4089999999999998</v>
      </c>
      <c r="E12" s="9">
        <v>2.9369999999999998</v>
      </c>
      <c r="F12" s="9">
        <v>3.472</v>
      </c>
      <c r="G12" s="9">
        <v>34.228000000000002</v>
      </c>
      <c r="H12" s="9">
        <v>15.179</v>
      </c>
      <c r="I12" s="9">
        <v>19.048999999999999</v>
      </c>
      <c r="J12" s="9">
        <v>128.803</v>
      </c>
      <c r="K12" s="9">
        <v>67.954999999999998</v>
      </c>
      <c r="L12" s="9">
        <v>60.847999999999999</v>
      </c>
      <c r="M12" s="9">
        <v>38.094999999999999</v>
      </c>
      <c r="N12" s="9">
        <v>16.797999999999998</v>
      </c>
      <c r="O12" s="9">
        <v>21.295999999999999</v>
      </c>
      <c r="P12" s="9">
        <v>315.14800000000002</v>
      </c>
      <c r="Q12" s="9">
        <v>152.39099999999999</v>
      </c>
      <c r="R12" s="9">
        <v>162.75700000000001</v>
      </c>
      <c r="S12" s="9">
        <v>212.60900000000001</v>
      </c>
      <c r="T12" s="9">
        <v>105.624</v>
      </c>
      <c r="U12" s="9">
        <v>106.985</v>
      </c>
      <c r="V12" s="9">
        <v>24.033999999999999</v>
      </c>
      <c r="W12" s="9">
        <v>12.475</v>
      </c>
      <c r="X12" s="9">
        <v>11.558999999999999</v>
      </c>
      <c r="Y12" s="9">
        <v>13.265000000000001</v>
      </c>
      <c r="Z12" s="9">
        <v>5.423</v>
      </c>
      <c r="AA12" s="9">
        <v>7.8419999999999996</v>
      </c>
      <c r="AB12" s="9">
        <v>34.061</v>
      </c>
      <c r="AC12" s="9">
        <v>15.428000000000001</v>
      </c>
      <c r="AD12" s="9">
        <v>18.632000000000001</v>
      </c>
      <c r="AE12" s="9">
        <v>4.8120000000000003</v>
      </c>
      <c r="AF12" s="9">
        <v>1.593</v>
      </c>
      <c r="AG12" s="9">
        <v>3.2189999999999999</v>
      </c>
      <c r="AH12" s="9">
        <v>4.0090000000000003</v>
      </c>
      <c r="AI12" s="9">
        <v>1.593</v>
      </c>
      <c r="AJ12" s="9">
        <v>2.4159999999999999</v>
      </c>
      <c r="AK12" s="9">
        <v>2.0739999999999998</v>
      </c>
      <c r="AL12" s="9">
        <v>0.753</v>
      </c>
      <c r="AM12" s="9">
        <v>1.32</v>
      </c>
      <c r="AN12" s="9">
        <v>1.9359999999999999</v>
      </c>
      <c r="AO12" s="9">
        <v>0.84</v>
      </c>
      <c r="AP12" s="9">
        <v>1.0960000000000001</v>
      </c>
      <c r="AQ12" s="9">
        <v>0.80300000000000005</v>
      </c>
      <c r="AR12" s="9">
        <v>0</v>
      </c>
      <c r="AS12" s="9">
        <v>0.80300000000000005</v>
      </c>
      <c r="AT12" s="9">
        <v>29.248999999999999</v>
      </c>
      <c r="AU12" s="9">
        <v>13.835000000000001</v>
      </c>
      <c r="AV12" s="9">
        <v>15.413</v>
      </c>
      <c r="AW12" s="9">
        <v>9.8529999999999998</v>
      </c>
      <c r="AX12" s="9">
        <v>6.1669999999999998</v>
      </c>
      <c r="AY12" s="9">
        <v>3.6859999999999999</v>
      </c>
      <c r="AZ12" s="9">
        <v>8.3520000000000003</v>
      </c>
      <c r="BA12" s="9">
        <v>5.4320000000000004</v>
      </c>
      <c r="BB12" s="9">
        <v>2.92</v>
      </c>
      <c r="BC12" s="9">
        <v>1.5009999999999999</v>
      </c>
      <c r="BD12" s="9">
        <v>0.73499999999999999</v>
      </c>
      <c r="BE12" s="9">
        <v>0.76700000000000002</v>
      </c>
      <c r="BF12" s="9">
        <v>0</v>
      </c>
      <c r="BG12" s="9">
        <v>0</v>
      </c>
      <c r="BH12" s="9">
        <v>0</v>
      </c>
      <c r="BI12" s="9">
        <v>15.794</v>
      </c>
      <c r="BJ12" s="9">
        <v>6.1470000000000002</v>
      </c>
      <c r="BK12" s="9">
        <v>9.6470000000000002</v>
      </c>
      <c r="BL12" s="9">
        <v>0.89</v>
      </c>
      <c r="BM12" s="9">
        <v>0.158</v>
      </c>
      <c r="BN12" s="9">
        <v>0.73199999999999998</v>
      </c>
      <c r="BO12" s="9">
        <v>14.904</v>
      </c>
      <c r="BP12" s="9">
        <v>5.9889999999999999</v>
      </c>
      <c r="BQ12" s="9">
        <v>8.9149999999999991</v>
      </c>
      <c r="BR12" s="9">
        <v>3.601</v>
      </c>
      <c r="BS12" s="9">
        <v>1.5209999999999999</v>
      </c>
      <c r="BT12" s="9">
        <v>2.08</v>
      </c>
      <c r="BU12" s="9">
        <v>68.478999999999999</v>
      </c>
      <c r="BV12" s="9">
        <v>31.338999999999999</v>
      </c>
      <c r="BW12" s="9">
        <v>37.14</v>
      </c>
      <c r="BX12" s="9">
        <v>62.24</v>
      </c>
      <c r="BY12" s="9">
        <v>28.404</v>
      </c>
      <c r="BZ12" s="9">
        <v>33.837000000000003</v>
      </c>
      <c r="CA12" s="9">
        <v>6.2380000000000004</v>
      </c>
      <c r="CB12" s="9">
        <v>2.9350000000000001</v>
      </c>
      <c r="CC12" s="9">
        <v>3.3029999999999999</v>
      </c>
      <c r="CD12" s="9">
        <v>10.425000000000001</v>
      </c>
      <c r="CE12" s="9">
        <v>6.1849999999999996</v>
      </c>
      <c r="CF12" s="9">
        <v>4.24</v>
      </c>
      <c r="CG12" s="9">
        <v>92.114000000000004</v>
      </c>
      <c r="CH12" s="9">
        <v>40.582000000000001</v>
      </c>
      <c r="CI12" s="9">
        <v>51.531999999999996</v>
      </c>
      <c r="CJ12" s="9">
        <v>217.42</v>
      </c>
      <c r="CK12" s="9">
        <v>107.217</v>
      </c>
      <c r="CL12" s="9">
        <v>110.20399999999999</v>
      </c>
      <c r="CM12" s="9">
        <v>97.727000000000004</v>
      </c>
      <c r="CN12" s="9">
        <v>45.173999999999999</v>
      </c>
      <c r="CO12" s="9">
        <v>52.552999999999997</v>
      </c>
    </row>
    <row r="13" spans="1:93">
      <c r="A13" s="10">
        <v>42767</v>
      </c>
      <c r="B13" s="9">
        <v>2.2519999999999998</v>
      </c>
      <c r="C13" s="9">
        <v>1.7350000000000001</v>
      </c>
      <c r="D13" s="9">
        <v>4.0670000000000002</v>
      </c>
      <c r="E13" s="9">
        <v>1.792</v>
      </c>
      <c r="F13" s="9">
        <v>2.2749999999999999</v>
      </c>
      <c r="G13" s="9">
        <v>37.485999999999997</v>
      </c>
      <c r="H13" s="9">
        <v>15.499000000000001</v>
      </c>
      <c r="I13" s="9">
        <v>21.986999999999998</v>
      </c>
      <c r="J13" s="9">
        <v>141.279</v>
      </c>
      <c r="K13" s="9">
        <v>76.634</v>
      </c>
      <c r="L13" s="9">
        <v>64.644999999999996</v>
      </c>
      <c r="M13" s="9">
        <v>38.22</v>
      </c>
      <c r="N13" s="9">
        <v>15.569000000000001</v>
      </c>
      <c r="O13" s="9">
        <v>22.651</v>
      </c>
      <c r="P13" s="9">
        <v>324.63900000000001</v>
      </c>
      <c r="Q13" s="9">
        <v>157.9</v>
      </c>
      <c r="R13" s="9">
        <v>166.739</v>
      </c>
      <c r="S13" s="9">
        <v>221.404</v>
      </c>
      <c r="T13" s="9">
        <v>111.789</v>
      </c>
      <c r="U13" s="9">
        <v>109.61499999999999</v>
      </c>
      <c r="V13" s="9">
        <v>23.689</v>
      </c>
      <c r="W13" s="9">
        <v>12.285</v>
      </c>
      <c r="X13" s="9">
        <v>11.404</v>
      </c>
      <c r="Y13" s="9">
        <v>14.289</v>
      </c>
      <c r="Z13" s="9">
        <v>5.5430000000000001</v>
      </c>
      <c r="AA13" s="9">
        <v>8.7460000000000004</v>
      </c>
      <c r="AB13" s="9">
        <v>30.071000000000002</v>
      </c>
      <c r="AC13" s="9">
        <v>14.237</v>
      </c>
      <c r="AD13" s="9">
        <v>15.833</v>
      </c>
      <c r="AE13" s="9">
        <v>5.5579999999999998</v>
      </c>
      <c r="AF13" s="9">
        <v>1.6839999999999999</v>
      </c>
      <c r="AG13" s="9">
        <v>3.8740000000000001</v>
      </c>
      <c r="AH13" s="9">
        <v>3.5619999999999998</v>
      </c>
      <c r="AI13" s="9">
        <v>1.4259999999999999</v>
      </c>
      <c r="AJ13" s="9">
        <v>2.1360000000000001</v>
      </c>
      <c r="AK13" s="9">
        <v>1.923</v>
      </c>
      <c r="AL13" s="9">
        <v>0.69099999999999995</v>
      </c>
      <c r="AM13" s="9">
        <v>1.232</v>
      </c>
      <c r="AN13" s="9">
        <v>1.639</v>
      </c>
      <c r="AO13" s="9">
        <v>0.73499999999999999</v>
      </c>
      <c r="AP13" s="9">
        <v>0.90400000000000003</v>
      </c>
      <c r="AQ13" s="9">
        <v>1.9950000000000001</v>
      </c>
      <c r="AR13" s="9">
        <v>0.25700000000000001</v>
      </c>
      <c r="AS13" s="9">
        <v>1.738</v>
      </c>
      <c r="AT13" s="9">
        <v>24.513000000000002</v>
      </c>
      <c r="AU13" s="9">
        <v>12.554</v>
      </c>
      <c r="AV13" s="9">
        <v>11.959</v>
      </c>
      <c r="AW13" s="9">
        <v>8.2550000000000008</v>
      </c>
      <c r="AX13" s="9">
        <v>4.3079999999999998</v>
      </c>
      <c r="AY13" s="9">
        <v>3.9470000000000001</v>
      </c>
      <c r="AZ13" s="9">
        <v>7.37</v>
      </c>
      <c r="BA13" s="9">
        <v>4.3079999999999998</v>
      </c>
      <c r="BB13" s="9">
        <v>3.0619999999999998</v>
      </c>
      <c r="BC13" s="9">
        <v>0.88500000000000001</v>
      </c>
      <c r="BD13" s="9">
        <v>0</v>
      </c>
      <c r="BE13" s="9">
        <v>0.88500000000000001</v>
      </c>
      <c r="BF13" s="9">
        <v>0.50600000000000001</v>
      </c>
      <c r="BG13" s="9">
        <v>0.28999999999999998</v>
      </c>
      <c r="BH13" s="9">
        <v>0.216</v>
      </c>
      <c r="BI13" s="9">
        <v>12.388999999999999</v>
      </c>
      <c r="BJ13" s="9">
        <v>6.726</v>
      </c>
      <c r="BK13" s="9">
        <v>5.6630000000000003</v>
      </c>
      <c r="BL13" s="9">
        <v>1.8919999999999999</v>
      </c>
      <c r="BM13" s="9">
        <v>0.91</v>
      </c>
      <c r="BN13" s="9">
        <v>0.98199999999999998</v>
      </c>
      <c r="BO13" s="9">
        <v>10.497</v>
      </c>
      <c r="BP13" s="9">
        <v>5.8150000000000004</v>
      </c>
      <c r="BQ13" s="9">
        <v>4.6820000000000004</v>
      </c>
      <c r="BR13" s="9">
        <v>3.3639999999999999</v>
      </c>
      <c r="BS13" s="9">
        <v>1.23</v>
      </c>
      <c r="BT13" s="9">
        <v>2.1339999999999999</v>
      </c>
      <c r="BU13" s="9">
        <v>73.164000000000001</v>
      </c>
      <c r="BV13" s="9">
        <v>31.873000000000001</v>
      </c>
      <c r="BW13" s="9">
        <v>41.290999999999997</v>
      </c>
      <c r="BX13" s="9">
        <v>62.805</v>
      </c>
      <c r="BY13" s="9">
        <v>27.129000000000001</v>
      </c>
      <c r="BZ13" s="9">
        <v>35.677</v>
      </c>
      <c r="CA13" s="9">
        <v>10.359</v>
      </c>
      <c r="CB13" s="9">
        <v>4.7450000000000001</v>
      </c>
      <c r="CC13" s="9">
        <v>5.6150000000000002</v>
      </c>
      <c r="CD13" s="9">
        <v>9.2929999999999993</v>
      </c>
      <c r="CE13" s="9">
        <v>4.9989999999999997</v>
      </c>
      <c r="CF13" s="9">
        <v>4.2939999999999996</v>
      </c>
      <c r="CG13" s="9">
        <v>93.941999999999993</v>
      </c>
      <c r="CH13" s="9">
        <v>41.110999999999997</v>
      </c>
      <c r="CI13" s="9">
        <v>52.831000000000003</v>
      </c>
      <c r="CJ13" s="9">
        <v>226.96199999999999</v>
      </c>
      <c r="CK13" s="9">
        <v>113.473</v>
      </c>
      <c r="CL13" s="9">
        <v>113.489</v>
      </c>
      <c r="CM13" s="9">
        <v>97.677000000000007</v>
      </c>
      <c r="CN13" s="9">
        <v>44.427</v>
      </c>
      <c r="CO13" s="9">
        <v>53.250999999999998</v>
      </c>
    </row>
    <row r="14" spans="1:93">
      <c r="A14" s="10">
        <v>43132</v>
      </c>
      <c r="B14" s="9">
        <v>1.956</v>
      </c>
      <c r="C14" s="9">
        <v>1.3819999999999999</v>
      </c>
      <c r="D14" s="9">
        <v>4.6669999999999998</v>
      </c>
      <c r="E14" s="9">
        <v>2.3330000000000002</v>
      </c>
      <c r="F14" s="9">
        <v>2.3340000000000001</v>
      </c>
      <c r="G14" s="9">
        <v>35.354999999999997</v>
      </c>
      <c r="H14" s="9">
        <v>15.265000000000001</v>
      </c>
      <c r="I14" s="9">
        <v>20.091000000000001</v>
      </c>
      <c r="J14" s="9">
        <v>129.495</v>
      </c>
      <c r="K14" s="9">
        <v>69.239000000000004</v>
      </c>
      <c r="L14" s="9">
        <v>60.255000000000003</v>
      </c>
      <c r="M14" s="9">
        <v>37.667999999999999</v>
      </c>
      <c r="N14" s="9">
        <v>16.744</v>
      </c>
      <c r="O14" s="9">
        <v>20.923999999999999</v>
      </c>
      <c r="P14" s="9">
        <v>330.25200000000001</v>
      </c>
      <c r="Q14" s="9">
        <v>160.815</v>
      </c>
      <c r="R14" s="9">
        <v>169.43700000000001</v>
      </c>
      <c r="S14" s="9">
        <v>231.089</v>
      </c>
      <c r="T14" s="9">
        <v>118.12</v>
      </c>
      <c r="U14" s="9">
        <v>112.96899999999999</v>
      </c>
      <c r="V14" s="9">
        <v>27.646000000000001</v>
      </c>
      <c r="W14" s="9">
        <v>16.082999999999998</v>
      </c>
      <c r="X14" s="9">
        <v>11.561999999999999</v>
      </c>
      <c r="Y14" s="9">
        <v>15.114000000000001</v>
      </c>
      <c r="Z14" s="9">
        <v>6.0149999999999997</v>
      </c>
      <c r="AA14" s="9">
        <v>9.1</v>
      </c>
      <c r="AB14" s="9">
        <v>31.806999999999999</v>
      </c>
      <c r="AC14" s="9">
        <v>14.622</v>
      </c>
      <c r="AD14" s="9">
        <v>17.184999999999999</v>
      </c>
      <c r="AE14" s="9">
        <v>5.5010000000000003</v>
      </c>
      <c r="AF14" s="9">
        <v>1.7709999999999999</v>
      </c>
      <c r="AG14" s="9">
        <v>3.73</v>
      </c>
      <c r="AH14" s="9">
        <v>4.1849999999999996</v>
      </c>
      <c r="AI14" s="9">
        <v>1.7709999999999999</v>
      </c>
      <c r="AJ14" s="9">
        <v>2.4140000000000001</v>
      </c>
      <c r="AK14" s="9">
        <v>2.0270000000000001</v>
      </c>
      <c r="AL14" s="9">
        <v>1.2569999999999999</v>
      </c>
      <c r="AM14" s="9">
        <v>0.76900000000000002</v>
      </c>
      <c r="AN14" s="9">
        <v>2.1579999999999999</v>
      </c>
      <c r="AO14" s="9">
        <v>0.51400000000000001</v>
      </c>
      <c r="AP14" s="9">
        <v>1.645</v>
      </c>
      <c r="AQ14" s="9">
        <v>1.3160000000000001</v>
      </c>
      <c r="AR14" s="9">
        <v>0</v>
      </c>
      <c r="AS14" s="9">
        <v>1.3160000000000001</v>
      </c>
      <c r="AT14" s="9">
        <v>26.306000000000001</v>
      </c>
      <c r="AU14" s="9">
        <v>12.851000000000001</v>
      </c>
      <c r="AV14" s="9">
        <v>13.455</v>
      </c>
      <c r="AW14" s="9">
        <v>8.6690000000000005</v>
      </c>
      <c r="AX14" s="9">
        <v>4.6589999999999998</v>
      </c>
      <c r="AY14" s="9">
        <v>4.01</v>
      </c>
      <c r="AZ14" s="9">
        <v>7.4039999999999999</v>
      </c>
      <c r="BA14" s="9">
        <v>3.8460000000000001</v>
      </c>
      <c r="BB14" s="9">
        <v>3.5579999999999998</v>
      </c>
      <c r="BC14" s="9">
        <v>1.2649999999999999</v>
      </c>
      <c r="BD14" s="9">
        <v>0.81299999999999994</v>
      </c>
      <c r="BE14" s="9">
        <v>0.45200000000000001</v>
      </c>
      <c r="BF14" s="9">
        <v>0.40300000000000002</v>
      </c>
      <c r="BG14" s="9">
        <v>0</v>
      </c>
      <c r="BH14" s="9">
        <v>0.40300000000000002</v>
      </c>
      <c r="BI14" s="9">
        <v>15.265000000000001</v>
      </c>
      <c r="BJ14" s="9">
        <v>7.8650000000000002</v>
      </c>
      <c r="BK14" s="9">
        <v>7.4</v>
      </c>
      <c r="BL14" s="9">
        <v>1.847</v>
      </c>
      <c r="BM14" s="9">
        <v>0.73599999999999999</v>
      </c>
      <c r="BN14" s="9">
        <v>1.1100000000000001</v>
      </c>
      <c r="BO14" s="9">
        <v>13.417999999999999</v>
      </c>
      <c r="BP14" s="9">
        <v>7.1280000000000001</v>
      </c>
      <c r="BQ14" s="9">
        <v>6.29</v>
      </c>
      <c r="BR14" s="9">
        <v>1.968</v>
      </c>
      <c r="BS14" s="9">
        <v>0.32700000000000001</v>
      </c>
      <c r="BT14" s="9">
        <v>1.6419999999999999</v>
      </c>
      <c r="BU14" s="9">
        <v>67.355999999999995</v>
      </c>
      <c r="BV14" s="9">
        <v>28.073</v>
      </c>
      <c r="BW14" s="9">
        <v>39.281999999999996</v>
      </c>
      <c r="BX14" s="9">
        <v>62.393000000000001</v>
      </c>
      <c r="BY14" s="9">
        <v>26.349</v>
      </c>
      <c r="BZ14" s="9">
        <v>36.043999999999997</v>
      </c>
      <c r="CA14" s="9">
        <v>4.9619999999999997</v>
      </c>
      <c r="CB14" s="9">
        <v>1.724</v>
      </c>
      <c r="CC14" s="9">
        <v>3.238</v>
      </c>
      <c r="CD14" s="9">
        <v>9.4309999999999992</v>
      </c>
      <c r="CE14" s="9">
        <v>5.1029999999999998</v>
      </c>
      <c r="CF14" s="9">
        <v>4.327</v>
      </c>
      <c r="CG14" s="9">
        <v>89.731999999999999</v>
      </c>
      <c r="CH14" s="9">
        <v>37.591999999999999</v>
      </c>
      <c r="CI14" s="9">
        <v>52.14</v>
      </c>
      <c r="CJ14" s="9">
        <v>236.59</v>
      </c>
      <c r="CK14" s="9">
        <v>119.89100000000001</v>
      </c>
      <c r="CL14" s="9">
        <v>116.699</v>
      </c>
      <c r="CM14" s="9">
        <v>93.662000000000006</v>
      </c>
      <c r="CN14" s="9">
        <v>40.923999999999999</v>
      </c>
      <c r="CO14" s="9">
        <v>52.738</v>
      </c>
    </row>
    <row r="15" spans="1:93">
      <c r="A15" s="10">
        <v>43497</v>
      </c>
      <c r="B15" s="9">
        <v>0.94</v>
      </c>
      <c r="C15" s="9">
        <v>2.4220000000000002</v>
      </c>
      <c r="D15" s="9">
        <v>6.2830000000000004</v>
      </c>
      <c r="E15" s="9">
        <v>3.6970000000000001</v>
      </c>
      <c r="F15" s="9">
        <v>2.5859999999999999</v>
      </c>
      <c r="G15" s="9">
        <v>36.197000000000003</v>
      </c>
      <c r="H15" s="9">
        <v>14.57</v>
      </c>
      <c r="I15" s="9">
        <v>21.626000000000001</v>
      </c>
      <c r="J15" s="9">
        <v>123.986</v>
      </c>
      <c r="K15" s="9">
        <v>65.277000000000001</v>
      </c>
      <c r="L15" s="9">
        <v>58.709000000000003</v>
      </c>
      <c r="M15" s="9">
        <v>39.838000000000001</v>
      </c>
      <c r="N15" s="9">
        <v>17.306000000000001</v>
      </c>
      <c r="O15" s="9">
        <v>22.530999999999999</v>
      </c>
      <c r="P15" s="9">
        <v>332.97300000000001</v>
      </c>
      <c r="Q15" s="9">
        <v>162.233</v>
      </c>
      <c r="R15" s="9">
        <v>170.74</v>
      </c>
      <c r="S15" s="9">
        <v>226.18</v>
      </c>
      <c r="T15" s="9">
        <v>114.542</v>
      </c>
      <c r="U15" s="9">
        <v>111.63800000000001</v>
      </c>
      <c r="V15" s="9">
        <v>29.27</v>
      </c>
      <c r="W15" s="9">
        <v>18.454999999999998</v>
      </c>
      <c r="X15" s="9">
        <v>10.815</v>
      </c>
      <c r="Y15" s="9">
        <v>14.974</v>
      </c>
      <c r="Z15" s="9">
        <v>6.3040000000000003</v>
      </c>
      <c r="AA15" s="9">
        <v>8.67</v>
      </c>
      <c r="AB15" s="9">
        <v>31.018000000000001</v>
      </c>
      <c r="AC15" s="9">
        <v>15.863</v>
      </c>
      <c r="AD15" s="9">
        <v>15.154999999999999</v>
      </c>
      <c r="AE15" s="9">
        <v>6.9850000000000003</v>
      </c>
      <c r="AF15" s="9">
        <v>3.7</v>
      </c>
      <c r="AG15" s="9">
        <v>3.2850000000000001</v>
      </c>
      <c r="AH15" s="9">
        <v>6.2839999999999998</v>
      </c>
      <c r="AI15" s="9">
        <v>3.2120000000000002</v>
      </c>
      <c r="AJ15" s="9">
        <v>3.0720000000000001</v>
      </c>
      <c r="AK15" s="9">
        <v>1.5669999999999999</v>
      </c>
      <c r="AL15" s="9">
        <v>0.73199999999999998</v>
      </c>
      <c r="AM15" s="9">
        <v>0.83499999999999996</v>
      </c>
      <c r="AN15" s="9">
        <v>4.7169999999999996</v>
      </c>
      <c r="AO15" s="9">
        <v>2.48</v>
      </c>
      <c r="AP15" s="9">
        <v>2.2370000000000001</v>
      </c>
      <c r="AQ15" s="9">
        <v>0.70099999999999996</v>
      </c>
      <c r="AR15" s="9">
        <v>0.48799999999999999</v>
      </c>
      <c r="AS15" s="9">
        <v>0.21299999999999999</v>
      </c>
      <c r="AT15" s="9">
        <v>24.033000000000001</v>
      </c>
      <c r="AU15" s="9">
        <v>12.163</v>
      </c>
      <c r="AV15" s="9">
        <v>11.87</v>
      </c>
      <c r="AW15" s="9">
        <v>6.8109999999999999</v>
      </c>
      <c r="AX15" s="9">
        <v>4.1500000000000004</v>
      </c>
      <c r="AY15" s="9">
        <v>2.661</v>
      </c>
      <c r="AZ15" s="9">
        <v>5.7359999999999998</v>
      </c>
      <c r="BA15" s="9">
        <v>3.4460000000000002</v>
      </c>
      <c r="BB15" s="9">
        <v>2.29</v>
      </c>
      <c r="BC15" s="9">
        <v>1.075</v>
      </c>
      <c r="BD15" s="9">
        <v>0.70399999999999996</v>
      </c>
      <c r="BE15" s="9">
        <v>0.37</v>
      </c>
      <c r="BF15" s="9">
        <v>0</v>
      </c>
      <c r="BG15" s="9">
        <v>0</v>
      </c>
      <c r="BH15" s="9">
        <v>0</v>
      </c>
      <c r="BI15" s="9">
        <v>14.601000000000001</v>
      </c>
      <c r="BJ15" s="9">
        <v>7.3150000000000004</v>
      </c>
      <c r="BK15" s="9">
        <v>7.2859999999999996</v>
      </c>
      <c r="BL15" s="9">
        <v>1.304</v>
      </c>
      <c r="BM15" s="9">
        <v>0.91900000000000004</v>
      </c>
      <c r="BN15" s="9">
        <v>0.38500000000000001</v>
      </c>
      <c r="BO15" s="9">
        <v>13.297000000000001</v>
      </c>
      <c r="BP15" s="9">
        <v>6.3959999999999999</v>
      </c>
      <c r="BQ15" s="9">
        <v>6.9009999999999998</v>
      </c>
      <c r="BR15" s="9">
        <v>2.6219999999999999</v>
      </c>
      <c r="BS15" s="9">
        <v>0.69899999999999995</v>
      </c>
      <c r="BT15" s="9">
        <v>1.923</v>
      </c>
      <c r="BU15" s="9">
        <v>75.775000000000006</v>
      </c>
      <c r="BV15" s="9">
        <v>31.827999999999999</v>
      </c>
      <c r="BW15" s="9">
        <v>43.945999999999998</v>
      </c>
      <c r="BX15" s="9">
        <v>67.846000000000004</v>
      </c>
      <c r="BY15" s="9">
        <v>28.641999999999999</v>
      </c>
      <c r="BZ15" s="9">
        <v>39.204000000000001</v>
      </c>
      <c r="CA15" s="9">
        <v>7.9290000000000003</v>
      </c>
      <c r="CB15" s="9">
        <v>3.1859999999999999</v>
      </c>
      <c r="CC15" s="9">
        <v>4.7430000000000003</v>
      </c>
      <c r="CD15" s="9">
        <v>7.3029999999999999</v>
      </c>
      <c r="CE15" s="9">
        <v>4.1779999999999999</v>
      </c>
      <c r="CF15" s="9">
        <v>3.125</v>
      </c>
      <c r="CG15" s="9">
        <v>99.49</v>
      </c>
      <c r="CH15" s="9">
        <v>43.514000000000003</v>
      </c>
      <c r="CI15" s="9">
        <v>55.975999999999999</v>
      </c>
      <c r="CJ15" s="9">
        <v>233.16499999999999</v>
      </c>
      <c r="CK15" s="9">
        <v>118.242</v>
      </c>
      <c r="CL15" s="9">
        <v>114.923</v>
      </c>
      <c r="CM15" s="9">
        <v>99.808000000000007</v>
      </c>
      <c r="CN15" s="9">
        <v>43.991</v>
      </c>
      <c r="CO15" s="9">
        <v>55.817</v>
      </c>
    </row>
    <row r="16" spans="1:93">
      <c r="A16" s="10">
        <v>43862</v>
      </c>
      <c r="B16" s="9">
        <v>0.94899999999999995</v>
      </c>
      <c r="C16" s="9">
        <v>1.931</v>
      </c>
      <c r="D16" s="9">
        <v>7.1609999999999996</v>
      </c>
      <c r="E16" s="9">
        <v>3.7330000000000001</v>
      </c>
      <c r="F16" s="9">
        <v>3.4279999999999999</v>
      </c>
      <c r="G16" s="9">
        <v>37.893999999999998</v>
      </c>
      <c r="H16" s="9">
        <v>17.132000000000001</v>
      </c>
      <c r="I16" s="9">
        <v>20.760999999999999</v>
      </c>
      <c r="J16" s="9">
        <v>126.732</v>
      </c>
      <c r="K16" s="9">
        <v>65.397999999999996</v>
      </c>
      <c r="L16" s="9">
        <v>61.335000000000001</v>
      </c>
      <c r="M16" s="9">
        <v>41.862000000000002</v>
      </c>
      <c r="N16" s="9">
        <v>19.766999999999999</v>
      </c>
      <c r="O16" s="9">
        <v>22.094999999999999</v>
      </c>
      <c r="P16" s="9">
        <v>336.60599999999999</v>
      </c>
      <c r="Q16" s="9">
        <v>163.82599999999999</v>
      </c>
      <c r="R16" s="9">
        <v>172.78</v>
      </c>
      <c r="S16" s="9">
        <v>237.858</v>
      </c>
      <c r="T16" s="9">
        <v>119.89400000000001</v>
      </c>
      <c r="U16" s="9">
        <v>117.965</v>
      </c>
      <c r="V16" s="9">
        <v>21.847999999999999</v>
      </c>
      <c r="W16" s="9">
        <v>10.691000000000001</v>
      </c>
      <c r="X16" s="9">
        <v>11.157</v>
      </c>
      <c r="Y16" s="9">
        <v>12.643000000000001</v>
      </c>
      <c r="Z16" s="9">
        <v>4.984</v>
      </c>
      <c r="AA16" s="9">
        <v>7.66</v>
      </c>
      <c r="AB16" s="9">
        <v>25.805</v>
      </c>
      <c r="AC16" s="9">
        <v>11.105</v>
      </c>
      <c r="AD16" s="9">
        <v>14.7</v>
      </c>
      <c r="AE16" s="9">
        <v>6.1769999999999996</v>
      </c>
      <c r="AF16" s="9">
        <v>3.294</v>
      </c>
      <c r="AG16" s="9">
        <v>2.8839999999999999</v>
      </c>
      <c r="AH16" s="9">
        <v>4.9649999999999999</v>
      </c>
      <c r="AI16" s="9">
        <v>3.294</v>
      </c>
      <c r="AJ16" s="9">
        <v>1.671</v>
      </c>
      <c r="AK16" s="9">
        <v>1.341</v>
      </c>
      <c r="AL16" s="9">
        <v>0.86899999999999999</v>
      </c>
      <c r="AM16" s="9">
        <v>0.47299999999999998</v>
      </c>
      <c r="AN16" s="9">
        <v>3.6240000000000001</v>
      </c>
      <c r="AO16" s="9">
        <v>2.4249999999999998</v>
      </c>
      <c r="AP16" s="9">
        <v>1.1990000000000001</v>
      </c>
      <c r="AQ16" s="9">
        <v>1.212</v>
      </c>
      <c r="AR16" s="9">
        <v>0</v>
      </c>
      <c r="AS16" s="9">
        <v>1.212</v>
      </c>
      <c r="AT16" s="9">
        <v>19.628</v>
      </c>
      <c r="AU16" s="9">
        <v>7.8120000000000003</v>
      </c>
      <c r="AV16" s="9">
        <v>11.816000000000001</v>
      </c>
      <c r="AW16" s="9">
        <v>5.7240000000000002</v>
      </c>
      <c r="AX16" s="9">
        <v>2.0379999999999998</v>
      </c>
      <c r="AY16" s="9">
        <v>3.6859999999999999</v>
      </c>
      <c r="AZ16" s="9">
        <v>5.4269999999999996</v>
      </c>
      <c r="BA16" s="9">
        <v>1.7410000000000001</v>
      </c>
      <c r="BB16" s="9">
        <v>3.6859999999999999</v>
      </c>
      <c r="BC16" s="9">
        <v>0.29699999999999999</v>
      </c>
      <c r="BD16" s="9">
        <v>0.29699999999999999</v>
      </c>
      <c r="BE16" s="9">
        <v>0</v>
      </c>
      <c r="BF16" s="9">
        <v>0</v>
      </c>
      <c r="BG16" s="9">
        <v>0</v>
      </c>
      <c r="BH16" s="9">
        <v>0</v>
      </c>
      <c r="BI16" s="9">
        <v>13.432</v>
      </c>
      <c r="BJ16" s="9">
        <v>5.774</v>
      </c>
      <c r="BK16" s="9">
        <v>7.6580000000000004</v>
      </c>
      <c r="BL16" s="9">
        <v>1.046</v>
      </c>
      <c r="BM16" s="9">
        <v>0.85099999999999998</v>
      </c>
      <c r="BN16" s="9">
        <v>0.19500000000000001</v>
      </c>
      <c r="BO16" s="9">
        <v>12.385999999999999</v>
      </c>
      <c r="BP16" s="9">
        <v>4.9219999999999997</v>
      </c>
      <c r="BQ16" s="9">
        <v>7.4630000000000001</v>
      </c>
      <c r="BR16" s="9">
        <v>0.47199999999999998</v>
      </c>
      <c r="BS16" s="9">
        <v>0</v>
      </c>
      <c r="BT16" s="9">
        <v>0.47199999999999998</v>
      </c>
      <c r="BU16" s="9">
        <v>72.941999999999993</v>
      </c>
      <c r="BV16" s="9">
        <v>32.826000000000001</v>
      </c>
      <c r="BW16" s="9">
        <v>40.115000000000002</v>
      </c>
      <c r="BX16" s="9">
        <v>64.415000000000006</v>
      </c>
      <c r="BY16" s="9">
        <v>29.260999999999999</v>
      </c>
      <c r="BZ16" s="9">
        <v>35.155000000000001</v>
      </c>
      <c r="CA16" s="9">
        <v>8.5269999999999992</v>
      </c>
      <c r="CB16" s="9">
        <v>3.5659999999999998</v>
      </c>
      <c r="CC16" s="9">
        <v>4.9610000000000003</v>
      </c>
      <c r="CD16" s="9">
        <v>6.7690000000000001</v>
      </c>
      <c r="CE16" s="9">
        <v>2.61</v>
      </c>
      <c r="CF16" s="9">
        <v>4.1589999999999998</v>
      </c>
      <c r="CG16" s="9">
        <v>91.977999999999994</v>
      </c>
      <c r="CH16" s="9">
        <v>41.322000000000003</v>
      </c>
      <c r="CI16" s="9">
        <v>50.656999999999996</v>
      </c>
      <c r="CJ16" s="9">
        <v>244.036</v>
      </c>
      <c r="CK16" s="9">
        <v>123.188</v>
      </c>
      <c r="CL16" s="9">
        <v>120.848</v>
      </c>
      <c r="CM16" s="9">
        <v>92.57</v>
      </c>
      <c r="CN16" s="9">
        <v>40.637999999999998</v>
      </c>
      <c r="CO16" s="9">
        <v>51.930999999999997</v>
      </c>
    </row>
    <row r="17" spans="1:93">
      <c r="A17" s="10">
        <v>44228</v>
      </c>
      <c r="B17" s="9">
        <v>1.788</v>
      </c>
      <c r="C17" s="9">
        <v>2.169</v>
      </c>
      <c r="D17" s="9">
        <v>5.54</v>
      </c>
      <c r="E17" s="9">
        <v>1.833</v>
      </c>
      <c r="F17" s="9">
        <v>3.7069999999999999</v>
      </c>
      <c r="G17" s="9">
        <v>34.189</v>
      </c>
      <c r="H17" s="9">
        <v>14.76</v>
      </c>
      <c r="I17" s="9">
        <v>19.428999999999998</v>
      </c>
      <c r="J17" s="9">
        <v>119.479</v>
      </c>
      <c r="K17" s="9">
        <v>62.712000000000003</v>
      </c>
      <c r="L17" s="9">
        <v>56.767000000000003</v>
      </c>
      <c r="M17" s="9">
        <v>36.710999999999999</v>
      </c>
      <c r="N17" s="9">
        <v>15.243</v>
      </c>
      <c r="O17" s="9">
        <v>21.469000000000001</v>
      </c>
      <c r="P17" s="9">
        <v>342.798</v>
      </c>
      <c r="Q17" s="9">
        <v>165.72</v>
      </c>
      <c r="R17" s="9">
        <v>177.078</v>
      </c>
      <c r="S17" s="9">
        <v>235.60400000000001</v>
      </c>
      <c r="T17" s="9">
        <v>118.75</v>
      </c>
      <c r="U17" s="9">
        <v>116.854</v>
      </c>
      <c r="V17" s="9">
        <v>21.045999999999999</v>
      </c>
      <c r="W17" s="9">
        <v>11.704000000000001</v>
      </c>
      <c r="X17" s="9">
        <v>9.3420000000000005</v>
      </c>
      <c r="Y17" s="9">
        <v>12.512</v>
      </c>
      <c r="Z17" s="9">
        <v>6.726</v>
      </c>
      <c r="AA17" s="9">
        <v>5.7869999999999999</v>
      </c>
      <c r="AB17" s="9">
        <v>30.344000000000001</v>
      </c>
      <c r="AC17" s="9">
        <v>11.829000000000001</v>
      </c>
      <c r="AD17" s="9">
        <v>18.515999999999998</v>
      </c>
      <c r="AE17" s="9">
        <v>5.3940000000000001</v>
      </c>
      <c r="AF17" s="9">
        <v>2.661</v>
      </c>
      <c r="AG17" s="9">
        <v>2.7330000000000001</v>
      </c>
      <c r="AH17" s="9">
        <v>4.6319999999999997</v>
      </c>
      <c r="AI17" s="9">
        <v>2.661</v>
      </c>
      <c r="AJ17" s="9">
        <v>1.9710000000000001</v>
      </c>
      <c r="AK17" s="9">
        <v>2.7229999999999999</v>
      </c>
      <c r="AL17" s="9">
        <v>1.806</v>
      </c>
      <c r="AM17" s="9">
        <v>0.91800000000000004</v>
      </c>
      <c r="AN17" s="9">
        <v>1.9079999999999999</v>
      </c>
      <c r="AO17" s="9">
        <v>0.85499999999999998</v>
      </c>
      <c r="AP17" s="9">
        <v>1.0529999999999999</v>
      </c>
      <c r="AQ17" s="9">
        <v>0.76200000000000001</v>
      </c>
      <c r="AR17" s="9">
        <v>0</v>
      </c>
      <c r="AS17" s="9">
        <v>0.76200000000000001</v>
      </c>
      <c r="AT17" s="9">
        <v>24.951000000000001</v>
      </c>
      <c r="AU17" s="9">
        <v>9.1679999999999993</v>
      </c>
      <c r="AV17" s="9">
        <v>15.782999999999999</v>
      </c>
      <c r="AW17" s="9">
        <v>7.9269999999999996</v>
      </c>
      <c r="AX17" s="9">
        <v>3.4769999999999999</v>
      </c>
      <c r="AY17" s="9">
        <v>4.45</v>
      </c>
      <c r="AZ17" s="9">
        <v>7.4850000000000003</v>
      </c>
      <c r="BA17" s="9">
        <v>3.2130000000000001</v>
      </c>
      <c r="BB17" s="9">
        <v>4.2720000000000002</v>
      </c>
      <c r="BC17" s="9">
        <v>0.442</v>
      </c>
      <c r="BD17" s="9">
        <v>0.26400000000000001</v>
      </c>
      <c r="BE17" s="9">
        <v>0.17799999999999999</v>
      </c>
      <c r="BF17" s="9">
        <v>0</v>
      </c>
      <c r="BG17" s="9">
        <v>0</v>
      </c>
      <c r="BH17" s="9">
        <v>0</v>
      </c>
      <c r="BI17" s="9">
        <v>14.653</v>
      </c>
      <c r="BJ17" s="9">
        <v>5.1859999999999999</v>
      </c>
      <c r="BK17" s="9">
        <v>9.4670000000000005</v>
      </c>
      <c r="BL17" s="9">
        <v>1.6459999999999999</v>
      </c>
      <c r="BM17" s="9">
        <v>0.60499999999999998</v>
      </c>
      <c r="BN17" s="9">
        <v>1.0409999999999999</v>
      </c>
      <c r="BO17" s="9">
        <v>13.007</v>
      </c>
      <c r="BP17" s="9">
        <v>4.5810000000000004</v>
      </c>
      <c r="BQ17" s="9">
        <v>8.4269999999999996</v>
      </c>
      <c r="BR17" s="9">
        <v>2.371</v>
      </c>
      <c r="BS17" s="9">
        <v>0.50600000000000001</v>
      </c>
      <c r="BT17" s="9">
        <v>1.865</v>
      </c>
      <c r="BU17" s="9">
        <v>76.849000000000004</v>
      </c>
      <c r="BV17" s="9">
        <v>35.140999999999998</v>
      </c>
      <c r="BW17" s="9">
        <v>41.707999999999998</v>
      </c>
      <c r="BX17" s="9">
        <v>68.927000000000007</v>
      </c>
      <c r="BY17" s="9">
        <v>32.658000000000001</v>
      </c>
      <c r="BZ17" s="9">
        <v>36.268999999999998</v>
      </c>
      <c r="CA17" s="9">
        <v>7.9219999999999997</v>
      </c>
      <c r="CB17" s="9">
        <v>2.484</v>
      </c>
      <c r="CC17" s="9">
        <v>5.4390000000000001</v>
      </c>
      <c r="CD17" s="9">
        <v>10.208</v>
      </c>
      <c r="CE17" s="9">
        <v>5.0179999999999998</v>
      </c>
      <c r="CF17" s="9">
        <v>5.19</v>
      </c>
      <c r="CG17" s="9">
        <v>96.984999999999999</v>
      </c>
      <c r="CH17" s="9">
        <v>41.951999999999998</v>
      </c>
      <c r="CI17" s="9">
        <v>55.033999999999999</v>
      </c>
      <c r="CJ17" s="9">
        <v>240.99799999999999</v>
      </c>
      <c r="CK17" s="9">
        <v>121.411</v>
      </c>
      <c r="CL17" s="9">
        <v>119.587</v>
      </c>
      <c r="CM17" s="9">
        <v>101.8</v>
      </c>
      <c r="CN17" s="9">
        <v>44.308999999999997</v>
      </c>
      <c r="CO17" s="9">
        <v>57.491</v>
      </c>
    </row>
    <row r="18" spans="1:93">
      <c r="A18" s="10">
        <v>44593</v>
      </c>
      <c r="B18" s="9">
        <v>2.2519999999999998</v>
      </c>
      <c r="C18" s="9">
        <v>1.2549999999999999</v>
      </c>
      <c r="D18" s="9">
        <v>3.4790000000000001</v>
      </c>
      <c r="E18" s="9">
        <v>1.5409999999999999</v>
      </c>
      <c r="F18" s="9">
        <v>1.9379999999999999</v>
      </c>
      <c r="G18" s="9">
        <v>40.348999999999997</v>
      </c>
      <c r="H18" s="9">
        <v>18.161999999999999</v>
      </c>
      <c r="I18" s="9">
        <v>22.186</v>
      </c>
      <c r="J18" s="9">
        <v>123.738</v>
      </c>
      <c r="K18" s="9">
        <v>63.720999999999997</v>
      </c>
      <c r="L18" s="9">
        <v>60.017000000000003</v>
      </c>
      <c r="M18" s="9">
        <v>41.344000000000001</v>
      </c>
      <c r="N18" s="9">
        <v>18.574000000000002</v>
      </c>
      <c r="O18" s="9">
        <v>22.77</v>
      </c>
      <c r="P18" s="9">
        <v>339.351</v>
      </c>
      <c r="Q18" s="9">
        <v>164.49</v>
      </c>
      <c r="R18" s="9">
        <v>174.86199999999999</v>
      </c>
      <c r="S18" s="9">
        <v>234.262</v>
      </c>
      <c r="T18" s="9">
        <v>117.68300000000001</v>
      </c>
      <c r="U18" s="9">
        <v>116.58</v>
      </c>
      <c r="V18" s="9">
        <v>23.803999999999998</v>
      </c>
      <c r="W18" s="9">
        <v>13.842000000000001</v>
      </c>
      <c r="X18" s="9">
        <v>9.9619999999999997</v>
      </c>
      <c r="Y18" s="9">
        <v>12.183999999999999</v>
      </c>
      <c r="Z18" s="9">
        <v>7.26</v>
      </c>
      <c r="AA18" s="9">
        <v>4.9240000000000004</v>
      </c>
      <c r="AB18" s="9">
        <v>25.126000000000001</v>
      </c>
      <c r="AC18" s="9">
        <v>12.551</v>
      </c>
      <c r="AD18" s="9">
        <v>12.574999999999999</v>
      </c>
      <c r="AE18" s="9">
        <v>4.2880000000000003</v>
      </c>
      <c r="AF18" s="9">
        <v>1.7589999999999999</v>
      </c>
      <c r="AG18" s="9">
        <v>2.5289999999999999</v>
      </c>
      <c r="AH18" s="9">
        <v>2.9950000000000001</v>
      </c>
      <c r="AI18" s="9">
        <v>1.591</v>
      </c>
      <c r="AJ18" s="9">
        <v>1.4039999999999999</v>
      </c>
      <c r="AK18" s="9">
        <v>1.2989999999999999</v>
      </c>
      <c r="AL18" s="9">
        <v>0.76700000000000002</v>
      </c>
      <c r="AM18" s="9">
        <v>0.53300000000000003</v>
      </c>
      <c r="AN18" s="9">
        <v>1.6950000000000001</v>
      </c>
      <c r="AO18" s="9">
        <v>0.82399999999999995</v>
      </c>
      <c r="AP18" s="9">
        <v>0.871</v>
      </c>
      <c r="AQ18" s="9">
        <v>1.2929999999999999</v>
      </c>
      <c r="AR18" s="9">
        <v>0.16800000000000001</v>
      </c>
      <c r="AS18" s="9">
        <v>1.125</v>
      </c>
      <c r="AT18" s="9">
        <v>20.838000000000001</v>
      </c>
      <c r="AU18" s="9">
        <v>10.792</v>
      </c>
      <c r="AV18" s="9">
        <v>10.045999999999999</v>
      </c>
      <c r="AW18" s="9">
        <v>6.0439999999999996</v>
      </c>
      <c r="AX18" s="9">
        <v>3.9510000000000001</v>
      </c>
      <c r="AY18" s="9">
        <v>2.093</v>
      </c>
      <c r="AZ18" s="9">
        <v>5.835</v>
      </c>
      <c r="BA18" s="9">
        <v>3.9510000000000001</v>
      </c>
      <c r="BB18" s="9">
        <v>1.8839999999999999</v>
      </c>
      <c r="BC18" s="9">
        <v>0.20899999999999999</v>
      </c>
      <c r="BD18" s="9">
        <v>0</v>
      </c>
      <c r="BE18" s="9">
        <v>0.20899999999999999</v>
      </c>
      <c r="BF18" s="9">
        <v>0</v>
      </c>
      <c r="BG18" s="9">
        <v>0</v>
      </c>
      <c r="BH18" s="9">
        <v>0</v>
      </c>
      <c r="BI18" s="9">
        <v>12.305999999999999</v>
      </c>
      <c r="BJ18" s="9">
        <v>6.1680000000000001</v>
      </c>
      <c r="BK18" s="9">
        <v>6.1379999999999999</v>
      </c>
      <c r="BL18" s="9">
        <v>1.222</v>
      </c>
      <c r="BM18" s="9">
        <v>0.64</v>
      </c>
      <c r="BN18" s="9">
        <v>0.58299999999999996</v>
      </c>
      <c r="BO18" s="9">
        <v>11.084</v>
      </c>
      <c r="BP18" s="9">
        <v>5.5289999999999999</v>
      </c>
      <c r="BQ18" s="9">
        <v>5.5549999999999997</v>
      </c>
      <c r="BR18" s="9">
        <v>2.488</v>
      </c>
      <c r="BS18" s="9">
        <v>0.67300000000000004</v>
      </c>
      <c r="BT18" s="9">
        <v>1.8149999999999999</v>
      </c>
      <c r="BU18" s="9">
        <v>79.962999999999994</v>
      </c>
      <c r="BV18" s="9">
        <v>34.256999999999998</v>
      </c>
      <c r="BW18" s="9">
        <v>45.707000000000001</v>
      </c>
      <c r="BX18" s="9">
        <v>71.012</v>
      </c>
      <c r="BY18" s="9">
        <v>30.048999999999999</v>
      </c>
      <c r="BZ18" s="9">
        <v>40.963999999999999</v>
      </c>
      <c r="CA18" s="9">
        <v>8.9510000000000005</v>
      </c>
      <c r="CB18" s="9">
        <v>4.2080000000000002</v>
      </c>
      <c r="CC18" s="9">
        <v>4.7430000000000003</v>
      </c>
      <c r="CD18" s="9">
        <v>7.1340000000000003</v>
      </c>
      <c r="CE18" s="9">
        <v>4.7169999999999996</v>
      </c>
      <c r="CF18" s="9">
        <v>2.4169999999999998</v>
      </c>
      <c r="CG18" s="9">
        <v>97.954999999999998</v>
      </c>
      <c r="CH18" s="9">
        <v>42.09</v>
      </c>
      <c r="CI18" s="9">
        <v>55.865000000000002</v>
      </c>
      <c r="CJ18" s="9">
        <v>238.55</v>
      </c>
      <c r="CK18" s="9">
        <v>119.44199999999999</v>
      </c>
      <c r="CL18" s="9">
        <v>119.108</v>
      </c>
      <c r="CM18" s="9">
        <v>100.801</v>
      </c>
      <c r="CN18" s="9">
        <v>45.048000000000002</v>
      </c>
      <c r="CO18" s="9">
        <v>55.753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3278</vt:i4>
      </vt:variant>
    </vt:vector>
  </HeadingPairs>
  <TitlesOfParts>
    <vt:vector size="3287" baseType="lpstr">
      <vt:lpstr>Contents</vt:lpstr>
      <vt:lpstr>Table 1.1</vt:lpstr>
      <vt:lpstr>Table 1.2</vt:lpstr>
      <vt:lpstr>Index</vt:lpstr>
      <vt:lpstr>Data1</vt:lpstr>
      <vt:lpstr>Data2</vt:lpstr>
      <vt:lpstr>Data3</vt:lpstr>
      <vt:lpstr>Data4</vt:lpstr>
      <vt:lpstr>Data5</vt:lpstr>
      <vt:lpstr>A125173158X</vt:lpstr>
      <vt:lpstr>A125173158X_Data</vt:lpstr>
      <vt:lpstr>A125173158X_Latest</vt:lpstr>
      <vt:lpstr>A125173162R</vt:lpstr>
      <vt:lpstr>A125173162R_Data</vt:lpstr>
      <vt:lpstr>A125173162R_Latest</vt:lpstr>
      <vt:lpstr>A125173166X</vt:lpstr>
      <vt:lpstr>A125173166X_Data</vt:lpstr>
      <vt:lpstr>A125173166X_Latest</vt:lpstr>
      <vt:lpstr>A125173170R</vt:lpstr>
      <vt:lpstr>A125173170R_Data</vt:lpstr>
      <vt:lpstr>A125173170R_Latest</vt:lpstr>
      <vt:lpstr>A125173174X</vt:lpstr>
      <vt:lpstr>A125173174X_Data</vt:lpstr>
      <vt:lpstr>A125173174X_Latest</vt:lpstr>
      <vt:lpstr>A125173178J</vt:lpstr>
      <vt:lpstr>A125173178J_Data</vt:lpstr>
      <vt:lpstr>A125173178J_Latest</vt:lpstr>
      <vt:lpstr>A125173182X</vt:lpstr>
      <vt:lpstr>A125173182X_Data</vt:lpstr>
      <vt:lpstr>A125173182X_Latest</vt:lpstr>
      <vt:lpstr>A125173186J</vt:lpstr>
      <vt:lpstr>A125173186J_Data</vt:lpstr>
      <vt:lpstr>A125173186J_Latest</vt:lpstr>
      <vt:lpstr>A125173190X</vt:lpstr>
      <vt:lpstr>A125173190X_Data</vt:lpstr>
      <vt:lpstr>A125173190X_Latest</vt:lpstr>
      <vt:lpstr>A125173194J</vt:lpstr>
      <vt:lpstr>A125173194J_Data</vt:lpstr>
      <vt:lpstr>A125173194J_Latest</vt:lpstr>
      <vt:lpstr>A125173198T</vt:lpstr>
      <vt:lpstr>A125173198T_Data</vt:lpstr>
      <vt:lpstr>A125173198T_Latest</vt:lpstr>
      <vt:lpstr>A125173202W</vt:lpstr>
      <vt:lpstr>A125173202W_Data</vt:lpstr>
      <vt:lpstr>A125173202W_Latest</vt:lpstr>
      <vt:lpstr>A125173206F</vt:lpstr>
      <vt:lpstr>A125173206F_Data</vt:lpstr>
      <vt:lpstr>A125173206F_Latest</vt:lpstr>
      <vt:lpstr>A125173210W</vt:lpstr>
      <vt:lpstr>A125173210W_Data</vt:lpstr>
      <vt:lpstr>A125173210W_Latest</vt:lpstr>
      <vt:lpstr>A125173214F</vt:lpstr>
      <vt:lpstr>A125173214F_Data</vt:lpstr>
      <vt:lpstr>A125173214F_Latest</vt:lpstr>
      <vt:lpstr>A125173218R</vt:lpstr>
      <vt:lpstr>A125173218R_Data</vt:lpstr>
      <vt:lpstr>A125173218R_Latest</vt:lpstr>
      <vt:lpstr>A125173222F</vt:lpstr>
      <vt:lpstr>A125173222F_Data</vt:lpstr>
      <vt:lpstr>A125173222F_Latest</vt:lpstr>
      <vt:lpstr>A125173226R</vt:lpstr>
      <vt:lpstr>A125173226R_Data</vt:lpstr>
      <vt:lpstr>A125173226R_Latest</vt:lpstr>
      <vt:lpstr>A125173230F</vt:lpstr>
      <vt:lpstr>A125173230F_Data</vt:lpstr>
      <vt:lpstr>A125173230F_Latest</vt:lpstr>
      <vt:lpstr>A125173234R</vt:lpstr>
      <vt:lpstr>A125173234R_Data</vt:lpstr>
      <vt:lpstr>A125173234R_Latest</vt:lpstr>
      <vt:lpstr>A125173238X</vt:lpstr>
      <vt:lpstr>A125173238X_Data</vt:lpstr>
      <vt:lpstr>A125173238X_Latest</vt:lpstr>
      <vt:lpstr>A125173242R</vt:lpstr>
      <vt:lpstr>A125173242R_Data</vt:lpstr>
      <vt:lpstr>A125173242R_Latest</vt:lpstr>
      <vt:lpstr>A125173246X</vt:lpstr>
      <vt:lpstr>A125173246X_Data</vt:lpstr>
      <vt:lpstr>A125173246X_Latest</vt:lpstr>
      <vt:lpstr>A125173250R</vt:lpstr>
      <vt:lpstr>A125173250R_Data</vt:lpstr>
      <vt:lpstr>A125173250R_Latest</vt:lpstr>
      <vt:lpstr>A125173254X</vt:lpstr>
      <vt:lpstr>A125173254X_Data</vt:lpstr>
      <vt:lpstr>A125173254X_Latest</vt:lpstr>
      <vt:lpstr>A125173258J</vt:lpstr>
      <vt:lpstr>A125173258J_Data</vt:lpstr>
      <vt:lpstr>A125173258J_Latest</vt:lpstr>
      <vt:lpstr>A125173262X</vt:lpstr>
      <vt:lpstr>A125173262X_Data</vt:lpstr>
      <vt:lpstr>A125173262X_Latest</vt:lpstr>
      <vt:lpstr>A125173266J</vt:lpstr>
      <vt:lpstr>A125173266J_Data</vt:lpstr>
      <vt:lpstr>A125173266J_Latest</vt:lpstr>
      <vt:lpstr>A125173270X</vt:lpstr>
      <vt:lpstr>A125173270X_Data</vt:lpstr>
      <vt:lpstr>A125173270X_Latest</vt:lpstr>
      <vt:lpstr>A125173274J</vt:lpstr>
      <vt:lpstr>A125173274J_Data</vt:lpstr>
      <vt:lpstr>A125173274J_Latest</vt:lpstr>
      <vt:lpstr>A125173278T</vt:lpstr>
      <vt:lpstr>A125173278T_Data</vt:lpstr>
      <vt:lpstr>A125173278T_Latest</vt:lpstr>
      <vt:lpstr>A125173282J</vt:lpstr>
      <vt:lpstr>A125173282J_Data</vt:lpstr>
      <vt:lpstr>A125173282J_Latest</vt:lpstr>
      <vt:lpstr>A125173286T</vt:lpstr>
      <vt:lpstr>A125173286T_Data</vt:lpstr>
      <vt:lpstr>A125173286T_Latest</vt:lpstr>
      <vt:lpstr>A125173290J</vt:lpstr>
      <vt:lpstr>A125173290J_Data</vt:lpstr>
      <vt:lpstr>A125173290J_Latest</vt:lpstr>
      <vt:lpstr>A125173294T</vt:lpstr>
      <vt:lpstr>A125173294T_Data</vt:lpstr>
      <vt:lpstr>A125173294T_Latest</vt:lpstr>
      <vt:lpstr>A125173298A</vt:lpstr>
      <vt:lpstr>A125173298A_Data</vt:lpstr>
      <vt:lpstr>A125173298A_Latest</vt:lpstr>
      <vt:lpstr>A125173302F</vt:lpstr>
      <vt:lpstr>A125173302F_Data</vt:lpstr>
      <vt:lpstr>A125173302F_Latest</vt:lpstr>
      <vt:lpstr>A125173306R</vt:lpstr>
      <vt:lpstr>A125173306R_Data</vt:lpstr>
      <vt:lpstr>A125173306R_Latest</vt:lpstr>
      <vt:lpstr>A125173310F</vt:lpstr>
      <vt:lpstr>A125173310F_Data</vt:lpstr>
      <vt:lpstr>A125173310F_Latest</vt:lpstr>
      <vt:lpstr>A125173314R</vt:lpstr>
      <vt:lpstr>A125173314R_Data</vt:lpstr>
      <vt:lpstr>A125173314R_Latest</vt:lpstr>
      <vt:lpstr>A125173318X</vt:lpstr>
      <vt:lpstr>A125173318X_Data</vt:lpstr>
      <vt:lpstr>A125173318X_Latest</vt:lpstr>
      <vt:lpstr>A125173322R</vt:lpstr>
      <vt:lpstr>A125173322R_Data</vt:lpstr>
      <vt:lpstr>A125173322R_Latest</vt:lpstr>
      <vt:lpstr>A125173326X</vt:lpstr>
      <vt:lpstr>A125173326X_Data</vt:lpstr>
      <vt:lpstr>A125173326X_Latest</vt:lpstr>
      <vt:lpstr>A125173330R</vt:lpstr>
      <vt:lpstr>A125173330R_Data</vt:lpstr>
      <vt:lpstr>A125173330R_Latest</vt:lpstr>
      <vt:lpstr>A125173334X</vt:lpstr>
      <vt:lpstr>A125173334X_Data</vt:lpstr>
      <vt:lpstr>A125173334X_Latest</vt:lpstr>
      <vt:lpstr>A125173338J</vt:lpstr>
      <vt:lpstr>A125173338J_Data</vt:lpstr>
      <vt:lpstr>A125173338J_Latest</vt:lpstr>
      <vt:lpstr>A125173342X</vt:lpstr>
      <vt:lpstr>A125173342X_Data</vt:lpstr>
      <vt:lpstr>A125173342X_Latest</vt:lpstr>
      <vt:lpstr>A125173346J</vt:lpstr>
      <vt:lpstr>A125173346J_Data</vt:lpstr>
      <vt:lpstr>A125173346J_Latest</vt:lpstr>
      <vt:lpstr>A125173350X</vt:lpstr>
      <vt:lpstr>A125173350X_Data</vt:lpstr>
      <vt:lpstr>A125173350X_Latest</vt:lpstr>
      <vt:lpstr>A125173354J</vt:lpstr>
      <vt:lpstr>A125173354J_Data</vt:lpstr>
      <vt:lpstr>A125173354J_Latest</vt:lpstr>
      <vt:lpstr>A125173358T</vt:lpstr>
      <vt:lpstr>A125173358T_Data</vt:lpstr>
      <vt:lpstr>A125173358T_Latest</vt:lpstr>
      <vt:lpstr>A125173362J</vt:lpstr>
      <vt:lpstr>A125173362J_Data</vt:lpstr>
      <vt:lpstr>A125173362J_Latest</vt:lpstr>
      <vt:lpstr>A125173366T</vt:lpstr>
      <vt:lpstr>A125173366T_Data</vt:lpstr>
      <vt:lpstr>A125173366T_Latest</vt:lpstr>
      <vt:lpstr>A125173370J</vt:lpstr>
      <vt:lpstr>A125173370J_Data</vt:lpstr>
      <vt:lpstr>A125173370J_Latest</vt:lpstr>
      <vt:lpstr>A125173374T</vt:lpstr>
      <vt:lpstr>A125173374T_Data</vt:lpstr>
      <vt:lpstr>A125173374T_Latest</vt:lpstr>
      <vt:lpstr>A125173378A</vt:lpstr>
      <vt:lpstr>A125173378A_Data</vt:lpstr>
      <vt:lpstr>A125173378A_Latest</vt:lpstr>
      <vt:lpstr>A125173382T</vt:lpstr>
      <vt:lpstr>A125173382T_Data</vt:lpstr>
      <vt:lpstr>A125173382T_Latest</vt:lpstr>
      <vt:lpstr>A125173386A</vt:lpstr>
      <vt:lpstr>A125173386A_Data</vt:lpstr>
      <vt:lpstr>A125173386A_Latest</vt:lpstr>
      <vt:lpstr>A125173390T</vt:lpstr>
      <vt:lpstr>A125173390T_Data</vt:lpstr>
      <vt:lpstr>A125173390T_Latest</vt:lpstr>
      <vt:lpstr>A125173394A</vt:lpstr>
      <vt:lpstr>A125173394A_Data</vt:lpstr>
      <vt:lpstr>A125173394A_Latest</vt:lpstr>
      <vt:lpstr>A125173398K</vt:lpstr>
      <vt:lpstr>A125173398K_Data</vt:lpstr>
      <vt:lpstr>A125173398K_Latest</vt:lpstr>
      <vt:lpstr>A125173402R</vt:lpstr>
      <vt:lpstr>A125173402R_Data</vt:lpstr>
      <vt:lpstr>A125173402R_Latest</vt:lpstr>
      <vt:lpstr>A125173406X</vt:lpstr>
      <vt:lpstr>A125173406X_Data</vt:lpstr>
      <vt:lpstr>A125173406X_Latest</vt:lpstr>
      <vt:lpstr>A125173410R</vt:lpstr>
      <vt:lpstr>A125173410R_Data</vt:lpstr>
      <vt:lpstr>A125173410R_Latest</vt:lpstr>
      <vt:lpstr>A125173414X</vt:lpstr>
      <vt:lpstr>A125173414X_Data</vt:lpstr>
      <vt:lpstr>A125173414X_Latest</vt:lpstr>
      <vt:lpstr>A125173418J</vt:lpstr>
      <vt:lpstr>A125173418J_Data</vt:lpstr>
      <vt:lpstr>A125173418J_Latest</vt:lpstr>
      <vt:lpstr>A125173422X</vt:lpstr>
      <vt:lpstr>A125173422X_Data</vt:lpstr>
      <vt:lpstr>A125173422X_Latest</vt:lpstr>
      <vt:lpstr>A125173426J</vt:lpstr>
      <vt:lpstr>A125173426J_Data</vt:lpstr>
      <vt:lpstr>A125173426J_Latest</vt:lpstr>
      <vt:lpstr>A125173430X</vt:lpstr>
      <vt:lpstr>A125173430X_Data</vt:lpstr>
      <vt:lpstr>A125173430X_Latest</vt:lpstr>
      <vt:lpstr>A125173434J</vt:lpstr>
      <vt:lpstr>A125173434J_Data</vt:lpstr>
      <vt:lpstr>A125173434J_Latest</vt:lpstr>
      <vt:lpstr>A125173438T</vt:lpstr>
      <vt:lpstr>A125173438T_Data</vt:lpstr>
      <vt:lpstr>A125173438T_Latest</vt:lpstr>
      <vt:lpstr>A125173442J</vt:lpstr>
      <vt:lpstr>A125173442J_Data</vt:lpstr>
      <vt:lpstr>A125173442J_Latest</vt:lpstr>
      <vt:lpstr>A125173446T</vt:lpstr>
      <vt:lpstr>A125173446T_Data</vt:lpstr>
      <vt:lpstr>A125173446T_Latest</vt:lpstr>
      <vt:lpstr>A125173450J</vt:lpstr>
      <vt:lpstr>A125173450J_Data</vt:lpstr>
      <vt:lpstr>A125173450J_Latest</vt:lpstr>
      <vt:lpstr>A125173454T</vt:lpstr>
      <vt:lpstr>A125173454T_Data</vt:lpstr>
      <vt:lpstr>A125173454T_Latest</vt:lpstr>
      <vt:lpstr>A125173458A</vt:lpstr>
      <vt:lpstr>A125173458A_Data</vt:lpstr>
      <vt:lpstr>A125173458A_Latest</vt:lpstr>
      <vt:lpstr>A125173462T</vt:lpstr>
      <vt:lpstr>A125173462T_Data</vt:lpstr>
      <vt:lpstr>A125173462T_Latest</vt:lpstr>
      <vt:lpstr>A125173466A</vt:lpstr>
      <vt:lpstr>A125173466A_Data</vt:lpstr>
      <vt:lpstr>A125173466A_Latest</vt:lpstr>
      <vt:lpstr>A125173470T</vt:lpstr>
      <vt:lpstr>A125173470T_Data</vt:lpstr>
      <vt:lpstr>A125173470T_Latest</vt:lpstr>
      <vt:lpstr>A125173474A</vt:lpstr>
      <vt:lpstr>A125173474A_Data</vt:lpstr>
      <vt:lpstr>A125173474A_Latest</vt:lpstr>
      <vt:lpstr>A125173478K</vt:lpstr>
      <vt:lpstr>A125173478K_Data</vt:lpstr>
      <vt:lpstr>A125173478K_Latest</vt:lpstr>
      <vt:lpstr>A125173482A</vt:lpstr>
      <vt:lpstr>A125173482A_Data</vt:lpstr>
      <vt:lpstr>A125173482A_Latest</vt:lpstr>
      <vt:lpstr>A125173486K</vt:lpstr>
      <vt:lpstr>A125173486K_Data</vt:lpstr>
      <vt:lpstr>A125173486K_Latest</vt:lpstr>
      <vt:lpstr>A125173490A</vt:lpstr>
      <vt:lpstr>A125173490A_Data</vt:lpstr>
      <vt:lpstr>A125173490A_Latest</vt:lpstr>
      <vt:lpstr>A125173494K</vt:lpstr>
      <vt:lpstr>A125173494K_Data</vt:lpstr>
      <vt:lpstr>A125173494K_Latest</vt:lpstr>
      <vt:lpstr>A125173498V</vt:lpstr>
      <vt:lpstr>A125173498V_Data</vt:lpstr>
      <vt:lpstr>A125173498V_Latest</vt:lpstr>
      <vt:lpstr>A125173502X</vt:lpstr>
      <vt:lpstr>A125173502X_Data</vt:lpstr>
      <vt:lpstr>A125173502X_Latest</vt:lpstr>
      <vt:lpstr>A125173506J</vt:lpstr>
      <vt:lpstr>A125173506J_Data</vt:lpstr>
      <vt:lpstr>A125173506J_Latest</vt:lpstr>
      <vt:lpstr>A125173510X</vt:lpstr>
      <vt:lpstr>A125173510X_Data</vt:lpstr>
      <vt:lpstr>A125173510X_Latest</vt:lpstr>
      <vt:lpstr>A125173514J</vt:lpstr>
      <vt:lpstr>A125173514J_Data</vt:lpstr>
      <vt:lpstr>A125173514J_Latest</vt:lpstr>
      <vt:lpstr>A125173518T</vt:lpstr>
      <vt:lpstr>A125173518T_Data</vt:lpstr>
      <vt:lpstr>A125173518T_Latest</vt:lpstr>
      <vt:lpstr>A125173522J</vt:lpstr>
      <vt:lpstr>A125173522J_Data</vt:lpstr>
      <vt:lpstr>A125173522J_Latest</vt:lpstr>
      <vt:lpstr>A125173526T</vt:lpstr>
      <vt:lpstr>A125173526T_Data</vt:lpstr>
      <vt:lpstr>A125173526T_Latest</vt:lpstr>
      <vt:lpstr>A125173530J</vt:lpstr>
      <vt:lpstr>A125173530J_Data</vt:lpstr>
      <vt:lpstr>A125173530J_Latest</vt:lpstr>
      <vt:lpstr>A125173534T</vt:lpstr>
      <vt:lpstr>A125173534T_Data</vt:lpstr>
      <vt:lpstr>A125173534T_Latest</vt:lpstr>
      <vt:lpstr>A125173538A</vt:lpstr>
      <vt:lpstr>A125173538A_Data</vt:lpstr>
      <vt:lpstr>A125173538A_Latest</vt:lpstr>
      <vt:lpstr>A125173542T</vt:lpstr>
      <vt:lpstr>A125173542T_Data</vt:lpstr>
      <vt:lpstr>A125173542T_Latest</vt:lpstr>
      <vt:lpstr>A125173546A</vt:lpstr>
      <vt:lpstr>A125173546A_Data</vt:lpstr>
      <vt:lpstr>A125173546A_Latest</vt:lpstr>
      <vt:lpstr>A125173550T</vt:lpstr>
      <vt:lpstr>A125173550T_Data</vt:lpstr>
      <vt:lpstr>A125173550T_Latest</vt:lpstr>
      <vt:lpstr>A125173554A</vt:lpstr>
      <vt:lpstr>A125173554A_Data</vt:lpstr>
      <vt:lpstr>A125173554A_Latest</vt:lpstr>
      <vt:lpstr>A125173558K</vt:lpstr>
      <vt:lpstr>A125173558K_Data</vt:lpstr>
      <vt:lpstr>A125173558K_Latest</vt:lpstr>
      <vt:lpstr>A125173562A</vt:lpstr>
      <vt:lpstr>A125173562A_Data</vt:lpstr>
      <vt:lpstr>A125173562A_Latest</vt:lpstr>
      <vt:lpstr>A125173566K</vt:lpstr>
      <vt:lpstr>A125173566K_Data</vt:lpstr>
      <vt:lpstr>A125173566K_Latest</vt:lpstr>
      <vt:lpstr>A125173570A</vt:lpstr>
      <vt:lpstr>A125173570A_Data</vt:lpstr>
      <vt:lpstr>A125173570A_Latest</vt:lpstr>
      <vt:lpstr>A125173574K</vt:lpstr>
      <vt:lpstr>A125173574K_Data</vt:lpstr>
      <vt:lpstr>A125173574K_Latest</vt:lpstr>
      <vt:lpstr>A125173578V</vt:lpstr>
      <vt:lpstr>A125173578V_Data</vt:lpstr>
      <vt:lpstr>A125173578V_Latest</vt:lpstr>
      <vt:lpstr>A125173582K</vt:lpstr>
      <vt:lpstr>A125173582K_Data</vt:lpstr>
      <vt:lpstr>A125173582K_Latest</vt:lpstr>
      <vt:lpstr>A125173586V</vt:lpstr>
      <vt:lpstr>A125173586V_Data</vt:lpstr>
      <vt:lpstr>A125173586V_Latest</vt:lpstr>
      <vt:lpstr>A125173590K</vt:lpstr>
      <vt:lpstr>A125173590K_Data</vt:lpstr>
      <vt:lpstr>A125173590K_Latest</vt:lpstr>
      <vt:lpstr>A125173594V</vt:lpstr>
      <vt:lpstr>A125173594V_Data</vt:lpstr>
      <vt:lpstr>A125173594V_Latest</vt:lpstr>
      <vt:lpstr>A125173598C</vt:lpstr>
      <vt:lpstr>A125173598C_Data</vt:lpstr>
      <vt:lpstr>A125173598C_Latest</vt:lpstr>
      <vt:lpstr>A125173602J</vt:lpstr>
      <vt:lpstr>A125173602J_Data</vt:lpstr>
      <vt:lpstr>A125173602J_Latest</vt:lpstr>
      <vt:lpstr>A125173606T</vt:lpstr>
      <vt:lpstr>A125173606T_Data</vt:lpstr>
      <vt:lpstr>A125173606T_Latest</vt:lpstr>
      <vt:lpstr>A125173610J</vt:lpstr>
      <vt:lpstr>A125173610J_Data</vt:lpstr>
      <vt:lpstr>A125173610J_Latest</vt:lpstr>
      <vt:lpstr>A125173614T</vt:lpstr>
      <vt:lpstr>A125173614T_Data</vt:lpstr>
      <vt:lpstr>A125173614T_Latest</vt:lpstr>
      <vt:lpstr>A125173618A</vt:lpstr>
      <vt:lpstr>A125173618A_Data</vt:lpstr>
      <vt:lpstr>A125173618A_Latest</vt:lpstr>
      <vt:lpstr>A125173622T</vt:lpstr>
      <vt:lpstr>A125173622T_Data</vt:lpstr>
      <vt:lpstr>A125173622T_Latest</vt:lpstr>
      <vt:lpstr>A125173626A</vt:lpstr>
      <vt:lpstr>A125173626A_Data</vt:lpstr>
      <vt:lpstr>A125173626A_Latest</vt:lpstr>
      <vt:lpstr>A125173630T</vt:lpstr>
      <vt:lpstr>A125173630T_Data</vt:lpstr>
      <vt:lpstr>A125173630T_Latest</vt:lpstr>
      <vt:lpstr>A125173634A</vt:lpstr>
      <vt:lpstr>A125173634A_Data</vt:lpstr>
      <vt:lpstr>A125173634A_Latest</vt:lpstr>
      <vt:lpstr>A125173638K</vt:lpstr>
      <vt:lpstr>A125173638K_Data</vt:lpstr>
      <vt:lpstr>A125173638K_Latest</vt:lpstr>
      <vt:lpstr>A125173642A</vt:lpstr>
      <vt:lpstr>A125173642A_Data</vt:lpstr>
      <vt:lpstr>A125173642A_Latest</vt:lpstr>
      <vt:lpstr>A125173646K</vt:lpstr>
      <vt:lpstr>A125173646K_Data</vt:lpstr>
      <vt:lpstr>A125173646K_Latest</vt:lpstr>
      <vt:lpstr>A125173650A</vt:lpstr>
      <vt:lpstr>A125173650A_Data</vt:lpstr>
      <vt:lpstr>A125173650A_Latest</vt:lpstr>
      <vt:lpstr>A125173654K</vt:lpstr>
      <vt:lpstr>A125173654K_Data</vt:lpstr>
      <vt:lpstr>A125173654K_Latest</vt:lpstr>
      <vt:lpstr>A125173658V</vt:lpstr>
      <vt:lpstr>A125173658V_Data</vt:lpstr>
      <vt:lpstr>A125173658V_Latest</vt:lpstr>
      <vt:lpstr>A125173662K</vt:lpstr>
      <vt:lpstr>A125173662K_Data</vt:lpstr>
      <vt:lpstr>A125173662K_Latest</vt:lpstr>
      <vt:lpstr>A125173666V</vt:lpstr>
      <vt:lpstr>A125173666V_Data</vt:lpstr>
      <vt:lpstr>A125173666V_Latest</vt:lpstr>
      <vt:lpstr>A125173670K</vt:lpstr>
      <vt:lpstr>A125173670K_Data</vt:lpstr>
      <vt:lpstr>A125173670K_Latest</vt:lpstr>
      <vt:lpstr>A125173674V</vt:lpstr>
      <vt:lpstr>A125173674V_Data</vt:lpstr>
      <vt:lpstr>A125173674V_Latest</vt:lpstr>
      <vt:lpstr>A125173678C</vt:lpstr>
      <vt:lpstr>A125173678C_Data</vt:lpstr>
      <vt:lpstr>A125173678C_Latest</vt:lpstr>
      <vt:lpstr>A125173682V</vt:lpstr>
      <vt:lpstr>A125173682V_Data</vt:lpstr>
      <vt:lpstr>A125173682V_Latest</vt:lpstr>
      <vt:lpstr>A125173686C</vt:lpstr>
      <vt:lpstr>A125173686C_Data</vt:lpstr>
      <vt:lpstr>A125173686C_Latest</vt:lpstr>
      <vt:lpstr>A125173690V</vt:lpstr>
      <vt:lpstr>A125173690V_Data</vt:lpstr>
      <vt:lpstr>A125173690V_Latest</vt:lpstr>
      <vt:lpstr>A125173694C</vt:lpstr>
      <vt:lpstr>A125173694C_Data</vt:lpstr>
      <vt:lpstr>A125173694C_Latest</vt:lpstr>
      <vt:lpstr>A125173698L</vt:lpstr>
      <vt:lpstr>A125173698L_Data</vt:lpstr>
      <vt:lpstr>A125173698L_Latest</vt:lpstr>
      <vt:lpstr>A125173702T</vt:lpstr>
      <vt:lpstr>A125173702T_Data</vt:lpstr>
      <vt:lpstr>A125173702T_Latest</vt:lpstr>
      <vt:lpstr>A125173706A</vt:lpstr>
      <vt:lpstr>A125173706A_Data</vt:lpstr>
      <vt:lpstr>A125173706A_Latest</vt:lpstr>
      <vt:lpstr>A125173710T</vt:lpstr>
      <vt:lpstr>A125173710T_Data</vt:lpstr>
      <vt:lpstr>A125173710T_Latest</vt:lpstr>
      <vt:lpstr>A125173714A</vt:lpstr>
      <vt:lpstr>A125173714A_Data</vt:lpstr>
      <vt:lpstr>A125173714A_Latest</vt:lpstr>
      <vt:lpstr>A125173718K</vt:lpstr>
      <vt:lpstr>A125173718K_Data</vt:lpstr>
      <vt:lpstr>A125173718K_Latest</vt:lpstr>
      <vt:lpstr>A125173722A</vt:lpstr>
      <vt:lpstr>A125173722A_Data</vt:lpstr>
      <vt:lpstr>A125173722A_Latest</vt:lpstr>
      <vt:lpstr>A125173726K</vt:lpstr>
      <vt:lpstr>A125173726K_Data</vt:lpstr>
      <vt:lpstr>A125173726K_Latest</vt:lpstr>
      <vt:lpstr>A125173730A</vt:lpstr>
      <vt:lpstr>A125173730A_Data</vt:lpstr>
      <vt:lpstr>A125173730A_Latest</vt:lpstr>
      <vt:lpstr>A125173734K</vt:lpstr>
      <vt:lpstr>A125173734K_Data</vt:lpstr>
      <vt:lpstr>A125173734K_Latest</vt:lpstr>
      <vt:lpstr>A125173738V</vt:lpstr>
      <vt:lpstr>A125173738V_Data</vt:lpstr>
      <vt:lpstr>A125173738V_Latest</vt:lpstr>
      <vt:lpstr>A125173742K</vt:lpstr>
      <vt:lpstr>A125173742K_Data</vt:lpstr>
      <vt:lpstr>A125173742K_Latest</vt:lpstr>
      <vt:lpstr>A125173746V</vt:lpstr>
      <vt:lpstr>A125173746V_Data</vt:lpstr>
      <vt:lpstr>A125173746V_Latest</vt:lpstr>
      <vt:lpstr>A125173750K</vt:lpstr>
      <vt:lpstr>A125173750K_Data</vt:lpstr>
      <vt:lpstr>A125173750K_Latest</vt:lpstr>
      <vt:lpstr>A125173754V</vt:lpstr>
      <vt:lpstr>A125173754V_Data</vt:lpstr>
      <vt:lpstr>A125173754V_Latest</vt:lpstr>
      <vt:lpstr>A125173758C</vt:lpstr>
      <vt:lpstr>A125173758C_Data</vt:lpstr>
      <vt:lpstr>A125173758C_Latest</vt:lpstr>
      <vt:lpstr>A125173762V</vt:lpstr>
      <vt:lpstr>A125173762V_Data</vt:lpstr>
      <vt:lpstr>A125173762V_Latest</vt:lpstr>
      <vt:lpstr>A125173766C</vt:lpstr>
      <vt:lpstr>A125173766C_Data</vt:lpstr>
      <vt:lpstr>A125173766C_Latest</vt:lpstr>
      <vt:lpstr>A125173770V</vt:lpstr>
      <vt:lpstr>A125173770V_Data</vt:lpstr>
      <vt:lpstr>A125173770V_Latest</vt:lpstr>
      <vt:lpstr>A125173774C</vt:lpstr>
      <vt:lpstr>A125173774C_Data</vt:lpstr>
      <vt:lpstr>A125173774C_Latest</vt:lpstr>
      <vt:lpstr>A125173778L</vt:lpstr>
      <vt:lpstr>A125173778L_Data</vt:lpstr>
      <vt:lpstr>A125173778L_Latest</vt:lpstr>
      <vt:lpstr>A125173782C</vt:lpstr>
      <vt:lpstr>A125173782C_Data</vt:lpstr>
      <vt:lpstr>A125173782C_Latest</vt:lpstr>
      <vt:lpstr>A125173786L</vt:lpstr>
      <vt:lpstr>A125173786L_Data</vt:lpstr>
      <vt:lpstr>A125173786L_Latest</vt:lpstr>
      <vt:lpstr>A125173790C</vt:lpstr>
      <vt:lpstr>A125173790C_Data</vt:lpstr>
      <vt:lpstr>A125173790C_Latest</vt:lpstr>
      <vt:lpstr>A125173794L</vt:lpstr>
      <vt:lpstr>A125173794L_Data</vt:lpstr>
      <vt:lpstr>A125173794L_Latest</vt:lpstr>
      <vt:lpstr>A125173798W</vt:lpstr>
      <vt:lpstr>A125173798W_Data</vt:lpstr>
      <vt:lpstr>A125173798W_Latest</vt:lpstr>
      <vt:lpstr>A125173802A</vt:lpstr>
      <vt:lpstr>A125173802A_Data</vt:lpstr>
      <vt:lpstr>A125173802A_Latest</vt:lpstr>
      <vt:lpstr>A125173806K</vt:lpstr>
      <vt:lpstr>A125173806K_Data</vt:lpstr>
      <vt:lpstr>A125173806K_Latest</vt:lpstr>
      <vt:lpstr>A125173810A</vt:lpstr>
      <vt:lpstr>A125173810A_Data</vt:lpstr>
      <vt:lpstr>A125173810A_Latest</vt:lpstr>
      <vt:lpstr>A125173814K</vt:lpstr>
      <vt:lpstr>A125173814K_Data</vt:lpstr>
      <vt:lpstr>A125173814K_Latest</vt:lpstr>
      <vt:lpstr>A125173818V</vt:lpstr>
      <vt:lpstr>A125173818V_Data</vt:lpstr>
      <vt:lpstr>A125173818V_Latest</vt:lpstr>
      <vt:lpstr>A125173822K</vt:lpstr>
      <vt:lpstr>A125173822K_Data</vt:lpstr>
      <vt:lpstr>A125173822K_Latest</vt:lpstr>
      <vt:lpstr>A125173826V</vt:lpstr>
      <vt:lpstr>A125173826V_Data</vt:lpstr>
      <vt:lpstr>A125173826V_Latest</vt:lpstr>
      <vt:lpstr>A125173830K</vt:lpstr>
      <vt:lpstr>A125173830K_Data</vt:lpstr>
      <vt:lpstr>A125173830K_Latest</vt:lpstr>
      <vt:lpstr>A125173834V</vt:lpstr>
      <vt:lpstr>A125173834V_Data</vt:lpstr>
      <vt:lpstr>A125173834V_Latest</vt:lpstr>
      <vt:lpstr>A125173838C</vt:lpstr>
      <vt:lpstr>A125173838C_Data</vt:lpstr>
      <vt:lpstr>A125173838C_Latest</vt:lpstr>
      <vt:lpstr>A125173842V</vt:lpstr>
      <vt:lpstr>A125173842V_Data</vt:lpstr>
      <vt:lpstr>A125173842V_Latest</vt:lpstr>
      <vt:lpstr>A125173846C</vt:lpstr>
      <vt:lpstr>A125173846C_Data</vt:lpstr>
      <vt:lpstr>A125173846C_Latest</vt:lpstr>
      <vt:lpstr>A125173850V</vt:lpstr>
      <vt:lpstr>A125173850V_Data</vt:lpstr>
      <vt:lpstr>A125173850V_Latest</vt:lpstr>
      <vt:lpstr>A125173854C</vt:lpstr>
      <vt:lpstr>A125173854C_Data</vt:lpstr>
      <vt:lpstr>A125173854C_Latest</vt:lpstr>
      <vt:lpstr>A125173858L</vt:lpstr>
      <vt:lpstr>A125173858L_Data</vt:lpstr>
      <vt:lpstr>A125173858L_Latest</vt:lpstr>
      <vt:lpstr>A125173862C</vt:lpstr>
      <vt:lpstr>A125173862C_Data</vt:lpstr>
      <vt:lpstr>A125173862C_Latest</vt:lpstr>
      <vt:lpstr>A125173866L</vt:lpstr>
      <vt:lpstr>A125173866L_Data</vt:lpstr>
      <vt:lpstr>A125173866L_Latest</vt:lpstr>
      <vt:lpstr>A125173870C</vt:lpstr>
      <vt:lpstr>A125173870C_Data</vt:lpstr>
      <vt:lpstr>A125173870C_Latest</vt:lpstr>
      <vt:lpstr>A125173874L</vt:lpstr>
      <vt:lpstr>A125173874L_Data</vt:lpstr>
      <vt:lpstr>A125173874L_Latest</vt:lpstr>
      <vt:lpstr>A125173878W</vt:lpstr>
      <vt:lpstr>A125173878W_Data</vt:lpstr>
      <vt:lpstr>A125173878W_Latest</vt:lpstr>
      <vt:lpstr>A125173882L</vt:lpstr>
      <vt:lpstr>A125173882L_Data</vt:lpstr>
      <vt:lpstr>A125173882L_Latest</vt:lpstr>
      <vt:lpstr>A125173886W</vt:lpstr>
      <vt:lpstr>A125173886W_Data</vt:lpstr>
      <vt:lpstr>A125173886W_Latest</vt:lpstr>
      <vt:lpstr>A125173890L</vt:lpstr>
      <vt:lpstr>A125173890L_Data</vt:lpstr>
      <vt:lpstr>A125173890L_Latest</vt:lpstr>
      <vt:lpstr>A125173894W</vt:lpstr>
      <vt:lpstr>A125173894W_Data</vt:lpstr>
      <vt:lpstr>A125173894W_Latest</vt:lpstr>
      <vt:lpstr>A125173898F</vt:lpstr>
      <vt:lpstr>A125173898F_Data</vt:lpstr>
      <vt:lpstr>A125173898F_Latest</vt:lpstr>
      <vt:lpstr>A125173902K</vt:lpstr>
      <vt:lpstr>A125173902K_Data</vt:lpstr>
      <vt:lpstr>A125173902K_Latest</vt:lpstr>
      <vt:lpstr>A125173906V</vt:lpstr>
      <vt:lpstr>A125173906V_Data</vt:lpstr>
      <vt:lpstr>A125173906V_Latest</vt:lpstr>
      <vt:lpstr>A125173910K</vt:lpstr>
      <vt:lpstr>A125173910K_Data</vt:lpstr>
      <vt:lpstr>A125173910K_Latest</vt:lpstr>
      <vt:lpstr>A125173914V</vt:lpstr>
      <vt:lpstr>A125173914V_Data</vt:lpstr>
      <vt:lpstr>A125173914V_Latest</vt:lpstr>
      <vt:lpstr>A125173918C</vt:lpstr>
      <vt:lpstr>A125173918C_Data</vt:lpstr>
      <vt:lpstr>A125173918C_Latest</vt:lpstr>
      <vt:lpstr>A125173922V</vt:lpstr>
      <vt:lpstr>A125173922V_Data</vt:lpstr>
      <vt:lpstr>A125173922V_Latest</vt:lpstr>
      <vt:lpstr>A125173926C</vt:lpstr>
      <vt:lpstr>A125173926C_Data</vt:lpstr>
      <vt:lpstr>A125173926C_Latest</vt:lpstr>
      <vt:lpstr>A125173930V</vt:lpstr>
      <vt:lpstr>A125173930V_Data</vt:lpstr>
      <vt:lpstr>A125173930V_Latest</vt:lpstr>
      <vt:lpstr>A125173934C</vt:lpstr>
      <vt:lpstr>A125173934C_Data</vt:lpstr>
      <vt:lpstr>A125173934C_Latest</vt:lpstr>
      <vt:lpstr>A125173938L</vt:lpstr>
      <vt:lpstr>A125173938L_Data</vt:lpstr>
      <vt:lpstr>A125173938L_Latest</vt:lpstr>
      <vt:lpstr>A125173942C</vt:lpstr>
      <vt:lpstr>A125173942C_Data</vt:lpstr>
      <vt:lpstr>A125173942C_Latest</vt:lpstr>
      <vt:lpstr>A125173946L</vt:lpstr>
      <vt:lpstr>A125173946L_Data</vt:lpstr>
      <vt:lpstr>A125173946L_Latest</vt:lpstr>
      <vt:lpstr>A125173950C</vt:lpstr>
      <vt:lpstr>A125173950C_Data</vt:lpstr>
      <vt:lpstr>A125173950C_Latest</vt:lpstr>
      <vt:lpstr>A125173954L</vt:lpstr>
      <vt:lpstr>A125173954L_Data</vt:lpstr>
      <vt:lpstr>A125173954L_Latest</vt:lpstr>
      <vt:lpstr>A125173958W</vt:lpstr>
      <vt:lpstr>A125173958W_Data</vt:lpstr>
      <vt:lpstr>A125173958W_Latest</vt:lpstr>
      <vt:lpstr>A125173962L</vt:lpstr>
      <vt:lpstr>A125173962L_Data</vt:lpstr>
      <vt:lpstr>A125173962L_Latest</vt:lpstr>
      <vt:lpstr>A125173966W</vt:lpstr>
      <vt:lpstr>A125173966W_Data</vt:lpstr>
      <vt:lpstr>A125173966W_Latest</vt:lpstr>
      <vt:lpstr>A125173970L</vt:lpstr>
      <vt:lpstr>A125173970L_Data</vt:lpstr>
      <vt:lpstr>A125173970L_Latest</vt:lpstr>
      <vt:lpstr>A125173974W</vt:lpstr>
      <vt:lpstr>A125173974W_Data</vt:lpstr>
      <vt:lpstr>A125173974W_Latest</vt:lpstr>
      <vt:lpstr>A125173978F</vt:lpstr>
      <vt:lpstr>A125173978F_Data</vt:lpstr>
      <vt:lpstr>A125173978F_Latest</vt:lpstr>
      <vt:lpstr>A125173982W</vt:lpstr>
      <vt:lpstr>A125173982W_Data</vt:lpstr>
      <vt:lpstr>A125173982W_Latest</vt:lpstr>
      <vt:lpstr>A125173986F</vt:lpstr>
      <vt:lpstr>A125173986F_Data</vt:lpstr>
      <vt:lpstr>A125173986F_Latest</vt:lpstr>
      <vt:lpstr>A125173990W</vt:lpstr>
      <vt:lpstr>A125173990W_Data</vt:lpstr>
      <vt:lpstr>A125173990W_Latest</vt:lpstr>
      <vt:lpstr>A125173994F</vt:lpstr>
      <vt:lpstr>A125173994F_Data</vt:lpstr>
      <vt:lpstr>A125173994F_Latest</vt:lpstr>
      <vt:lpstr>A125173998R</vt:lpstr>
      <vt:lpstr>A125173998R_Data</vt:lpstr>
      <vt:lpstr>A125173998R_Latest</vt:lpstr>
      <vt:lpstr>A125174002W</vt:lpstr>
      <vt:lpstr>A125174002W_Data</vt:lpstr>
      <vt:lpstr>A125174002W_Latest</vt:lpstr>
      <vt:lpstr>A125174006F</vt:lpstr>
      <vt:lpstr>A125174006F_Data</vt:lpstr>
      <vt:lpstr>A125174006F_Latest</vt:lpstr>
      <vt:lpstr>A125174010W</vt:lpstr>
      <vt:lpstr>A125174010W_Data</vt:lpstr>
      <vt:lpstr>A125174010W_Latest</vt:lpstr>
      <vt:lpstr>A125174014F</vt:lpstr>
      <vt:lpstr>A125174014F_Data</vt:lpstr>
      <vt:lpstr>A125174014F_Latest</vt:lpstr>
      <vt:lpstr>A125174018R</vt:lpstr>
      <vt:lpstr>A125174018R_Data</vt:lpstr>
      <vt:lpstr>A125174018R_Latest</vt:lpstr>
      <vt:lpstr>A125174022F</vt:lpstr>
      <vt:lpstr>A125174022F_Data</vt:lpstr>
      <vt:lpstr>A125174022F_Latest</vt:lpstr>
      <vt:lpstr>A125174026R</vt:lpstr>
      <vt:lpstr>A125174026R_Data</vt:lpstr>
      <vt:lpstr>A125174026R_Latest</vt:lpstr>
      <vt:lpstr>A125174030F</vt:lpstr>
      <vt:lpstr>A125174030F_Data</vt:lpstr>
      <vt:lpstr>A125174030F_Latest</vt:lpstr>
      <vt:lpstr>A125174034R</vt:lpstr>
      <vt:lpstr>A125174034R_Data</vt:lpstr>
      <vt:lpstr>A125174034R_Latest</vt:lpstr>
      <vt:lpstr>A125174038X</vt:lpstr>
      <vt:lpstr>A125174038X_Data</vt:lpstr>
      <vt:lpstr>A125174038X_Latest</vt:lpstr>
      <vt:lpstr>A125174042R</vt:lpstr>
      <vt:lpstr>A125174042R_Data</vt:lpstr>
      <vt:lpstr>A125174042R_Latest</vt:lpstr>
      <vt:lpstr>A125174046X</vt:lpstr>
      <vt:lpstr>A125174046X_Data</vt:lpstr>
      <vt:lpstr>A125174046X_Latest</vt:lpstr>
      <vt:lpstr>A125174050R</vt:lpstr>
      <vt:lpstr>A125174050R_Data</vt:lpstr>
      <vt:lpstr>A125174050R_Latest</vt:lpstr>
      <vt:lpstr>A125174054X</vt:lpstr>
      <vt:lpstr>A125174054X_Data</vt:lpstr>
      <vt:lpstr>A125174054X_Latest</vt:lpstr>
      <vt:lpstr>A125174058J</vt:lpstr>
      <vt:lpstr>A125174058J_Data</vt:lpstr>
      <vt:lpstr>A125174058J_Latest</vt:lpstr>
      <vt:lpstr>A125174062X</vt:lpstr>
      <vt:lpstr>A125174062X_Data</vt:lpstr>
      <vt:lpstr>A125174062X_Latest</vt:lpstr>
      <vt:lpstr>A125174066J</vt:lpstr>
      <vt:lpstr>A125174066J_Data</vt:lpstr>
      <vt:lpstr>A125174066J_Latest</vt:lpstr>
      <vt:lpstr>A125174070X</vt:lpstr>
      <vt:lpstr>A125174070X_Data</vt:lpstr>
      <vt:lpstr>A125174070X_Latest</vt:lpstr>
      <vt:lpstr>A125174074J</vt:lpstr>
      <vt:lpstr>A125174074J_Data</vt:lpstr>
      <vt:lpstr>A125174074J_Latest</vt:lpstr>
      <vt:lpstr>A125174078T</vt:lpstr>
      <vt:lpstr>A125174078T_Data</vt:lpstr>
      <vt:lpstr>A125174078T_Latest</vt:lpstr>
      <vt:lpstr>A125174082J</vt:lpstr>
      <vt:lpstr>A125174082J_Data</vt:lpstr>
      <vt:lpstr>A125174082J_Latest</vt:lpstr>
      <vt:lpstr>A125174086T</vt:lpstr>
      <vt:lpstr>A125174086T_Data</vt:lpstr>
      <vt:lpstr>A125174086T_Latest</vt:lpstr>
      <vt:lpstr>A125174090J</vt:lpstr>
      <vt:lpstr>A125174090J_Data</vt:lpstr>
      <vt:lpstr>A125174090J_Latest</vt:lpstr>
      <vt:lpstr>A125174094T</vt:lpstr>
      <vt:lpstr>A125174094T_Data</vt:lpstr>
      <vt:lpstr>A125174094T_Latest</vt:lpstr>
      <vt:lpstr>A125174098A</vt:lpstr>
      <vt:lpstr>A125174098A_Data</vt:lpstr>
      <vt:lpstr>A125174098A_Latest</vt:lpstr>
      <vt:lpstr>A125174102F</vt:lpstr>
      <vt:lpstr>A125174102F_Data</vt:lpstr>
      <vt:lpstr>A125174102F_Latest</vt:lpstr>
      <vt:lpstr>A125174106R</vt:lpstr>
      <vt:lpstr>A125174106R_Data</vt:lpstr>
      <vt:lpstr>A125174106R_Latest</vt:lpstr>
      <vt:lpstr>A125174110F</vt:lpstr>
      <vt:lpstr>A125174110F_Data</vt:lpstr>
      <vt:lpstr>A125174110F_Latest</vt:lpstr>
      <vt:lpstr>A125174114R</vt:lpstr>
      <vt:lpstr>A125174114R_Data</vt:lpstr>
      <vt:lpstr>A125174114R_Latest</vt:lpstr>
      <vt:lpstr>A125174118X</vt:lpstr>
      <vt:lpstr>A125174118X_Data</vt:lpstr>
      <vt:lpstr>A125174118X_Latest</vt:lpstr>
      <vt:lpstr>A125174122R</vt:lpstr>
      <vt:lpstr>A125174122R_Data</vt:lpstr>
      <vt:lpstr>A125174122R_Latest</vt:lpstr>
      <vt:lpstr>A125174126X</vt:lpstr>
      <vt:lpstr>A125174126X_Data</vt:lpstr>
      <vt:lpstr>A125174126X_Latest</vt:lpstr>
      <vt:lpstr>A125174130R</vt:lpstr>
      <vt:lpstr>A125174130R_Data</vt:lpstr>
      <vt:lpstr>A125174130R_Latest</vt:lpstr>
      <vt:lpstr>A125174134X</vt:lpstr>
      <vt:lpstr>A125174134X_Data</vt:lpstr>
      <vt:lpstr>A125174134X_Latest</vt:lpstr>
      <vt:lpstr>A125174138J</vt:lpstr>
      <vt:lpstr>A125174138J_Data</vt:lpstr>
      <vt:lpstr>A125174138J_Latest</vt:lpstr>
      <vt:lpstr>A125174142X</vt:lpstr>
      <vt:lpstr>A125174142X_Data</vt:lpstr>
      <vt:lpstr>A125174142X_Latest</vt:lpstr>
      <vt:lpstr>A125174146J</vt:lpstr>
      <vt:lpstr>A125174146J_Data</vt:lpstr>
      <vt:lpstr>A125174146J_Latest</vt:lpstr>
      <vt:lpstr>A125174150X</vt:lpstr>
      <vt:lpstr>A125174150X_Data</vt:lpstr>
      <vt:lpstr>A125174150X_Latest</vt:lpstr>
      <vt:lpstr>A125174154J</vt:lpstr>
      <vt:lpstr>A125174154J_Data</vt:lpstr>
      <vt:lpstr>A125174154J_Latest</vt:lpstr>
      <vt:lpstr>A125174158T</vt:lpstr>
      <vt:lpstr>A125174158T_Data</vt:lpstr>
      <vt:lpstr>A125174158T_Latest</vt:lpstr>
      <vt:lpstr>A125174162J</vt:lpstr>
      <vt:lpstr>A125174162J_Data</vt:lpstr>
      <vt:lpstr>A125174162J_Latest</vt:lpstr>
      <vt:lpstr>A125174166T</vt:lpstr>
      <vt:lpstr>A125174166T_Data</vt:lpstr>
      <vt:lpstr>A125174166T_Latest</vt:lpstr>
      <vt:lpstr>A125174170J</vt:lpstr>
      <vt:lpstr>A125174170J_Data</vt:lpstr>
      <vt:lpstr>A125174170J_Latest</vt:lpstr>
      <vt:lpstr>A125174174T</vt:lpstr>
      <vt:lpstr>A125174174T_Data</vt:lpstr>
      <vt:lpstr>A125174174T_Latest</vt:lpstr>
      <vt:lpstr>A125174178A</vt:lpstr>
      <vt:lpstr>A125174178A_Data</vt:lpstr>
      <vt:lpstr>A125174178A_Latest</vt:lpstr>
      <vt:lpstr>A125174182T</vt:lpstr>
      <vt:lpstr>A125174182T_Data</vt:lpstr>
      <vt:lpstr>A125174182T_Latest</vt:lpstr>
      <vt:lpstr>A125174186A</vt:lpstr>
      <vt:lpstr>A125174186A_Data</vt:lpstr>
      <vt:lpstr>A125174186A_Latest</vt:lpstr>
      <vt:lpstr>A125174190T</vt:lpstr>
      <vt:lpstr>A125174190T_Data</vt:lpstr>
      <vt:lpstr>A125174190T_Latest</vt:lpstr>
      <vt:lpstr>A125174194A</vt:lpstr>
      <vt:lpstr>A125174194A_Data</vt:lpstr>
      <vt:lpstr>A125174194A_Latest</vt:lpstr>
      <vt:lpstr>A125175030X</vt:lpstr>
      <vt:lpstr>A125175030X_Data</vt:lpstr>
      <vt:lpstr>A125175030X_Latest</vt:lpstr>
      <vt:lpstr>A125175034J</vt:lpstr>
      <vt:lpstr>A125175034J_Data</vt:lpstr>
      <vt:lpstr>A125175034J_Latest</vt:lpstr>
      <vt:lpstr>A125175038T</vt:lpstr>
      <vt:lpstr>A125175038T_Data</vt:lpstr>
      <vt:lpstr>A125175038T_Latest</vt:lpstr>
      <vt:lpstr>A125175042J</vt:lpstr>
      <vt:lpstr>A125175042J_Data</vt:lpstr>
      <vt:lpstr>A125175042J_Latest</vt:lpstr>
      <vt:lpstr>A125175046T</vt:lpstr>
      <vt:lpstr>A125175046T_Data</vt:lpstr>
      <vt:lpstr>A125175046T_Latest</vt:lpstr>
      <vt:lpstr>A125175050J</vt:lpstr>
      <vt:lpstr>A125175050J_Data</vt:lpstr>
      <vt:lpstr>A125175050J_Latest</vt:lpstr>
      <vt:lpstr>A125175054T</vt:lpstr>
      <vt:lpstr>A125175054T_Data</vt:lpstr>
      <vt:lpstr>A125175054T_Latest</vt:lpstr>
      <vt:lpstr>A125175058A</vt:lpstr>
      <vt:lpstr>A125175058A_Data</vt:lpstr>
      <vt:lpstr>A125175058A_Latest</vt:lpstr>
      <vt:lpstr>A125175062T</vt:lpstr>
      <vt:lpstr>A125175062T_Data</vt:lpstr>
      <vt:lpstr>A125175062T_Latest</vt:lpstr>
      <vt:lpstr>A125175066A</vt:lpstr>
      <vt:lpstr>A125175066A_Data</vt:lpstr>
      <vt:lpstr>A125175066A_Latest</vt:lpstr>
      <vt:lpstr>A125175070T</vt:lpstr>
      <vt:lpstr>A125175070T_Data</vt:lpstr>
      <vt:lpstr>A125175070T_Latest</vt:lpstr>
      <vt:lpstr>A125175074A</vt:lpstr>
      <vt:lpstr>A125175074A_Data</vt:lpstr>
      <vt:lpstr>A125175074A_Latest</vt:lpstr>
      <vt:lpstr>A125175078K</vt:lpstr>
      <vt:lpstr>A125175078K_Data</vt:lpstr>
      <vt:lpstr>A125175078K_Latest</vt:lpstr>
      <vt:lpstr>A125175082A</vt:lpstr>
      <vt:lpstr>A125175082A_Data</vt:lpstr>
      <vt:lpstr>A125175082A_Latest</vt:lpstr>
      <vt:lpstr>A125175086K</vt:lpstr>
      <vt:lpstr>A125175086K_Data</vt:lpstr>
      <vt:lpstr>A125175086K_Latest</vt:lpstr>
      <vt:lpstr>A125175090A</vt:lpstr>
      <vt:lpstr>A125175090A_Data</vt:lpstr>
      <vt:lpstr>A125175090A_Latest</vt:lpstr>
      <vt:lpstr>A125175094K</vt:lpstr>
      <vt:lpstr>A125175094K_Data</vt:lpstr>
      <vt:lpstr>A125175094K_Latest</vt:lpstr>
      <vt:lpstr>A125175098V</vt:lpstr>
      <vt:lpstr>A125175098V_Data</vt:lpstr>
      <vt:lpstr>A125175098V_Latest</vt:lpstr>
      <vt:lpstr>A125175102X</vt:lpstr>
      <vt:lpstr>A125175102X_Data</vt:lpstr>
      <vt:lpstr>A125175102X_Latest</vt:lpstr>
      <vt:lpstr>A125175106J</vt:lpstr>
      <vt:lpstr>A125175106J_Data</vt:lpstr>
      <vt:lpstr>A125175106J_Latest</vt:lpstr>
      <vt:lpstr>A125175110X</vt:lpstr>
      <vt:lpstr>A125175110X_Data</vt:lpstr>
      <vt:lpstr>A125175110X_Latest</vt:lpstr>
      <vt:lpstr>A125175114J</vt:lpstr>
      <vt:lpstr>A125175114J_Data</vt:lpstr>
      <vt:lpstr>A125175114J_Latest</vt:lpstr>
      <vt:lpstr>A125175118T</vt:lpstr>
      <vt:lpstr>A125175118T_Data</vt:lpstr>
      <vt:lpstr>A125175118T_Latest</vt:lpstr>
      <vt:lpstr>A125175122J</vt:lpstr>
      <vt:lpstr>A125175122J_Data</vt:lpstr>
      <vt:lpstr>A125175122J_Latest</vt:lpstr>
      <vt:lpstr>A125175126T</vt:lpstr>
      <vt:lpstr>A125175126T_Data</vt:lpstr>
      <vt:lpstr>A125175126T_Latest</vt:lpstr>
      <vt:lpstr>A125175130J</vt:lpstr>
      <vt:lpstr>A125175130J_Data</vt:lpstr>
      <vt:lpstr>A125175130J_Latest</vt:lpstr>
      <vt:lpstr>A125175966J</vt:lpstr>
      <vt:lpstr>A125175966J_Data</vt:lpstr>
      <vt:lpstr>A125175966J_Latest</vt:lpstr>
      <vt:lpstr>A125175970X</vt:lpstr>
      <vt:lpstr>A125175970X_Data</vt:lpstr>
      <vt:lpstr>A125175970X_Latest</vt:lpstr>
      <vt:lpstr>A125175974J</vt:lpstr>
      <vt:lpstr>A125175974J_Data</vt:lpstr>
      <vt:lpstr>A125175974J_Latest</vt:lpstr>
      <vt:lpstr>A125175978T</vt:lpstr>
      <vt:lpstr>A125175978T_Data</vt:lpstr>
      <vt:lpstr>A125175978T_Latest</vt:lpstr>
      <vt:lpstr>A125175982J</vt:lpstr>
      <vt:lpstr>A125175982J_Data</vt:lpstr>
      <vt:lpstr>A125175982J_Latest</vt:lpstr>
      <vt:lpstr>A125175986T</vt:lpstr>
      <vt:lpstr>A125175986T_Data</vt:lpstr>
      <vt:lpstr>A125175986T_Latest</vt:lpstr>
      <vt:lpstr>A125175990J</vt:lpstr>
      <vt:lpstr>A125175990J_Data</vt:lpstr>
      <vt:lpstr>A125175990J_Latest</vt:lpstr>
      <vt:lpstr>A125175994T</vt:lpstr>
      <vt:lpstr>A125175994T_Data</vt:lpstr>
      <vt:lpstr>A125175994T_Latest</vt:lpstr>
      <vt:lpstr>A125175998A</vt:lpstr>
      <vt:lpstr>A125175998A_Data</vt:lpstr>
      <vt:lpstr>A125175998A_Latest</vt:lpstr>
      <vt:lpstr>A125176002J</vt:lpstr>
      <vt:lpstr>A125176002J_Data</vt:lpstr>
      <vt:lpstr>A125176002J_Latest</vt:lpstr>
      <vt:lpstr>A125176006T</vt:lpstr>
      <vt:lpstr>A125176006T_Data</vt:lpstr>
      <vt:lpstr>A125176006T_Latest</vt:lpstr>
      <vt:lpstr>A125176010J</vt:lpstr>
      <vt:lpstr>A125176010J_Data</vt:lpstr>
      <vt:lpstr>A125176010J_Latest</vt:lpstr>
      <vt:lpstr>A125176014T</vt:lpstr>
      <vt:lpstr>A125176014T_Data</vt:lpstr>
      <vt:lpstr>A125176014T_Latest</vt:lpstr>
      <vt:lpstr>A125176018A</vt:lpstr>
      <vt:lpstr>A125176018A_Data</vt:lpstr>
      <vt:lpstr>A125176018A_Latest</vt:lpstr>
      <vt:lpstr>A125176022T</vt:lpstr>
      <vt:lpstr>A125176022T_Data</vt:lpstr>
      <vt:lpstr>A125176022T_Latest</vt:lpstr>
      <vt:lpstr>A125176026A</vt:lpstr>
      <vt:lpstr>A125176026A_Data</vt:lpstr>
      <vt:lpstr>A125176026A_Latest</vt:lpstr>
      <vt:lpstr>A125176030T</vt:lpstr>
      <vt:lpstr>A125176030T_Data</vt:lpstr>
      <vt:lpstr>A125176030T_Latest</vt:lpstr>
      <vt:lpstr>A125176034A</vt:lpstr>
      <vt:lpstr>A125176034A_Data</vt:lpstr>
      <vt:lpstr>A125176034A_Latest</vt:lpstr>
      <vt:lpstr>A125176038K</vt:lpstr>
      <vt:lpstr>A125176038K_Data</vt:lpstr>
      <vt:lpstr>A125176038K_Latest</vt:lpstr>
      <vt:lpstr>A125176042A</vt:lpstr>
      <vt:lpstr>A125176042A_Data</vt:lpstr>
      <vt:lpstr>A125176042A_Latest</vt:lpstr>
      <vt:lpstr>A125176046K</vt:lpstr>
      <vt:lpstr>A125176046K_Data</vt:lpstr>
      <vt:lpstr>A125176046K_Latest</vt:lpstr>
      <vt:lpstr>A125176050A</vt:lpstr>
      <vt:lpstr>A125176050A_Data</vt:lpstr>
      <vt:lpstr>A125176050A_Latest</vt:lpstr>
      <vt:lpstr>A125176054K</vt:lpstr>
      <vt:lpstr>A125176054K_Data</vt:lpstr>
      <vt:lpstr>A125176054K_Latest</vt:lpstr>
      <vt:lpstr>A125176058V</vt:lpstr>
      <vt:lpstr>A125176058V_Data</vt:lpstr>
      <vt:lpstr>A125176058V_Latest</vt:lpstr>
      <vt:lpstr>A125176062K</vt:lpstr>
      <vt:lpstr>A125176062K_Data</vt:lpstr>
      <vt:lpstr>A125176062K_Latest</vt:lpstr>
      <vt:lpstr>A125176066V</vt:lpstr>
      <vt:lpstr>A125176066V_Data</vt:lpstr>
      <vt:lpstr>A125176066V_Latest</vt:lpstr>
      <vt:lpstr>A125176902R</vt:lpstr>
      <vt:lpstr>A125176902R_Data</vt:lpstr>
      <vt:lpstr>A125176902R_Latest</vt:lpstr>
      <vt:lpstr>A125176906X</vt:lpstr>
      <vt:lpstr>A125176906X_Data</vt:lpstr>
      <vt:lpstr>A125176906X_Latest</vt:lpstr>
      <vt:lpstr>A125176910R</vt:lpstr>
      <vt:lpstr>A125176910R_Data</vt:lpstr>
      <vt:lpstr>A125176910R_Latest</vt:lpstr>
      <vt:lpstr>A125176914X</vt:lpstr>
      <vt:lpstr>A125176914X_Data</vt:lpstr>
      <vt:lpstr>A125176914X_Latest</vt:lpstr>
      <vt:lpstr>A125176918J</vt:lpstr>
      <vt:lpstr>A125176918J_Data</vt:lpstr>
      <vt:lpstr>A125176918J_Latest</vt:lpstr>
      <vt:lpstr>A125176922X</vt:lpstr>
      <vt:lpstr>A125176922X_Data</vt:lpstr>
      <vt:lpstr>A125176922X_Latest</vt:lpstr>
      <vt:lpstr>A125176926J</vt:lpstr>
      <vt:lpstr>A125176926J_Data</vt:lpstr>
      <vt:lpstr>A125176926J_Latest</vt:lpstr>
      <vt:lpstr>A125176930X</vt:lpstr>
      <vt:lpstr>A125176930X_Data</vt:lpstr>
      <vt:lpstr>A125176930X_Latest</vt:lpstr>
      <vt:lpstr>A125176934J</vt:lpstr>
      <vt:lpstr>A125176934J_Data</vt:lpstr>
      <vt:lpstr>A125176934J_Latest</vt:lpstr>
      <vt:lpstr>A125176938T</vt:lpstr>
      <vt:lpstr>A125176938T_Data</vt:lpstr>
      <vt:lpstr>A125176938T_Latest</vt:lpstr>
      <vt:lpstr>A125176942J</vt:lpstr>
      <vt:lpstr>A125176942J_Data</vt:lpstr>
      <vt:lpstr>A125176942J_Latest</vt:lpstr>
      <vt:lpstr>A125176946T</vt:lpstr>
      <vt:lpstr>A125176946T_Data</vt:lpstr>
      <vt:lpstr>A125176946T_Latest</vt:lpstr>
      <vt:lpstr>A125176950J</vt:lpstr>
      <vt:lpstr>A125176950J_Data</vt:lpstr>
      <vt:lpstr>A125176950J_Latest</vt:lpstr>
      <vt:lpstr>A125176954T</vt:lpstr>
      <vt:lpstr>A125176954T_Data</vt:lpstr>
      <vt:lpstr>A125176954T_Latest</vt:lpstr>
      <vt:lpstr>A125176958A</vt:lpstr>
      <vt:lpstr>A125176958A_Data</vt:lpstr>
      <vt:lpstr>A125176958A_Latest</vt:lpstr>
      <vt:lpstr>A125176962T</vt:lpstr>
      <vt:lpstr>A125176962T_Data</vt:lpstr>
      <vt:lpstr>A125176962T_Latest</vt:lpstr>
      <vt:lpstr>A125176966A</vt:lpstr>
      <vt:lpstr>A125176966A_Data</vt:lpstr>
      <vt:lpstr>A125176966A_Latest</vt:lpstr>
      <vt:lpstr>A125176970T</vt:lpstr>
      <vt:lpstr>A125176970T_Data</vt:lpstr>
      <vt:lpstr>A125176970T_Latest</vt:lpstr>
      <vt:lpstr>A125176974A</vt:lpstr>
      <vt:lpstr>A125176974A_Data</vt:lpstr>
      <vt:lpstr>A125176974A_Latest</vt:lpstr>
      <vt:lpstr>A125176978K</vt:lpstr>
      <vt:lpstr>A125176978K_Data</vt:lpstr>
      <vt:lpstr>A125176978K_Latest</vt:lpstr>
      <vt:lpstr>A125176982A</vt:lpstr>
      <vt:lpstr>A125176982A_Data</vt:lpstr>
      <vt:lpstr>A125176982A_Latest</vt:lpstr>
      <vt:lpstr>A125176986K</vt:lpstr>
      <vt:lpstr>A125176986K_Data</vt:lpstr>
      <vt:lpstr>A125176986K_Latest</vt:lpstr>
      <vt:lpstr>A125176990A</vt:lpstr>
      <vt:lpstr>A125176990A_Data</vt:lpstr>
      <vt:lpstr>A125176990A_Latest</vt:lpstr>
      <vt:lpstr>A125176994K</vt:lpstr>
      <vt:lpstr>A125176994K_Data</vt:lpstr>
      <vt:lpstr>A125176994K_Latest</vt:lpstr>
      <vt:lpstr>A125176998V</vt:lpstr>
      <vt:lpstr>A125176998V_Data</vt:lpstr>
      <vt:lpstr>A125176998V_Latest</vt:lpstr>
      <vt:lpstr>A125177002A</vt:lpstr>
      <vt:lpstr>A125177002A_Data</vt:lpstr>
      <vt:lpstr>A125177002A_Latest</vt:lpstr>
      <vt:lpstr>A125177838A</vt:lpstr>
      <vt:lpstr>A125177838A_Data</vt:lpstr>
      <vt:lpstr>A125177838A_Latest</vt:lpstr>
      <vt:lpstr>A125177842T</vt:lpstr>
      <vt:lpstr>A125177842T_Data</vt:lpstr>
      <vt:lpstr>A125177842T_Latest</vt:lpstr>
      <vt:lpstr>A125177846A</vt:lpstr>
      <vt:lpstr>A125177846A_Data</vt:lpstr>
      <vt:lpstr>A125177846A_Latest</vt:lpstr>
      <vt:lpstr>A125177850T</vt:lpstr>
      <vt:lpstr>A125177850T_Data</vt:lpstr>
      <vt:lpstr>A125177850T_Latest</vt:lpstr>
      <vt:lpstr>A125177854A</vt:lpstr>
      <vt:lpstr>A125177854A_Data</vt:lpstr>
      <vt:lpstr>A125177854A_Latest</vt:lpstr>
      <vt:lpstr>A125177858K</vt:lpstr>
      <vt:lpstr>A125177858K_Data</vt:lpstr>
      <vt:lpstr>A125177858K_Latest</vt:lpstr>
      <vt:lpstr>A125177862A</vt:lpstr>
      <vt:lpstr>A125177862A_Data</vt:lpstr>
      <vt:lpstr>A125177862A_Latest</vt:lpstr>
      <vt:lpstr>A125177866K</vt:lpstr>
      <vt:lpstr>A125177866K_Data</vt:lpstr>
      <vt:lpstr>A125177866K_Latest</vt:lpstr>
      <vt:lpstr>A125177870A</vt:lpstr>
      <vt:lpstr>A125177870A_Data</vt:lpstr>
      <vt:lpstr>A125177870A_Latest</vt:lpstr>
      <vt:lpstr>A125177874K</vt:lpstr>
      <vt:lpstr>A125177874K_Data</vt:lpstr>
      <vt:lpstr>A125177874K_Latest</vt:lpstr>
      <vt:lpstr>A125177878V</vt:lpstr>
      <vt:lpstr>A125177878V_Data</vt:lpstr>
      <vt:lpstr>A125177878V_Latest</vt:lpstr>
      <vt:lpstr>A125177882K</vt:lpstr>
      <vt:lpstr>A125177882K_Data</vt:lpstr>
      <vt:lpstr>A125177882K_Latest</vt:lpstr>
      <vt:lpstr>A125177886V</vt:lpstr>
      <vt:lpstr>A125177886V_Data</vt:lpstr>
      <vt:lpstr>A125177886V_Latest</vt:lpstr>
      <vt:lpstr>A125177890K</vt:lpstr>
      <vt:lpstr>A125177890K_Data</vt:lpstr>
      <vt:lpstr>A125177890K_Latest</vt:lpstr>
      <vt:lpstr>A125177894V</vt:lpstr>
      <vt:lpstr>A125177894V_Data</vt:lpstr>
      <vt:lpstr>A125177894V_Latest</vt:lpstr>
      <vt:lpstr>A125177898C</vt:lpstr>
      <vt:lpstr>A125177898C_Data</vt:lpstr>
      <vt:lpstr>A125177898C_Latest</vt:lpstr>
      <vt:lpstr>A125177902J</vt:lpstr>
      <vt:lpstr>A125177902J_Data</vt:lpstr>
      <vt:lpstr>A125177902J_Latest</vt:lpstr>
      <vt:lpstr>A125177906T</vt:lpstr>
      <vt:lpstr>A125177906T_Data</vt:lpstr>
      <vt:lpstr>A125177906T_Latest</vt:lpstr>
      <vt:lpstr>A125177910J</vt:lpstr>
      <vt:lpstr>A125177910J_Data</vt:lpstr>
      <vt:lpstr>A125177910J_Latest</vt:lpstr>
      <vt:lpstr>A125177914T</vt:lpstr>
      <vt:lpstr>A125177914T_Data</vt:lpstr>
      <vt:lpstr>A125177914T_Latest</vt:lpstr>
      <vt:lpstr>A125177918A</vt:lpstr>
      <vt:lpstr>A125177918A_Data</vt:lpstr>
      <vt:lpstr>A125177918A_Latest</vt:lpstr>
      <vt:lpstr>A125177922T</vt:lpstr>
      <vt:lpstr>A125177922T_Data</vt:lpstr>
      <vt:lpstr>A125177922T_Latest</vt:lpstr>
      <vt:lpstr>A125177926A</vt:lpstr>
      <vt:lpstr>A125177926A_Data</vt:lpstr>
      <vt:lpstr>A125177926A_Latest</vt:lpstr>
      <vt:lpstr>A125177930T</vt:lpstr>
      <vt:lpstr>A125177930T_Data</vt:lpstr>
      <vt:lpstr>A125177930T_Latest</vt:lpstr>
      <vt:lpstr>A125177934A</vt:lpstr>
      <vt:lpstr>A125177934A_Data</vt:lpstr>
      <vt:lpstr>A125177934A_Latest</vt:lpstr>
      <vt:lpstr>A125177938K</vt:lpstr>
      <vt:lpstr>A125177938K_Data</vt:lpstr>
      <vt:lpstr>A125177938K_Latest</vt:lpstr>
      <vt:lpstr>A125178774V</vt:lpstr>
      <vt:lpstr>A125178774V_Data</vt:lpstr>
      <vt:lpstr>A125178774V_Latest</vt:lpstr>
      <vt:lpstr>A125178778C</vt:lpstr>
      <vt:lpstr>A125178778C_Data</vt:lpstr>
      <vt:lpstr>A125178778C_Latest</vt:lpstr>
      <vt:lpstr>A125178782V</vt:lpstr>
      <vt:lpstr>A125178782V_Data</vt:lpstr>
      <vt:lpstr>A125178782V_Latest</vt:lpstr>
      <vt:lpstr>A125178786C</vt:lpstr>
      <vt:lpstr>A125178786C_Data</vt:lpstr>
      <vt:lpstr>A125178786C_Latest</vt:lpstr>
      <vt:lpstr>A125178790V</vt:lpstr>
      <vt:lpstr>A125178790V_Data</vt:lpstr>
      <vt:lpstr>A125178790V_Latest</vt:lpstr>
      <vt:lpstr>A125178794C</vt:lpstr>
      <vt:lpstr>A125178794C_Data</vt:lpstr>
      <vt:lpstr>A125178794C_Latest</vt:lpstr>
      <vt:lpstr>A125178798L</vt:lpstr>
      <vt:lpstr>A125178798L_Data</vt:lpstr>
      <vt:lpstr>A125178798L_Latest</vt:lpstr>
      <vt:lpstr>A125178802T</vt:lpstr>
      <vt:lpstr>A125178802T_Data</vt:lpstr>
      <vt:lpstr>A125178802T_Latest</vt:lpstr>
      <vt:lpstr>A125178806A</vt:lpstr>
      <vt:lpstr>A125178806A_Data</vt:lpstr>
      <vt:lpstr>A125178806A_Latest</vt:lpstr>
      <vt:lpstr>A125178810T</vt:lpstr>
      <vt:lpstr>A125178810T_Data</vt:lpstr>
      <vt:lpstr>A125178810T_Latest</vt:lpstr>
      <vt:lpstr>A125178814A</vt:lpstr>
      <vt:lpstr>A125178814A_Data</vt:lpstr>
      <vt:lpstr>A125178814A_Latest</vt:lpstr>
      <vt:lpstr>A125178818K</vt:lpstr>
      <vt:lpstr>A125178818K_Data</vt:lpstr>
      <vt:lpstr>A125178818K_Latest</vt:lpstr>
      <vt:lpstr>A125178822A</vt:lpstr>
      <vt:lpstr>A125178822A_Data</vt:lpstr>
      <vt:lpstr>A125178822A_Latest</vt:lpstr>
      <vt:lpstr>A125178826K</vt:lpstr>
      <vt:lpstr>A125178826K_Data</vt:lpstr>
      <vt:lpstr>A125178826K_Latest</vt:lpstr>
      <vt:lpstr>A125178830A</vt:lpstr>
      <vt:lpstr>A125178830A_Data</vt:lpstr>
      <vt:lpstr>A125178830A_Latest</vt:lpstr>
      <vt:lpstr>A125178834K</vt:lpstr>
      <vt:lpstr>A125178834K_Data</vt:lpstr>
      <vt:lpstr>A125178834K_Latest</vt:lpstr>
      <vt:lpstr>A125178838V</vt:lpstr>
      <vt:lpstr>A125178838V_Data</vt:lpstr>
      <vt:lpstr>A125178838V_Latest</vt:lpstr>
      <vt:lpstr>A125178842K</vt:lpstr>
      <vt:lpstr>A125178842K_Data</vt:lpstr>
      <vt:lpstr>A125178842K_Latest</vt:lpstr>
      <vt:lpstr>A125178846V</vt:lpstr>
      <vt:lpstr>A125178846V_Data</vt:lpstr>
      <vt:lpstr>A125178846V_Latest</vt:lpstr>
      <vt:lpstr>A125178850K</vt:lpstr>
      <vt:lpstr>A125178850K_Data</vt:lpstr>
      <vt:lpstr>A125178850K_Latest</vt:lpstr>
      <vt:lpstr>A125178854V</vt:lpstr>
      <vt:lpstr>A125178854V_Data</vt:lpstr>
      <vt:lpstr>A125178854V_Latest</vt:lpstr>
      <vt:lpstr>A125178858C</vt:lpstr>
      <vt:lpstr>A125178858C_Data</vt:lpstr>
      <vt:lpstr>A125178858C_Latest</vt:lpstr>
      <vt:lpstr>A125178862V</vt:lpstr>
      <vt:lpstr>A125178862V_Data</vt:lpstr>
      <vt:lpstr>A125178862V_Latest</vt:lpstr>
      <vt:lpstr>A125178866C</vt:lpstr>
      <vt:lpstr>A125178866C_Data</vt:lpstr>
      <vt:lpstr>A125178866C_Latest</vt:lpstr>
      <vt:lpstr>A125178870V</vt:lpstr>
      <vt:lpstr>A125178870V_Data</vt:lpstr>
      <vt:lpstr>A125178870V_Latest</vt:lpstr>
      <vt:lpstr>A125178874C</vt:lpstr>
      <vt:lpstr>A125178874C_Data</vt:lpstr>
      <vt:lpstr>A125178874C_Latest</vt:lpstr>
      <vt:lpstr>A125178878L</vt:lpstr>
      <vt:lpstr>A125178878L_Data</vt:lpstr>
      <vt:lpstr>A125178878L_Latest</vt:lpstr>
      <vt:lpstr>A125178882C</vt:lpstr>
      <vt:lpstr>A125178882C_Data</vt:lpstr>
      <vt:lpstr>A125178882C_Latest</vt:lpstr>
      <vt:lpstr>A125178886L</vt:lpstr>
      <vt:lpstr>A125178886L_Data</vt:lpstr>
      <vt:lpstr>A125178886L_Latest</vt:lpstr>
      <vt:lpstr>A125178890C</vt:lpstr>
      <vt:lpstr>A125178890C_Data</vt:lpstr>
      <vt:lpstr>A125178890C_Latest</vt:lpstr>
      <vt:lpstr>A125178894L</vt:lpstr>
      <vt:lpstr>A125178894L_Data</vt:lpstr>
      <vt:lpstr>A125178894L_Latest</vt:lpstr>
      <vt:lpstr>A125178898W</vt:lpstr>
      <vt:lpstr>A125178898W_Data</vt:lpstr>
      <vt:lpstr>A125178898W_Latest</vt:lpstr>
      <vt:lpstr>A125178902A</vt:lpstr>
      <vt:lpstr>A125178902A_Data</vt:lpstr>
      <vt:lpstr>A125178902A_Latest</vt:lpstr>
      <vt:lpstr>A125178906K</vt:lpstr>
      <vt:lpstr>A125178906K_Data</vt:lpstr>
      <vt:lpstr>A125178906K_Latest</vt:lpstr>
      <vt:lpstr>A125178910A</vt:lpstr>
      <vt:lpstr>A125178910A_Data</vt:lpstr>
      <vt:lpstr>A125178910A_Latest</vt:lpstr>
      <vt:lpstr>A125178914K</vt:lpstr>
      <vt:lpstr>A125178914K_Data</vt:lpstr>
      <vt:lpstr>A125178914K_Latest</vt:lpstr>
      <vt:lpstr>A125178918V</vt:lpstr>
      <vt:lpstr>A125178918V_Data</vt:lpstr>
      <vt:lpstr>A125178918V_Latest</vt:lpstr>
      <vt:lpstr>A125178922K</vt:lpstr>
      <vt:lpstr>A125178922K_Data</vt:lpstr>
      <vt:lpstr>A125178922K_Latest</vt:lpstr>
      <vt:lpstr>A125178926V</vt:lpstr>
      <vt:lpstr>A125178926V_Data</vt:lpstr>
      <vt:lpstr>A125178926V_Latest</vt:lpstr>
      <vt:lpstr>A125178930K</vt:lpstr>
      <vt:lpstr>A125178930K_Data</vt:lpstr>
      <vt:lpstr>A125178930K_Latest</vt:lpstr>
      <vt:lpstr>A125178934V</vt:lpstr>
      <vt:lpstr>A125178934V_Data</vt:lpstr>
      <vt:lpstr>A125178934V_Latest</vt:lpstr>
      <vt:lpstr>A125178938C</vt:lpstr>
      <vt:lpstr>A125178938C_Data</vt:lpstr>
      <vt:lpstr>A125178938C_Latest</vt:lpstr>
      <vt:lpstr>A125178942V</vt:lpstr>
      <vt:lpstr>A125178942V_Data</vt:lpstr>
      <vt:lpstr>A125178942V_Latest</vt:lpstr>
      <vt:lpstr>A125178946C</vt:lpstr>
      <vt:lpstr>A125178946C_Data</vt:lpstr>
      <vt:lpstr>A125178946C_Latest</vt:lpstr>
      <vt:lpstr>A125178950V</vt:lpstr>
      <vt:lpstr>A125178950V_Data</vt:lpstr>
      <vt:lpstr>A125178950V_Latest</vt:lpstr>
      <vt:lpstr>A125178954C</vt:lpstr>
      <vt:lpstr>A125178954C_Data</vt:lpstr>
      <vt:lpstr>A125178954C_Latest</vt:lpstr>
      <vt:lpstr>A125178958L</vt:lpstr>
      <vt:lpstr>A125178958L_Data</vt:lpstr>
      <vt:lpstr>A125178958L_Latest</vt:lpstr>
      <vt:lpstr>A125178962C</vt:lpstr>
      <vt:lpstr>A125178962C_Data</vt:lpstr>
      <vt:lpstr>A125178962C_Latest</vt:lpstr>
      <vt:lpstr>A125178966L</vt:lpstr>
      <vt:lpstr>A125178966L_Data</vt:lpstr>
      <vt:lpstr>A125178966L_Latest</vt:lpstr>
      <vt:lpstr>A125178970C</vt:lpstr>
      <vt:lpstr>A125178970C_Data</vt:lpstr>
      <vt:lpstr>A125178970C_Latest</vt:lpstr>
      <vt:lpstr>A125178974L</vt:lpstr>
      <vt:lpstr>A125178974L_Data</vt:lpstr>
      <vt:lpstr>A125178974L_Latest</vt:lpstr>
      <vt:lpstr>A125178978W</vt:lpstr>
      <vt:lpstr>A125178978W_Data</vt:lpstr>
      <vt:lpstr>A125178978W_Latest</vt:lpstr>
      <vt:lpstr>A125178982L</vt:lpstr>
      <vt:lpstr>A125178982L_Data</vt:lpstr>
      <vt:lpstr>A125178982L_Latest</vt:lpstr>
      <vt:lpstr>A125178986W</vt:lpstr>
      <vt:lpstr>A125178986W_Data</vt:lpstr>
      <vt:lpstr>A125178986W_Latest</vt:lpstr>
      <vt:lpstr>A125178990L</vt:lpstr>
      <vt:lpstr>A125178990L_Data</vt:lpstr>
      <vt:lpstr>A125178990L_Latest</vt:lpstr>
      <vt:lpstr>A125178994W</vt:lpstr>
      <vt:lpstr>A125178994W_Data</vt:lpstr>
      <vt:lpstr>A125178994W_Latest</vt:lpstr>
      <vt:lpstr>A125178998F</vt:lpstr>
      <vt:lpstr>A125178998F_Data</vt:lpstr>
      <vt:lpstr>A125178998F_Latest</vt:lpstr>
      <vt:lpstr>A125179002L</vt:lpstr>
      <vt:lpstr>A125179002L_Data</vt:lpstr>
      <vt:lpstr>A125179002L_Latest</vt:lpstr>
      <vt:lpstr>A125179006W</vt:lpstr>
      <vt:lpstr>A125179006W_Data</vt:lpstr>
      <vt:lpstr>A125179006W_Latest</vt:lpstr>
      <vt:lpstr>A125179010L</vt:lpstr>
      <vt:lpstr>A125179010L_Data</vt:lpstr>
      <vt:lpstr>A125179010L_Latest</vt:lpstr>
      <vt:lpstr>A125179014W</vt:lpstr>
      <vt:lpstr>A125179014W_Data</vt:lpstr>
      <vt:lpstr>A125179014W_Latest</vt:lpstr>
      <vt:lpstr>A125179018F</vt:lpstr>
      <vt:lpstr>A125179018F_Data</vt:lpstr>
      <vt:lpstr>A125179018F_Latest</vt:lpstr>
      <vt:lpstr>A125179022W</vt:lpstr>
      <vt:lpstr>A125179022W_Data</vt:lpstr>
      <vt:lpstr>A125179022W_Latest</vt:lpstr>
      <vt:lpstr>A125179026F</vt:lpstr>
      <vt:lpstr>A125179026F_Data</vt:lpstr>
      <vt:lpstr>A125179026F_Latest</vt:lpstr>
      <vt:lpstr>A125179030W</vt:lpstr>
      <vt:lpstr>A125179030W_Data</vt:lpstr>
      <vt:lpstr>A125179030W_Latest</vt:lpstr>
      <vt:lpstr>A125179034F</vt:lpstr>
      <vt:lpstr>A125179034F_Data</vt:lpstr>
      <vt:lpstr>A125179034F_Latest</vt:lpstr>
      <vt:lpstr>A125179038R</vt:lpstr>
      <vt:lpstr>A125179038R_Data</vt:lpstr>
      <vt:lpstr>A125179038R_Latest</vt:lpstr>
      <vt:lpstr>A125179042F</vt:lpstr>
      <vt:lpstr>A125179042F_Data</vt:lpstr>
      <vt:lpstr>A125179042F_Latest</vt:lpstr>
      <vt:lpstr>A125179046R</vt:lpstr>
      <vt:lpstr>A125179046R_Data</vt:lpstr>
      <vt:lpstr>A125179046R_Latest</vt:lpstr>
      <vt:lpstr>A125179050F</vt:lpstr>
      <vt:lpstr>A125179050F_Data</vt:lpstr>
      <vt:lpstr>A125179050F_Latest</vt:lpstr>
      <vt:lpstr>A125179054R</vt:lpstr>
      <vt:lpstr>A125179054R_Data</vt:lpstr>
      <vt:lpstr>A125179054R_Latest</vt:lpstr>
      <vt:lpstr>A125179058X</vt:lpstr>
      <vt:lpstr>A125179058X_Data</vt:lpstr>
      <vt:lpstr>A125179058X_Latest</vt:lpstr>
      <vt:lpstr>A125179062R</vt:lpstr>
      <vt:lpstr>A125179062R_Data</vt:lpstr>
      <vt:lpstr>A125179062R_Latest</vt:lpstr>
      <vt:lpstr>A125179066X</vt:lpstr>
      <vt:lpstr>A125179066X_Data</vt:lpstr>
      <vt:lpstr>A125179066X_Latest</vt:lpstr>
      <vt:lpstr>A125179070R</vt:lpstr>
      <vt:lpstr>A125179070R_Data</vt:lpstr>
      <vt:lpstr>A125179070R_Latest</vt:lpstr>
      <vt:lpstr>A125179074X</vt:lpstr>
      <vt:lpstr>A125179074X_Data</vt:lpstr>
      <vt:lpstr>A125179074X_Latest</vt:lpstr>
      <vt:lpstr>A125179078J</vt:lpstr>
      <vt:lpstr>A125179078J_Data</vt:lpstr>
      <vt:lpstr>A125179078J_Latest</vt:lpstr>
      <vt:lpstr>A125179082X</vt:lpstr>
      <vt:lpstr>A125179082X_Data</vt:lpstr>
      <vt:lpstr>A125179082X_Latest</vt:lpstr>
      <vt:lpstr>A125179086J</vt:lpstr>
      <vt:lpstr>A125179086J_Data</vt:lpstr>
      <vt:lpstr>A125179086J_Latest</vt:lpstr>
      <vt:lpstr>A125179090X</vt:lpstr>
      <vt:lpstr>A125179090X_Data</vt:lpstr>
      <vt:lpstr>A125179090X_Latest</vt:lpstr>
      <vt:lpstr>A125179094J</vt:lpstr>
      <vt:lpstr>A125179094J_Data</vt:lpstr>
      <vt:lpstr>A125179094J_Latest</vt:lpstr>
      <vt:lpstr>A125179098T</vt:lpstr>
      <vt:lpstr>A125179098T_Data</vt:lpstr>
      <vt:lpstr>A125179098T_Latest</vt:lpstr>
      <vt:lpstr>A125179102W</vt:lpstr>
      <vt:lpstr>A125179102W_Data</vt:lpstr>
      <vt:lpstr>A125179102W_Latest</vt:lpstr>
      <vt:lpstr>A125179106F</vt:lpstr>
      <vt:lpstr>A125179106F_Data</vt:lpstr>
      <vt:lpstr>A125179106F_Latest</vt:lpstr>
      <vt:lpstr>A125179110W</vt:lpstr>
      <vt:lpstr>A125179110W_Data</vt:lpstr>
      <vt:lpstr>A125179110W_Latest</vt:lpstr>
      <vt:lpstr>A125179114F</vt:lpstr>
      <vt:lpstr>A125179114F_Data</vt:lpstr>
      <vt:lpstr>A125179114F_Latest</vt:lpstr>
      <vt:lpstr>A125179118R</vt:lpstr>
      <vt:lpstr>A125179118R_Data</vt:lpstr>
      <vt:lpstr>A125179118R_Latest</vt:lpstr>
      <vt:lpstr>A125179122F</vt:lpstr>
      <vt:lpstr>A125179122F_Data</vt:lpstr>
      <vt:lpstr>A125179122F_Latest</vt:lpstr>
      <vt:lpstr>A125179126R</vt:lpstr>
      <vt:lpstr>A125179126R_Data</vt:lpstr>
      <vt:lpstr>A125179126R_Latest</vt:lpstr>
      <vt:lpstr>A125179130F</vt:lpstr>
      <vt:lpstr>A125179130F_Data</vt:lpstr>
      <vt:lpstr>A125179130F_Latest</vt:lpstr>
      <vt:lpstr>A125179134R</vt:lpstr>
      <vt:lpstr>A125179134R_Data</vt:lpstr>
      <vt:lpstr>A125179134R_Latest</vt:lpstr>
      <vt:lpstr>A125179138X</vt:lpstr>
      <vt:lpstr>A125179138X_Data</vt:lpstr>
      <vt:lpstr>A125179138X_Latest</vt:lpstr>
      <vt:lpstr>A125179142R</vt:lpstr>
      <vt:lpstr>A125179142R_Data</vt:lpstr>
      <vt:lpstr>A125179142R_Latest</vt:lpstr>
      <vt:lpstr>A125179146X</vt:lpstr>
      <vt:lpstr>A125179146X_Data</vt:lpstr>
      <vt:lpstr>A125179146X_Latest</vt:lpstr>
      <vt:lpstr>A125179150R</vt:lpstr>
      <vt:lpstr>A125179150R_Data</vt:lpstr>
      <vt:lpstr>A125179150R_Latest</vt:lpstr>
      <vt:lpstr>A125179154X</vt:lpstr>
      <vt:lpstr>A125179154X_Data</vt:lpstr>
      <vt:lpstr>A125179154X_Latest</vt:lpstr>
      <vt:lpstr>A125179158J</vt:lpstr>
      <vt:lpstr>A125179158J_Data</vt:lpstr>
      <vt:lpstr>A125179158J_Latest</vt:lpstr>
      <vt:lpstr>A125179162X</vt:lpstr>
      <vt:lpstr>A125179162X_Data</vt:lpstr>
      <vt:lpstr>A125179162X_Latest</vt:lpstr>
      <vt:lpstr>A125179166J</vt:lpstr>
      <vt:lpstr>A125179166J_Data</vt:lpstr>
      <vt:lpstr>A125179166J_Latest</vt:lpstr>
      <vt:lpstr>A125179170X</vt:lpstr>
      <vt:lpstr>A125179170X_Data</vt:lpstr>
      <vt:lpstr>A125179170X_Latest</vt:lpstr>
      <vt:lpstr>A125179174J</vt:lpstr>
      <vt:lpstr>A125179174J_Data</vt:lpstr>
      <vt:lpstr>A125179174J_Latest</vt:lpstr>
      <vt:lpstr>A125179178T</vt:lpstr>
      <vt:lpstr>A125179178T_Data</vt:lpstr>
      <vt:lpstr>A125179178T_Latest</vt:lpstr>
      <vt:lpstr>A125179182J</vt:lpstr>
      <vt:lpstr>A125179182J_Data</vt:lpstr>
      <vt:lpstr>A125179182J_Latest</vt:lpstr>
      <vt:lpstr>A125179186T</vt:lpstr>
      <vt:lpstr>A125179186T_Data</vt:lpstr>
      <vt:lpstr>A125179186T_Latest</vt:lpstr>
      <vt:lpstr>A125179190J</vt:lpstr>
      <vt:lpstr>A125179190J_Data</vt:lpstr>
      <vt:lpstr>A125179190J_Latest</vt:lpstr>
      <vt:lpstr>A125179194T</vt:lpstr>
      <vt:lpstr>A125179194T_Data</vt:lpstr>
      <vt:lpstr>A125179194T_Latest</vt:lpstr>
      <vt:lpstr>A125179198A</vt:lpstr>
      <vt:lpstr>A125179198A_Data</vt:lpstr>
      <vt:lpstr>A125179198A_Latest</vt:lpstr>
      <vt:lpstr>A125179202F</vt:lpstr>
      <vt:lpstr>A125179202F_Data</vt:lpstr>
      <vt:lpstr>A125179202F_Latest</vt:lpstr>
      <vt:lpstr>A125179206R</vt:lpstr>
      <vt:lpstr>A125179206R_Data</vt:lpstr>
      <vt:lpstr>A125179206R_Latest</vt:lpstr>
      <vt:lpstr>A125179210F</vt:lpstr>
      <vt:lpstr>A125179210F_Data</vt:lpstr>
      <vt:lpstr>A125179210F_Latest</vt:lpstr>
      <vt:lpstr>A125179214R</vt:lpstr>
      <vt:lpstr>A125179214R_Data</vt:lpstr>
      <vt:lpstr>A125179214R_Latest</vt:lpstr>
      <vt:lpstr>A125179218X</vt:lpstr>
      <vt:lpstr>A125179218X_Data</vt:lpstr>
      <vt:lpstr>A125179218X_Latest</vt:lpstr>
      <vt:lpstr>A125179222R</vt:lpstr>
      <vt:lpstr>A125179222R_Data</vt:lpstr>
      <vt:lpstr>A125179222R_Latest</vt:lpstr>
      <vt:lpstr>A125179226X</vt:lpstr>
      <vt:lpstr>A125179226X_Data</vt:lpstr>
      <vt:lpstr>A125179226X_Latest</vt:lpstr>
      <vt:lpstr>A125179230R</vt:lpstr>
      <vt:lpstr>A125179230R_Data</vt:lpstr>
      <vt:lpstr>A125179230R_Latest</vt:lpstr>
      <vt:lpstr>A125179234X</vt:lpstr>
      <vt:lpstr>A125179234X_Data</vt:lpstr>
      <vt:lpstr>A125179234X_Latest</vt:lpstr>
      <vt:lpstr>A125179238J</vt:lpstr>
      <vt:lpstr>A125179238J_Data</vt:lpstr>
      <vt:lpstr>A125179238J_Latest</vt:lpstr>
      <vt:lpstr>A125179242X</vt:lpstr>
      <vt:lpstr>A125179242X_Data</vt:lpstr>
      <vt:lpstr>A125179242X_Latest</vt:lpstr>
      <vt:lpstr>A125179246J</vt:lpstr>
      <vt:lpstr>A125179246J_Data</vt:lpstr>
      <vt:lpstr>A125179246J_Latest</vt:lpstr>
      <vt:lpstr>A125179250X</vt:lpstr>
      <vt:lpstr>A125179250X_Data</vt:lpstr>
      <vt:lpstr>A125179250X_Latest</vt:lpstr>
      <vt:lpstr>A125179254J</vt:lpstr>
      <vt:lpstr>A125179254J_Data</vt:lpstr>
      <vt:lpstr>A125179254J_Latest</vt:lpstr>
      <vt:lpstr>A125179258T</vt:lpstr>
      <vt:lpstr>A125179258T_Data</vt:lpstr>
      <vt:lpstr>A125179258T_Latest</vt:lpstr>
      <vt:lpstr>A125179262J</vt:lpstr>
      <vt:lpstr>A125179262J_Data</vt:lpstr>
      <vt:lpstr>A125179262J_Latest</vt:lpstr>
      <vt:lpstr>A125179266T</vt:lpstr>
      <vt:lpstr>A125179266T_Data</vt:lpstr>
      <vt:lpstr>A125179266T_Latest</vt:lpstr>
      <vt:lpstr>A125179270J</vt:lpstr>
      <vt:lpstr>A125179270J_Data</vt:lpstr>
      <vt:lpstr>A125179270J_Latest</vt:lpstr>
      <vt:lpstr>A125179274T</vt:lpstr>
      <vt:lpstr>A125179274T_Data</vt:lpstr>
      <vt:lpstr>A125179274T_Latest</vt:lpstr>
      <vt:lpstr>A125179278A</vt:lpstr>
      <vt:lpstr>A125179278A_Data</vt:lpstr>
      <vt:lpstr>A125179278A_Latest</vt:lpstr>
      <vt:lpstr>A125179282T</vt:lpstr>
      <vt:lpstr>A125179282T_Data</vt:lpstr>
      <vt:lpstr>A125179282T_Latest</vt:lpstr>
      <vt:lpstr>A125179286A</vt:lpstr>
      <vt:lpstr>A125179286A_Data</vt:lpstr>
      <vt:lpstr>A125179286A_Latest</vt:lpstr>
      <vt:lpstr>A125179290T</vt:lpstr>
      <vt:lpstr>A125179290T_Data</vt:lpstr>
      <vt:lpstr>A125179290T_Latest</vt:lpstr>
      <vt:lpstr>A125179294A</vt:lpstr>
      <vt:lpstr>A125179294A_Data</vt:lpstr>
      <vt:lpstr>A125179294A_Latest</vt:lpstr>
      <vt:lpstr>A125179298K</vt:lpstr>
      <vt:lpstr>A125179298K_Data</vt:lpstr>
      <vt:lpstr>A125179298K_Latest</vt:lpstr>
      <vt:lpstr>A125179302R</vt:lpstr>
      <vt:lpstr>A125179302R_Data</vt:lpstr>
      <vt:lpstr>A125179302R_Latest</vt:lpstr>
      <vt:lpstr>A125179306X</vt:lpstr>
      <vt:lpstr>A125179306X_Data</vt:lpstr>
      <vt:lpstr>A125179306X_Latest</vt:lpstr>
      <vt:lpstr>A125179310R</vt:lpstr>
      <vt:lpstr>A125179310R_Data</vt:lpstr>
      <vt:lpstr>A125179310R_Latest</vt:lpstr>
      <vt:lpstr>A125179314X</vt:lpstr>
      <vt:lpstr>A125179314X_Data</vt:lpstr>
      <vt:lpstr>A125179314X_Latest</vt:lpstr>
      <vt:lpstr>A125179318J</vt:lpstr>
      <vt:lpstr>A125179318J_Data</vt:lpstr>
      <vt:lpstr>A125179318J_Latest</vt:lpstr>
      <vt:lpstr>A125179322X</vt:lpstr>
      <vt:lpstr>A125179322X_Data</vt:lpstr>
      <vt:lpstr>A125179322X_Latest</vt:lpstr>
      <vt:lpstr>A125179326J</vt:lpstr>
      <vt:lpstr>A125179326J_Data</vt:lpstr>
      <vt:lpstr>A125179326J_Latest</vt:lpstr>
      <vt:lpstr>A125179330X</vt:lpstr>
      <vt:lpstr>A125179330X_Data</vt:lpstr>
      <vt:lpstr>A125179330X_Latest</vt:lpstr>
      <vt:lpstr>A125179334J</vt:lpstr>
      <vt:lpstr>A125179334J_Data</vt:lpstr>
      <vt:lpstr>A125179334J_Latest</vt:lpstr>
      <vt:lpstr>A125179338T</vt:lpstr>
      <vt:lpstr>A125179338T_Data</vt:lpstr>
      <vt:lpstr>A125179338T_Latest</vt:lpstr>
      <vt:lpstr>A125179342J</vt:lpstr>
      <vt:lpstr>A125179342J_Data</vt:lpstr>
      <vt:lpstr>A125179342J_Latest</vt:lpstr>
      <vt:lpstr>A125179346T</vt:lpstr>
      <vt:lpstr>A125179346T_Data</vt:lpstr>
      <vt:lpstr>A125179346T_Latest</vt:lpstr>
      <vt:lpstr>A125179350J</vt:lpstr>
      <vt:lpstr>A125179350J_Data</vt:lpstr>
      <vt:lpstr>A125179350J_Latest</vt:lpstr>
      <vt:lpstr>A125179354T</vt:lpstr>
      <vt:lpstr>A125179354T_Data</vt:lpstr>
      <vt:lpstr>A125179354T_Latest</vt:lpstr>
      <vt:lpstr>A125179358A</vt:lpstr>
      <vt:lpstr>A125179358A_Data</vt:lpstr>
      <vt:lpstr>A125179358A_Latest</vt:lpstr>
      <vt:lpstr>A125179362T</vt:lpstr>
      <vt:lpstr>A125179362T_Data</vt:lpstr>
      <vt:lpstr>A125179362T_Latest</vt:lpstr>
      <vt:lpstr>A125179366A</vt:lpstr>
      <vt:lpstr>A125179366A_Data</vt:lpstr>
      <vt:lpstr>A125179366A_Latest</vt:lpstr>
      <vt:lpstr>A125179370T</vt:lpstr>
      <vt:lpstr>A125179370T_Data</vt:lpstr>
      <vt:lpstr>A125179370T_Latest</vt:lpstr>
      <vt:lpstr>A125179374A</vt:lpstr>
      <vt:lpstr>A125179374A_Data</vt:lpstr>
      <vt:lpstr>A125179374A_Latest</vt:lpstr>
      <vt:lpstr>A125179378K</vt:lpstr>
      <vt:lpstr>A125179378K_Data</vt:lpstr>
      <vt:lpstr>A125179378K_Latest</vt:lpstr>
      <vt:lpstr>A125179382A</vt:lpstr>
      <vt:lpstr>A125179382A_Data</vt:lpstr>
      <vt:lpstr>A125179382A_Latest</vt:lpstr>
      <vt:lpstr>A125179386K</vt:lpstr>
      <vt:lpstr>A125179386K_Data</vt:lpstr>
      <vt:lpstr>A125179386K_Latest</vt:lpstr>
      <vt:lpstr>A125179390A</vt:lpstr>
      <vt:lpstr>A125179390A_Data</vt:lpstr>
      <vt:lpstr>A125179390A_Latest</vt:lpstr>
      <vt:lpstr>A125179394K</vt:lpstr>
      <vt:lpstr>A125179394K_Data</vt:lpstr>
      <vt:lpstr>A125179394K_Latest</vt:lpstr>
      <vt:lpstr>A125179398V</vt:lpstr>
      <vt:lpstr>A125179398V_Data</vt:lpstr>
      <vt:lpstr>A125179398V_Latest</vt:lpstr>
      <vt:lpstr>A125179402X</vt:lpstr>
      <vt:lpstr>A125179402X_Data</vt:lpstr>
      <vt:lpstr>A125179402X_Latest</vt:lpstr>
      <vt:lpstr>A125179406J</vt:lpstr>
      <vt:lpstr>A125179406J_Data</vt:lpstr>
      <vt:lpstr>A125179406J_Latest</vt:lpstr>
      <vt:lpstr>A125179410X</vt:lpstr>
      <vt:lpstr>A125179410X_Data</vt:lpstr>
      <vt:lpstr>A125179410X_Latest</vt:lpstr>
      <vt:lpstr>A125179414J</vt:lpstr>
      <vt:lpstr>A125179414J_Data</vt:lpstr>
      <vt:lpstr>A125179414J_Latest</vt:lpstr>
      <vt:lpstr>A125179418T</vt:lpstr>
      <vt:lpstr>A125179418T_Data</vt:lpstr>
      <vt:lpstr>A125179418T_Latest</vt:lpstr>
      <vt:lpstr>A125179422J</vt:lpstr>
      <vt:lpstr>A125179422J_Data</vt:lpstr>
      <vt:lpstr>A125179422J_Latest</vt:lpstr>
      <vt:lpstr>A125179426T</vt:lpstr>
      <vt:lpstr>A125179426T_Data</vt:lpstr>
      <vt:lpstr>A125179426T_Latest</vt:lpstr>
      <vt:lpstr>A125179430J</vt:lpstr>
      <vt:lpstr>A125179430J_Data</vt:lpstr>
      <vt:lpstr>A125179430J_Latest</vt:lpstr>
      <vt:lpstr>A125179434T</vt:lpstr>
      <vt:lpstr>A125179434T_Data</vt:lpstr>
      <vt:lpstr>A125179434T_Latest</vt:lpstr>
      <vt:lpstr>A125179438A</vt:lpstr>
      <vt:lpstr>A125179438A_Data</vt:lpstr>
      <vt:lpstr>A125179438A_Latest</vt:lpstr>
      <vt:lpstr>A125179442T</vt:lpstr>
      <vt:lpstr>A125179442T_Data</vt:lpstr>
      <vt:lpstr>A125179442T_Latest</vt:lpstr>
      <vt:lpstr>A125179446A</vt:lpstr>
      <vt:lpstr>A125179446A_Data</vt:lpstr>
      <vt:lpstr>A125179446A_Latest</vt:lpstr>
      <vt:lpstr>A125179450T</vt:lpstr>
      <vt:lpstr>A125179450T_Data</vt:lpstr>
      <vt:lpstr>A125179450T_Latest</vt:lpstr>
      <vt:lpstr>A125179454A</vt:lpstr>
      <vt:lpstr>A125179454A_Data</vt:lpstr>
      <vt:lpstr>A125179454A_Latest</vt:lpstr>
      <vt:lpstr>A125179458K</vt:lpstr>
      <vt:lpstr>A125179458K_Data</vt:lpstr>
      <vt:lpstr>A125179458K_Latest</vt:lpstr>
      <vt:lpstr>A125179462A</vt:lpstr>
      <vt:lpstr>A125179462A_Data</vt:lpstr>
      <vt:lpstr>A125179462A_Latest</vt:lpstr>
      <vt:lpstr>A125179466K</vt:lpstr>
      <vt:lpstr>A125179466K_Data</vt:lpstr>
      <vt:lpstr>A125179466K_Latest</vt:lpstr>
      <vt:lpstr>A125179470A</vt:lpstr>
      <vt:lpstr>A125179470A_Data</vt:lpstr>
      <vt:lpstr>A125179470A_Latest</vt:lpstr>
      <vt:lpstr>A125179474K</vt:lpstr>
      <vt:lpstr>A125179474K_Data</vt:lpstr>
      <vt:lpstr>A125179474K_Latest</vt:lpstr>
      <vt:lpstr>A125179478V</vt:lpstr>
      <vt:lpstr>A125179478V_Data</vt:lpstr>
      <vt:lpstr>A125179478V_Latest</vt:lpstr>
      <vt:lpstr>A125179482K</vt:lpstr>
      <vt:lpstr>A125179482K_Data</vt:lpstr>
      <vt:lpstr>A125179482K_Latest</vt:lpstr>
      <vt:lpstr>A125179486V</vt:lpstr>
      <vt:lpstr>A125179486V_Data</vt:lpstr>
      <vt:lpstr>A125179486V_Latest</vt:lpstr>
      <vt:lpstr>A125179490K</vt:lpstr>
      <vt:lpstr>A125179490K_Data</vt:lpstr>
      <vt:lpstr>A125179490K_Latest</vt:lpstr>
      <vt:lpstr>A125179494V</vt:lpstr>
      <vt:lpstr>A125179494V_Data</vt:lpstr>
      <vt:lpstr>A125179494V_Latest</vt:lpstr>
      <vt:lpstr>A125179498C</vt:lpstr>
      <vt:lpstr>A125179498C_Data</vt:lpstr>
      <vt:lpstr>A125179498C_Latest</vt:lpstr>
      <vt:lpstr>A125179502J</vt:lpstr>
      <vt:lpstr>A125179502J_Data</vt:lpstr>
      <vt:lpstr>A125179502J_Latest</vt:lpstr>
      <vt:lpstr>A125179506T</vt:lpstr>
      <vt:lpstr>A125179506T_Data</vt:lpstr>
      <vt:lpstr>A125179506T_Latest</vt:lpstr>
      <vt:lpstr>A125179510J</vt:lpstr>
      <vt:lpstr>A125179510J_Data</vt:lpstr>
      <vt:lpstr>A125179510J_Latest</vt:lpstr>
      <vt:lpstr>A125179514T</vt:lpstr>
      <vt:lpstr>A125179514T_Data</vt:lpstr>
      <vt:lpstr>A125179514T_Latest</vt:lpstr>
      <vt:lpstr>A125179518A</vt:lpstr>
      <vt:lpstr>A125179518A_Data</vt:lpstr>
      <vt:lpstr>A125179518A_Latest</vt:lpstr>
      <vt:lpstr>A125179522T</vt:lpstr>
      <vt:lpstr>A125179522T_Data</vt:lpstr>
      <vt:lpstr>A125179522T_Latest</vt:lpstr>
      <vt:lpstr>A125179526A</vt:lpstr>
      <vt:lpstr>A125179526A_Data</vt:lpstr>
      <vt:lpstr>A125179526A_Latest</vt:lpstr>
      <vt:lpstr>A125179530T</vt:lpstr>
      <vt:lpstr>A125179530T_Data</vt:lpstr>
      <vt:lpstr>A125179530T_Latest</vt:lpstr>
      <vt:lpstr>A125179534A</vt:lpstr>
      <vt:lpstr>A125179534A_Data</vt:lpstr>
      <vt:lpstr>A125179534A_Latest</vt:lpstr>
      <vt:lpstr>A125179538K</vt:lpstr>
      <vt:lpstr>A125179538K_Data</vt:lpstr>
      <vt:lpstr>A125179538K_Latest</vt:lpstr>
      <vt:lpstr>A125179542A</vt:lpstr>
      <vt:lpstr>A125179542A_Data</vt:lpstr>
      <vt:lpstr>A125179542A_Latest</vt:lpstr>
      <vt:lpstr>A125179546K</vt:lpstr>
      <vt:lpstr>A125179546K_Data</vt:lpstr>
      <vt:lpstr>A125179546K_Latest</vt:lpstr>
      <vt:lpstr>A125179550A</vt:lpstr>
      <vt:lpstr>A125179550A_Data</vt:lpstr>
      <vt:lpstr>A125179550A_Latest</vt:lpstr>
      <vt:lpstr>A125179554K</vt:lpstr>
      <vt:lpstr>A125179554K_Data</vt:lpstr>
      <vt:lpstr>A125179554K_Latest</vt:lpstr>
      <vt:lpstr>A125179558V</vt:lpstr>
      <vt:lpstr>A125179558V_Data</vt:lpstr>
      <vt:lpstr>A125179558V_Latest</vt:lpstr>
      <vt:lpstr>A125179562K</vt:lpstr>
      <vt:lpstr>A125179562K_Data</vt:lpstr>
      <vt:lpstr>A125179562K_Latest</vt:lpstr>
      <vt:lpstr>A125179566V</vt:lpstr>
      <vt:lpstr>A125179566V_Data</vt:lpstr>
      <vt:lpstr>A125179566V_Latest</vt:lpstr>
      <vt:lpstr>A125179570K</vt:lpstr>
      <vt:lpstr>A125179570K_Data</vt:lpstr>
      <vt:lpstr>A125179570K_Latest</vt:lpstr>
      <vt:lpstr>A125179574V</vt:lpstr>
      <vt:lpstr>A125179574V_Data</vt:lpstr>
      <vt:lpstr>A125179574V_Latest</vt:lpstr>
      <vt:lpstr>A125179578C</vt:lpstr>
      <vt:lpstr>A125179578C_Data</vt:lpstr>
      <vt:lpstr>A125179578C_Latest</vt:lpstr>
      <vt:lpstr>A125179582V</vt:lpstr>
      <vt:lpstr>A125179582V_Data</vt:lpstr>
      <vt:lpstr>A125179582V_Latest</vt:lpstr>
      <vt:lpstr>A125179586C</vt:lpstr>
      <vt:lpstr>A125179586C_Data</vt:lpstr>
      <vt:lpstr>A125179586C_Latest</vt:lpstr>
      <vt:lpstr>A125179590V</vt:lpstr>
      <vt:lpstr>A125179590V_Data</vt:lpstr>
      <vt:lpstr>A125179590V_Latest</vt:lpstr>
      <vt:lpstr>A125179594C</vt:lpstr>
      <vt:lpstr>A125179594C_Data</vt:lpstr>
      <vt:lpstr>A125179594C_Latest</vt:lpstr>
      <vt:lpstr>A125179598L</vt:lpstr>
      <vt:lpstr>A125179598L_Data</vt:lpstr>
      <vt:lpstr>A125179598L_Latest</vt:lpstr>
      <vt:lpstr>A125179602T</vt:lpstr>
      <vt:lpstr>A125179602T_Data</vt:lpstr>
      <vt:lpstr>A125179602T_Latest</vt:lpstr>
      <vt:lpstr>A125179606A</vt:lpstr>
      <vt:lpstr>A125179606A_Data</vt:lpstr>
      <vt:lpstr>A125179606A_Latest</vt:lpstr>
      <vt:lpstr>A125179610T</vt:lpstr>
      <vt:lpstr>A125179610T_Data</vt:lpstr>
      <vt:lpstr>A125179610T_Latest</vt:lpstr>
      <vt:lpstr>A125179614A</vt:lpstr>
      <vt:lpstr>A125179614A_Data</vt:lpstr>
      <vt:lpstr>A125179614A_Latest</vt:lpstr>
      <vt:lpstr>A125179618K</vt:lpstr>
      <vt:lpstr>A125179618K_Data</vt:lpstr>
      <vt:lpstr>A125179618K_Latest</vt:lpstr>
      <vt:lpstr>A125179622A</vt:lpstr>
      <vt:lpstr>A125179622A_Data</vt:lpstr>
      <vt:lpstr>A125179622A_Latest</vt:lpstr>
      <vt:lpstr>A125179626K</vt:lpstr>
      <vt:lpstr>A125179626K_Data</vt:lpstr>
      <vt:lpstr>A125179626K_Latest</vt:lpstr>
      <vt:lpstr>A125179630A</vt:lpstr>
      <vt:lpstr>A125179630A_Data</vt:lpstr>
      <vt:lpstr>A125179630A_Latest</vt:lpstr>
      <vt:lpstr>A125179634K</vt:lpstr>
      <vt:lpstr>A125179634K_Data</vt:lpstr>
      <vt:lpstr>A125179634K_Latest</vt:lpstr>
      <vt:lpstr>A125179638V</vt:lpstr>
      <vt:lpstr>A125179638V_Data</vt:lpstr>
      <vt:lpstr>A125179638V_Latest</vt:lpstr>
      <vt:lpstr>A125179642K</vt:lpstr>
      <vt:lpstr>A125179642K_Data</vt:lpstr>
      <vt:lpstr>A125179642K_Latest</vt:lpstr>
      <vt:lpstr>A125179646V</vt:lpstr>
      <vt:lpstr>A125179646V_Data</vt:lpstr>
      <vt:lpstr>A125179646V_Latest</vt:lpstr>
      <vt:lpstr>A125179650K</vt:lpstr>
      <vt:lpstr>A125179650K_Data</vt:lpstr>
      <vt:lpstr>A125179650K_Latest</vt:lpstr>
      <vt:lpstr>A125179654V</vt:lpstr>
      <vt:lpstr>A125179654V_Data</vt:lpstr>
      <vt:lpstr>A125179654V_Latest</vt:lpstr>
      <vt:lpstr>A125179658C</vt:lpstr>
      <vt:lpstr>A125179658C_Data</vt:lpstr>
      <vt:lpstr>A125179658C_Latest</vt:lpstr>
      <vt:lpstr>A125179662V</vt:lpstr>
      <vt:lpstr>A125179662V_Data</vt:lpstr>
      <vt:lpstr>A125179662V_Latest</vt:lpstr>
      <vt:lpstr>A125179666C</vt:lpstr>
      <vt:lpstr>A125179666C_Data</vt:lpstr>
      <vt:lpstr>A125179666C_Latest</vt:lpstr>
      <vt:lpstr>A125179670V</vt:lpstr>
      <vt:lpstr>A125179670V_Data</vt:lpstr>
      <vt:lpstr>A125179670V_Latest</vt:lpstr>
      <vt:lpstr>A125179674C</vt:lpstr>
      <vt:lpstr>A125179674C_Data</vt:lpstr>
      <vt:lpstr>A125179674C_Latest</vt:lpstr>
      <vt:lpstr>A125179678L</vt:lpstr>
      <vt:lpstr>A125179678L_Data</vt:lpstr>
      <vt:lpstr>A125179678L_Latest</vt:lpstr>
      <vt:lpstr>A125179682C</vt:lpstr>
      <vt:lpstr>A125179682C_Data</vt:lpstr>
      <vt:lpstr>A125179682C_Latest</vt:lpstr>
      <vt:lpstr>A125179686L</vt:lpstr>
      <vt:lpstr>A125179686L_Data</vt:lpstr>
      <vt:lpstr>A125179686L_Latest</vt:lpstr>
      <vt:lpstr>A125179690C</vt:lpstr>
      <vt:lpstr>A125179690C_Data</vt:lpstr>
      <vt:lpstr>A125179690C_Latest</vt:lpstr>
      <vt:lpstr>A125179694L</vt:lpstr>
      <vt:lpstr>A125179694L_Data</vt:lpstr>
      <vt:lpstr>A125179694L_Latest</vt:lpstr>
      <vt:lpstr>A125179698W</vt:lpstr>
      <vt:lpstr>A125179698W_Data</vt:lpstr>
      <vt:lpstr>A125179698W_Latest</vt:lpstr>
      <vt:lpstr>A125179702A</vt:lpstr>
      <vt:lpstr>A125179702A_Data</vt:lpstr>
      <vt:lpstr>A125179702A_Latest</vt:lpstr>
      <vt:lpstr>A125179706K</vt:lpstr>
      <vt:lpstr>A125179706K_Data</vt:lpstr>
      <vt:lpstr>A125179706K_Latest</vt:lpstr>
      <vt:lpstr>A125179710A</vt:lpstr>
      <vt:lpstr>A125179710A_Data</vt:lpstr>
      <vt:lpstr>A125179710A_Latest</vt:lpstr>
      <vt:lpstr>A125179714K</vt:lpstr>
      <vt:lpstr>A125179714K_Data</vt:lpstr>
      <vt:lpstr>A125179714K_Latest</vt:lpstr>
      <vt:lpstr>A125179718V</vt:lpstr>
      <vt:lpstr>A125179718V_Data</vt:lpstr>
      <vt:lpstr>A125179718V_Latest</vt:lpstr>
      <vt:lpstr>A125179722K</vt:lpstr>
      <vt:lpstr>A125179722K_Data</vt:lpstr>
      <vt:lpstr>A125179722K_Latest</vt:lpstr>
      <vt:lpstr>A125179726V</vt:lpstr>
      <vt:lpstr>A125179726V_Data</vt:lpstr>
      <vt:lpstr>A125179726V_Latest</vt:lpstr>
      <vt:lpstr>A125179730K</vt:lpstr>
      <vt:lpstr>A125179730K_Data</vt:lpstr>
      <vt:lpstr>A125179730K_Latest</vt:lpstr>
      <vt:lpstr>A125179734V</vt:lpstr>
      <vt:lpstr>A125179734V_Data</vt:lpstr>
      <vt:lpstr>A125179734V_Latest</vt:lpstr>
      <vt:lpstr>A125179738C</vt:lpstr>
      <vt:lpstr>A125179738C_Data</vt:lpstr>
      <vt:lpstr>A125179738C_Latest</vt:lpstr>
      <vt:lpstr>A125179742V</vt:lpstr>
      <vt:lpstr>A125179742V_Data</vt:lpstr>
      <vt:lpstr>A125179742V_Latest</vt:lpstr>
      <vt:lpstr>A125179746C</vt:lpstr>
      <vt:lpstr>A125179746C_Data</vt:lpstr>
      <vt:lpstr>A125179746C_Latest</vt:lpstr>
      <vt:lpstr>A125179750V</vt:lpstr>
      <vt:lpstr>A125179750V_Data</vt:lpstr>
      <vt:lpstr>A125179750V_Latest</vt:lpstr>
      <vt:lpstr>A125179754C</vt:lpstr>
      <vt:lpstr>A125179754C_Data</vt:lpstr>
      <vt:lpstr>A125179754C_Latest</vt:lpstr>
      <vt:lpstr>A125179758L</vt:lpstr>
      <vt:lpstr>A125179758L_Data</vt:lpstr>
      <vt:lpstr>A125179758L_Latest</vt:lpstr>
      <vt:lpstr>A125179762C</vt:lpstr>
      <vt:lpstr>A125179762C_Data</vt:lpstr>
      <vt:lpstr>A125179762C_Latest</vt:lpstr>
      <vt:lpstr>A125179766L</vt:lpstr>
      <vt:lpstr>A125179766L_Data</vt:lpstr>
      <vt:lpstr>A125179766L_Latest</vt:lpstr>
      <vt:lpstr>A125179770C</vt:lpstr>
      <vt:lpstr>A125179770C_Data</vt:lpstr>
      <vt:lpstr>A125179770C_Latest</vt:lpstr>
      <vt:lpstr>A125179774L</vt:lpstr>
      <vt:lpstr>A125179774L_Data</vt:lpstr>
      <vt:lpstr>A125179774L_Latest</vt:lpstr>
      <vt:lpstr>A125179778W</vt:lpstr>
      <vt:lpstr>A125179778W_Data</vt:lpstr>
      <vt:lpstr>A125179778W_Latest</vt:lpstr>
      <vt:lpstr>A125179782L</vt:lpstr>
      <vt:lpstr>A125179782L_Data</vt:lpstr>
      <vt:lpstr>A125179782L_Latest</vt:lpstr>
      <vt:lpstr>A125179786W</vt:lpstr>
      <vt:lpstr>A125179786W_Data</vt:lpstr>
      <vt:lpstr>A125179786W_Latest</vt:lpstr>
      <vt:lpstr>A125179790L</vt:lpstr>
      <vt:lpstr>A125179790L_Data</vt:lpstr>
      <vt:lpstr>A125179790L_Latest</vt:lpstr>
      <vt:lpstr>A125179794W</vt:lpstr>
      <vt:lpstr>A125179794W_Data</vt:lpstr>
      <vt:lpstr>A125179794W_Latest</vt:lpstr>
      <vt:lpstr>A125179798F</vt:lpstr>
      <vt:lpstr>A125179798F_Data</vt:lpstr>
      <vt:lpstr>A125179798F_Latest</vt:lpstr>
      <vt:lpstr>A125179802K</vt:lpstr>
      <vt:lpstr>A125179802K_Data</vt:lpstr>
      <vt:lpstr>A125179802K_Latest</vt:lpstr>
      <vt:lpstr>A125179806V</vt:lpstr>
      <vt:lpstr>A125179806V_Data</vt:lpstr>
      <vt:lpstr>A125179806V_Latest</vt:lpstr>
      <vt:lpstr>A125179810K</vt:lpstr>
      <vt:lpstr>A125179810K_Data</vt:lpstr>
      <vt:lpstr>A125179810K_Latest</vt:lpstr>
      <vt:lpstr>A125180646T</vt:lpstr>
      <vt:lpstr>A125180646T_Data</vt:lpstr>
      <vt:lpstr>A125180646T_Latest</vt:lpstr>
      <vt:lpstr>A125180650J</vt:lpstr>
      <vt:lpstr>A125180650J_Data</vt:lpstr>
      <vt:lpstr>A125180650J_Latest</vt:lpstr>
      <vt:lpstr>A125180654T</vt:lpstr>
      <vt:lpstr>A125180654T_Data</vt:lpstr>
      <vt:lpstr>A125180654T_Latest</vt:lpstr>
      <vt:lpstr>A125180658A</vt:lpstr>
      <vt:lpstr>A125180658A_Data</vt:lpstr>
      <vt:lpstr>A125180658A_Latest</vt:lpstr>
      <vt:lpstr>A125180662T</vt:lpstr>
      <vt:lpstr>A125180662T_Data</vt:lpstr>
      <vt:lpstr>A125180662T_Latest</vt:lpstr>
      <vt:lpstr>A125180666A</vt:lpstr>
      <vt:lpstr>A125180666A_Data</vt:lpstr>
      <vt:lpstr>A125180666A_Latest</vt:lpstr>
      <vt:lpstr>A125180670T</vt:lpstr>
      <vt:lpstr>A125180670T_Data</vt:lpstr>
      <vt:lpstr>A125180670T_Latest</vt:lpstr>
      <vt:lpstr>A125180674A</vt:lpstr>
      <vt:lpstr>A125180674A_Data</vt:lpstr>
      <vt:lpstr>A125180674A_Latest</vt:lpstr>
      <vt:lpstr>A125180678K</vt:lpstr>
      <vt:lpstr>A125180678K_Data</vt:lpstr>
      <vt:lpstr>A125180678K_Latest</vt:lpstr>
      <vt:lpstr>A125180682A</vt:lpstr>
      <vt:lpstr>A125180682A_Data</vt:lpstr>
      <vt:lpstr>A125180682A_Latest</vt:lpstr>
      <vt:lpstr>A125180686K</vt:lpstr>
      <vt:lpstr>A125180686K_Data</vt:lpstr>
      <vt:lpstr>A125180686K_Latest</vt:lpstr>
      <vt:lpstr>A125180690A</vt:lpstr>
      <vt:lpstr>A125180690A_Data</vt:lpstr>
      <vt:lpstr>A125180690A_Latest</vt:lpstr>
      <vt:lpstr>A125180694K</vt:lpstr>
      <vt:lpstr>A125180694K_Data</vt:lpstr>
      <vt:lpstr>A125180694K_Latest</vt:lpstr>
      <vt:lpstr>A125180698V</vt:lpstr>
      <vt:lpstr>A125180698V_Data</vt:lpstr>
      <vt:lpstr>A125180698V_Latest</vt:lpstr>
      <vt:lpstr>A125180702X</vt:lpstr>
      <vt:lpstr>A125180702X_Data</vt:lpstr>
      <vt:lpstr>A125180702X_Latest</vt:lpstr>
      <vt:lpstr>A125180706J</vt:lpstr>
      <vt:lpstr>A125180706J_Data</vt:lpstr>
      <vt:lpstr>A125180706J_Latest</vt:lpstr>
      <vt:lpstr>A125180710X</vt:lpstr>
      <vt:lpstr>A125180710X_Data</vt:lpstr>
      <vt:lpstr>A125180710X_Latest</vt:lpstr>
      <vt:lpstr>A125180714J</vt:lpstr>
      <vt:lpstr>A125180714J_Data</vt:lpstr>
      <vt:lpstr>A125180714J_Latest</vt:lpstr>
      <vt:lpstr>A125180718T</vt:lpstr>
      <vt:lpstr>A125180718T_Data</vt:lpstr>
      <vt:lpstr>A125180718T_Latest</vt:lpstr>
      <vt:lpstr>A125180722J</vt:lpstr>
      <vt:lpstr>A125180722J_Data</vt:lpstr>
      <vt:lpstr>A125180722J_Latest</vt:lpstr>
      <vt:lpstr>A125180726T</vt:lpstr>
      <vt:lpstr>A125180726T_Data</vt:lpstr>
      <vt:lpstr>A125180726T_Latest</vt:lpstr>
      <vt:lpstr>A125180730J</vt:lpstr>
      <vt:lpstr>A125180730J_Data</vt:lpstr>
      <vt:lpstr>A125180730J_Latest</vt:lpstr>
      <vt:lpstr>A125180734T</vt:lpstr>
      <vt:lpstr>A125180734T_Data</vt:lpstr>
      <vt:lpstr>A125180734T_Latest</vt:lpstr>
      <vt:lpstr>A125180738A</vt:lpstr>
      <vt:lpstr>A125180738A_Data</vt:lpstr>
      <vt:lpstr>A125180738A_Latest</vt:lpstr>
      <vt:lpstr>A125180742T</vt:lpstr>
      <vt:lpstr>A125180742T_Data</vt:lpstr>
      <vt:lpstr>A125180742T_Latest</vt:lpstr>
      <vt:lpstr>A125180746A</vt:lpstr>
      <vt:lpstr>A125180746A_Data</vt:lpstr>
      <vt:lpstr>A125180746A_Latest</vt:lpstr>
      <vt:lpstr>A125181582K</vt:lpstr>
      <vt:lpstr>A125181582K_Data</vt:lpstr>
      <vt:lpstr>A125181582K_Latest</vt:lpstr>
      <vt:lpstr>A125181586V</vt:lpstr>
      <vt:lpstr>A125181586V_Data</vt:lpstr>
      <vt:lpstr>A125181586V_Latest</vt:lpstr>
      <vt:lpstr>A125181590K</vt:lpstr>
      <vt:lpstr>A125181590K_Data</vt:lpstr>
      <vt:lpstr>A125181590K_Latest</vt:lpstr>
      <vt:lpstr>A125181594V</vt:lpstr>
      <vt:lpstr>A125181594V_Data</vt:lpstr>
      <vt:lpstr>A125181594V_Latest</vt:lpstr>
      <vt:lpstr>A125181598C</vt:lpstr>
      <vt:lpstr>A125181598C_Data</vt:lpstr>
      <vt:lpstr>A125181598C_Latest</vt:lpstr>
      <vt:lpstr>A125181602J</vt:lpstr>
      <vt:lpstr>A125181602J_Data</vt:lpstr>
      <vt:lpstr>A125181602J_Latest</vt:lpstr>
      <vt:lpstr>A125181606T</vt:lpstr>
      <vt:lpstr>A125181606T_Data</vt:lpstr>
      <vt:lpstr>A125181606T_Latest</vt:lpstr>
      <vt:lpstr>A125181610J</vt:lpstr>
      <vt:lpstr>A125181610J_Data</vt:lpstr>
      <vt:lpstr>A125181610J_Latest</vt:lpstr>
      <vt:lpstr>A125181614T</vt:lpstr>
      <vt:lpstr>A125181614T_Data</vt:lpstr>
      <vt:lpstr>A125181614T_Latest</vt:lpstr>
      <vt:lpstr>A125181618A</vt:lpstr>
      <vt:lpstr>A125181618A_Data</vt:lpstr>
      <vt:lpstr>A125181618A_Latest</vt:lpstr>
      <vt:lpstr>A125181622T</vt:lpstr>
      <vt:lpstr>A125181622T_Data</vt:lpstr>
      <vt:lpstr>A125181622T_Latest</vt:lpstr>
      <vt:lpstr>A125181626A</vt:lpstr>
      <vt:lpstr>A125181626A_Data</vt:lpstr>
      <vt:lpstr>A125181626A_Latest</vt:lpstr>
      <vt:lpstr>A125181630T</vt:lpstr>
      <vt:lpstr>A125181630T_Data</vt:lpstr>
      <vt:lpstr>A125181630T_Latest</vt:lpstr>
      <vt:lpstr>A125181634A</vt:lpstr>
      <vt:lpstr>A125181634A_Data</vt:lpstr>
      <vt:lpstr>A125181634A_Latest</vt:lpstr>
      <vt:lpstr>A125181638K</vt:lpstr>
      <vt:lpstr>A125181638K_Data</vt:lpstr>
      <vt:lpstr>A125181638K_Latest</vt:lpstr>
      <vt:lpstr>A125181642A</vt:lpstr>
      <vt:lpstr>A125181642A_Data</vt:lpstr>
      <vt:lpstr>A125181642A_Latest</vt:lpstr>
      <vt:lpstr>A125181646K</vt:lpstr>
      <vt:lpstr>A125181646K_Data</vt:lpstr>
      <vt:lpstr>A125181646K_Latest</vt:lpstr>
      <vt:lpstr>A125181650A</vt:lpstr>
      <vt:lpstr>A125181650A_Data</vt:lpstr>
      <vt:lpstr>A125181650A_Latest</vt:lpstr>
      <vt:lpstr>A125181654K</vt:lpstr>
      <vt:lpstr>A125181654K_Data</vt:lpstr>
      <vt:lpstr>A125181654K_Latest</vt:lpstr>
      <vt:lpstr>A125181658V</vt:lpstr>
      <vt:lpstr>A125181658V_Data</vt:lpstr>
      <vt:lpstr>A125181658V_Latest</vt:lpstr>
      <vt:lpstr>A125181662K</vt:lpstr>
      <vt:lpstr>A125181662K_Data</vt:lpstr>
      <vt:lpstr>A125181662K_Latest</vt:lpstr>
      <vt:lpstr>A125181666V</vt:lpstr>
      <vt:lpstr>A125181666V_Data</vt:lpstr>
      <vt:lpstr>A125181666V_Latest</vt:lpstr>
      <vt:lpstr>A125181670K</vt:lpstr>
      <vt:lpstr>A125181670K_Data</vt:lpstr>
      <vt:lpstr>A125181670K_Latest</vt:lpstr>
      <vt:lpstr>A125181674V</vt:lpstr>
      <vt:lpstr>A125181674V_Data</vt:lpstr>
      <vt:lpstr>A125181674V_Latest</vt:lpstr>
      <vt:lpstr>A125181678C</vt:lpstr>
      <vt:lpstr>A125181678C_Data</vt:lpstr>
      <vt:lpstr>A125181678C_Latest</vt:lpstr>
      <vt:lpstr>A125181682V</vt:lpstr>
      <vt:lpstr>A125181682V_Data</vt:lpstr>
      <vt:lpstr>A125181682V_Latest</vt:lpstr>
      <vt:lpstr>A125182518K</vt:lpstr>
      <vt:lpstr>A125182518K_Data</vt:lpstr>
      <vt:lpstr>A125182518K_Latest</vt:lpstr>
      <vt:lpstr>A125182522A</vt:lpstr>
      <vt:lpstr>A125182522A_Data</vt:lpstr>
      <vt:lpstr>A125182522A_Latest</vt:lpstr>
      <vt:lpstr>A125182526K</vt:lpstr>
      <vt:lpstr>A125182526K_Data</vt:lpstr>
      <vt:lpstr>A125182526K_Latest</vt:lpstr>
      <vt:lpstr>A125182530A</vt:lpstr>
      <vt:lpstr>A125182530A_Data</vt:lpstr>
      <vt:lpstr>A125182530A_Latest</vt:lpstr>
      <vt:lpstr>A125182534K</vt:lpstr>
      <vt:lpstr>A125182534K_Data</vt:lpstr>
      <vt:lpstr>A125182534K_Latest</vt:lpstr>
      <vt:lpstr>A125182538V</vt:lpstr>
      <vt:lpstr>A125182538V_Data</vt:lpstr>
      <vt:lpstr>A125182538V_Latest</vt:lpstr>
      <vt:lpstr>A125182542K</vt:lpstr>
      <vt:lpstr>A125182542K_Data</vt:lpstr>
      <vt:lpstr>A125182542K_Latest</vt:lpstr>
      <vt:lpstr>A125182546V</vt:lpstr>
      <vt:lpstr>A125182546V_Data</vt:lpstr>
      <vt:lpstr>A125182546V_Latest</vt:lpstr>
      <vt:lpstr>A125182550K</vt:lpstr>
      <vt:lpstr>A125182550K_Data</vt:lpstr>
      <vt:lpstr>A125182550K_Latest</vt:lpstr>
      <vt:lpstr>A125182554V</vt:lpstr>
      <vt:lpstr>A125182554V_Data</vt:lpstr>
      <vt:lpstr>A125182554V_Latest</vt:lpstr>
      <vt:lpstr>A125182558C</vt:lpstr>
      <vt:lpstr>A125182558C_Data</vt:lpstr>
      <vt:lpstr>A125182558C_Latest</vt:lpstr>
      <vt:lpstr>A125182562V</vt:lpstr>
      <vt:lpstr>A125182562V_Data</vt:lpstr>
      <vt:lpstr>A125182562V_Latest</vt:lpstr>
      <vt:lpstr>A125182566C</vt:lpstr>
      <vt:lpstr>A125182566C_Data</vt:lpstr>
      <vt:lpstr>A125182566C_Latest</vt:lpstr>
      <vt:lpstr>A125182570V</vt:lpstr>
      <vt:lpstr>A125182570V_Data</vt:lpstr>
      <vt:lpstr>A125182570V_Latest</vt:lpstr>
      <vt:lpstr>A125182574C</vt:lpstr>
      <vt:lpstr>A125182574C_Data</vt:lpstr>
      <vt:lpstr>A125182574C_Latest</vt:lpstr>
      <vt:lpstr>A125182578L</vt:lpstr>
      <vt:lpstr>A125182578L_Data</vt:lpstr>
      <vt:lpstr>A125182578L_Latest</vt:lpstr>
      <vt:lpstr>A125182582C</vt:lpstr>
      <vt:lpstr>A125182582C_Data</vt:lpstr>
      <vt:lpstr>A125182582C_Latest</vt:lpstr>
      <vt:lpstr>A125182586L</vt:lpstr>
      <vt:lpstr>A125182586L_Data</vt:lpstr>
      <vt:lpstr>A125182586L_Latest</vt:lpstr>
      <vt:lpstr>A125182590C</vt:lpstr>
      <vt:lpstr>A125182590C_Data</vt:lpstr>
      <vt:lpstr>A125182590C_Latest</vt:lpstr>
      <vt:lpstr>A125182594L</vt:lpstr>
      <vt:lpstr>A125182594L_Data</vt:lpstr>
      <vt:lpstr>A125182594L_Latest</vt:lpstr>
      <vt:lpstr>A125182598W</vt:lpstr>
      <vt:lpstr>A125182598W_Data</vt:lpstr>
      <vt:lpstr>A125182598W_Latest</vt:lpstr>
      <vt:lpstr>A125182602A</vt:lpstr>
      <vt:lpstr>A125182602A_Data</vt:lpstr>
      <vt:lpstr>A125182602A_Latest</vt:lpstr>
      <vt:lpstr>A125182606K</vt:lpstr>
      <vt:lpstr>A125182606K_Data</vt:lpstr>
      <vt:lpstr>A125182606K_Latest</vt:lpstr>
      <vt:lpstr>A125182610A</vt:lpstr>
      <vt:lpstr>A125182610A_Data</vt:lpstr>
      <vt:lpstr>A125182610A_Latest</vt:lpstr>
      <vt:lpstr>A125182614K</vt:lpstr>
      <vt:lpstr>A125182614K_Data</vt:lpstr>
      <vt:lpstr>A125182614K_Latest</vt:lpstr>
      <vt:lpstr>A125182618V</vt:lpstr>
      <vt:lpstr>A125182618V_Data</vt:lpstr>
      <vt:lpstr>A125182618V_Latest</vt:lpstr>
      <vt:lpstr>A125183454C</vt:lpstr>
      <vt:lpstr>A125183454C_Data</vt:lpstr>
      <vt:lpstr>A125183454C_Latest</vt:lpstr>
      <vt:lpstr>A125183458L</vt:lpstr>
      <vt:lpstr>A125183458L_Data</vt:lpstr>
      <vt:lpstr>A125183458L_Latest</vt:lpstr>
      <vt:lpstr>A125183462C</vt:lpstr>
      <vt:lpstr>A125183462C_Data</vt:lpstr>
      <vt:lpstr>A125183462C_Latest</vt:lpstr>
      <vt:lpstr>A125183466L</vt:lpstr>
      <vt:lpstr>A125183466L_Data</vt:lpstr>
      <vt:lpstr>A125183466L_Latest</vt:lpstr>
      <vt:lpstr>A125183470C</vt:lpstr>
      <vt:lpstr>A125183470C_Data</vt:lpstr>
      <vt:lpstr>A125183470C_Latest</vt:lpstr>
      <vt:lpstr>A125183474L</vt:lpstr>
      <vt:lpstr>A125183474L_Data</vt:lpstr>
      <vt:lpstr>A125183474L_Latest</vt:lpstr>
      <vt:lpstr>A125183478W</vt:lpstr>
      <vt:lpstr>A125183478W_Data</vt:lpstr>
      <vt:lpstr>A125183478W_Latest</vt:lpstr>
      <vt:lpstr>A125183482L</vt:lpstr>
      <vt:lpstr>A125183482L_Data</vt:lpstr>
      <vt:lpstr>A125183482L_Latest</vt:lpstr>
      <vt:lpstr>A125183486W</vt:lpstr>
      <vt:lpstr>A125183486W_Data</vt:lpstr>
      <vt:lpstr>A125183486W_Latest</vt:lpstr>
      <vt:lpstr>A125183490L</vt:lpstr>
      <vt:lpstr>A125183490L_Data</vt:lpstr>
      <vt:lpstr>A125183490L_Latest</vt:lpstr>
      <vt:lpstr>A125183494W</vt:lpstr>
      <vt:lpstr>A125183494W_Data</vt:lpstr>
      <vt:lpstr>A125183494W_Latest</vt:lpstr>
      <vt:lpstr>A125183498F</vt:lpstr>
      <vt:lpstr>A125183498F_Data</vt:lpstr>
      <vt:lpstr>A125183498F_Latest</vt:lpstr>
      <vt:lpstr>A125183502K</vt:lpstr>
      <vt:lpstr>A125183502K_Data</vt:lpstr>
      <vt:lpstr>A125183502K_Latest</vt:lpstr>
      <vt:lpstr>A125183506V</vt:lpstr>
      <vt:lpstr>A125183506V_Data</vt:lpstr>
      <vt:lpstr>A125183506V_Latest</vt:lpstr>
      <vt:lpstr>A125183510K</vt:lpstr>
      <vt:lpstr>A125183510K_Data</vt:lpstr>
      <vt:lpstr>A125183510K_Latest</vt:lpstr>
      <vt:lpstr>A125183514V</vt:lpstr>
      <vt:lpstr>A125183514V_Data</vt:lpstr>
      <vt:lpstr>A125183514V_Latest</vt:lpstr>
      <vt:lpstr>A125183518C</vt:lpstr>
      <vt:lpstr>A125183518C_Data</vt:lpstr>
      <vt:lpstr>A125183518C_Latest</vt:lpstr>
      <vt:lpstr>A125183522V</vt:lpstr>
      <vt:lpstr>A125183522V_Data</vt:lpstr>
      <vt:lpstr>A125183522V_Latest</vt:lpstr>
      <vt:lpstr>A125183526C</vt:lpstr>
      <vt:lpstr>A125183526C_Data</vt:lpstr>
      <vt:lpstr>A125183526C_Latest</vt:lpstr>
      <vt:lpstr>A125183530V</vt:lpstr>
      <vt:lpstr>A125183530V_Data</vt:lpstr>
      <vt:lpstr>A125183530V_Latest</vt:lpstr>
      <vt:lpstr>A125183534C</vt:lpstr>
      <vt:lpstr>A125183534C_Data</vt:lpstr>
      <vt:lpstr>A125183534C_Latest</vt:lpstr>
      <vt:lpstr>A125183538L</vt:lpstr>
      <vt:lpstr>A125183538L_Data</vt:lpstr>
      <vt:lpstr>A125183538L_Latest</vt:lpstr>
      <vt:lpstr>A125183542C</vt:lpstr>
      <vt:lpstr>A125183542C_Data</vt:lpstr>
      <vt:lpstr>A125183542C_Latest</vt:lpstr>
      <vt:lpstr>A125183546L</vt:lpstr>
      <vt:lpstr>A125183546L_Data</vt:lpstr>
      <vt:lpstr>A125183546L_Latest</vt:lpstr>
      <vt:lpstr>A125183550C</vt:lpstr>
      <vt:lpstr>A125183550C_Data</vt:lpstr>
      <vt:lpstr>A125183550C_Latest</vt:lpstr>
      <vt:lpstr>A125183554L</vt:lpstr>
      <vt:lpstr>A125183554L_Data</vt:lpstr>
      <vt:lpstr>A125183554L_Latest</vt:lpstr>
      <vt:lpstr>A125184390W</vt:lpstr>
      <vt:lpstr>A125184390W_Data</vt:lpstr>
      <vt:lpstr>A125184390W_Latest</vt:lpstr>
      <vt:lpstr>A125184394F</vt:lpstr>
      <vt:lpstr>A125184394F_Data</vt:lpstr>
      <vt:lpstr>A125184394F_Latest</vt:lpstr>
      <vt:lpstr>A125184398R</vt:lpstr>
      <vt:lpstr>A125184398R_Data</vt:lpstr>
      <vt:lpstr>A125184398R_Latest</vt:lpstr>
      <vt:lpstr>A125184402V</vt:lpstr>
      <vt:lpstr>A125184402V_Data</vt:lpstr>
      <vt:lpstr>A125184402V_Latest</vt:lpstr>
      <vt:lpstr>A125184406C</vt:lpstr>
      <vt:lpstr>A125184406C_Data</vt:lpstr>
      <vt:lpstr>A125184406C_Latest</vt:lpstr>
      <vt:lpstr>A125184410V</vt:lpstr>
      <vt:lpstr>A125184410V_Data</vt:lpstr>
      <vt:lpstr>A125184410V_Latest</vt:lpstr>
      <vt:lpstr>A125184414C</vt:lpstr>
      <vt:lpstr>A125184414C_Data</vt:lpstr>
      <vt:lpstr>A125184414C_Latest</vt:lpstr>
      <vt:lpstr>A125184418L</vt:lpstr>
      <vt:lpstr>A125184418L_Data</vt:lpstr>
      <vt:lpstr>A125184418L_Latest</vt:lpstr>
      <vt:lpstr>A125184422C</vt:lpstr>
      <vt:lpstr>A125184422C_Data</vt:lpstr>
      <vt:lpstr>A125184422C_Latest</vt:lpstr>
      <vt:lpstr>A125184426L</vt:lpstr>
      <vt:lpstr>A125184426L_Data</vt:lpstr>
      <vt:lpstr>A125184426L_Latest</vt:lpstr>
      <vt:lpstr>A125184430C</vt:lpstr>
      <vt:lpstr>A125184430C_Data</vt:lpstr>
      <vt:lpstr>A125184430C_Latest</vt:lpstr>
      <vt:lpstr>A125184434L</vt:lpstr>
      <vt:lpstr>A125184434L_Data</vt:lpstr>
      <vt:lpstr>A125184434L_Latest</vt:lpstr>
      <vt:lpstr>A125184438W</vt:lpstr>
      <vt:lpstr>A125184438W_Data</vt:lpstr>
      <vt:lpstr>A125184438W_Latest</vt:lpstr>
      <vt:lpstr>A125184442L</vt:lpstr>
      <vt:lpstr>A125184442L_Data</vt:lpstr>
      <vt:lpstr>A125184442L_Latest</vt:lpstr>
      <vt:lpstr>A125184446W</vt:lpstr>
      <vt:lpstr>A125184446W_Data</vt:lpstr>
      <vt:lpstr>A125184446W_Latest</vt:lpstr>
      <vt:lpstr>A125184450L</vt:lpstr>
      <vt:lpstr>A125184450L_Data</vt:lpstr>
      <vt:lpstr>A125184450L_Latest</vt:lpstr>
      <vt:lpstr>A125184454W</vt:lpstr>
      <vt:lpstr>A125184454W_Data</vt:lpstr>
      <vt:lpstr>A125184454W_Latest</vt:lpstr>
      <vt:lpstr>A125184458F</vt:lpstr>
      <vt:lpstr>A125184458F_Data</vt:lpstr>
      <vt:lpstr>A125184458F_Latest</vt:lpstr>
      <vt:lpstr>A125184462W</vt:lpstr>
      <vt:lpstr>A125184462W_Data</vt:lpstr>
      <vt:lpstr>A125184462W_Latest</vt:lpstr>
      <vt:lpstr>A125184466F</vt:lpstr>
      <vt:lpstr>A125184466F_Data</vt:lpstr>
      <vt:lpstr>A125184466F_Latest</vt:lpstr>
      <vt:lpstr>A125184470W</vt:lpstr>
      <vt:lpstr>A125184470W_Data</vt:lpstr>
      <vt:lpstr>A125184470W_Latest</vt:lpstr>
      <vt:lpstr>A125184474F</vt:lpstr>
      <vt:lpstr>A125184474F_Data</vt:lpstr>
      <vt:lpstr>A125184474F_Latest</vt:lpstr>
      <vt:lpstr>A125184478R</vt:lpstr>
      <vt:lpstr>A125184478R_Data</vt:lpstr>
      <vt:lpstr>A125184478R_Latest</vt:lpstr>
      <vt:lpstr>A125184482F</vt:lpstr>
      <vt:lpstr>A125184482F_Data</vt:lpstr>
      <vt:lpstr>A125184482F_Latest</vt:lpstr>
      <vt:lpstr>A125184486R</vt:lpstr>
      <vt:lpstr>A125184486R_Data</vt:lpstr>
      <vt:lpstr>A125184486R_Latest</vt:lpstr>
      <vt:lpstr>A125184490F</vt:lpstr>
      <vt:lpstr>A125184490F_Data</vt:lpstr>
      <vt:lpstr>A125184490F_Latest</vt:lpstr>
      <vt:lpstr>A125184494R</vt:lpstr>
      <vt:lpstr>A125184494R_Data</vt:lpstr>
      <vt:lpstr>A125184494R_Latest</vt:lpstr>
      <vt:lpstr>A125184498X</vt:lpstr>
      <vt:lpstr>A125184498X_Data</vt:lpstr>
      <vt:lpstr>A125184498X_Latest</vt:lpstr>
      <vt:lpstr>A125184502C</vt:lpstr>
      <vt:lpstr>A125184502C_Data</vt:lpstr>
      <vt:lpstr>A125184502C_Latest</vt:lpstr>
      <vt:lpstr>A125184506L</vt:lpstr>
      <vt:lpstr>A125184506L_Data</vt:lpstr>
      <vt:lpstr>A125184506L_Latest</vt:lpstr>
      <vt:lpstr>A125184510C</vt:lpstr>
      <vt:lpstr>A125184510C_Data</vt:lpstr>
      <vt:lpstr>A125184510C_Latest</vt:lpstr>
      <vt:lpstr>A125184514L</vt:lpstr>
      <vt:lpstr>A125184514L_Data</vt:lpstr>
      <vt:lpstr>A125184514L_Latest</vt:lpstr>
      <vt:lpstr>A125184518W</vt:lpstr>
      <vt:lpstr>A125184518W_Data</vt:lpstr>
      <vt:lpstr>A125184518W_Latest</vt:lpstr>
      <vt:lpstr>A125184522L</vt:lpstr>
      <vt:lpstr>A125184522L_Data</vt:lpstr>
      <vt:lpstr>A125184522L_Latest</vt:lpstr>
      <vt:lpstr>A125184526W</vt:lpstr>
      <vt:lpstr>A125184526W_Data</vt:lpstr>
      <vt:lpstr>A125184526W_Latest</vt:lpstr>
      <vt:lpstr>A125184530L</vt:lpstr>
      <vt:lpstr>A125184530L_Data</vt:lpstr>
      <vt:lpstr>A125184530L_Latest</vt:lpstr>
      <vt:lpstr>A125184534W</vt:lpstr>
      <vt:lpstr>A125184534W_Data</vt:lpstr>
      <vt:lpstr>A125184534W_Latest</vt:lpstr>
      <vt:lpstr>A125184538F</vt:lpstr>
      <vt:lpstr>A125184538F_Data</vt:lpstr>
      <vt:lpstr>A125184538F_Latest</vt:lpstr>
      <vt:lpstr>A125184542W</vt:lpstr>
      <vt:lpstr>A125184542W_Data</vt:lpstr>
      <vt:lpstr>A125184542W_Latest</vt:lpstr>
      <vt:lpstr>A125184546F</vt:lpstr>
      <vt:lpstr>A125184546F_Data</vt:lpstr>
      <vt:lpstr>A125184546F_Latest</vt:lpstr>
      <vt:lpstr>A125184550W</vt:lpstr>
      <vt:lpstr>A125184550W_Data</vt:lpstr>
      <vt:lpstr>A125184550W_Latest</vt:lpstr>
      <vt:lpstr>A125184554F</vt:lpstr>
      <vt:lpstr>A125184554F_Data</vt:lpstr>
      <vt:lpstr>A125184554F_Latest</vt:lpstr>
      <vt:lpstr>A125184558R</vt:lpstr>
      <vt:lpstr>A125184558R_Data</vt:lpstr>
      <vt:lpstr>A125184558R_Latest</vt:lpstr>
      <vt:lpstr>A125184562F</vt:lpstr>
      <vt:lpstr>A125184562F_Data</vt:lpstr>
      <vt:lpstr>A125184562F_Latest</vt:lpstr>
      <vt:lpstr>A125184566R</vt:lpstr>
      <vt:lpstr>A125184566R_Data</vt:lpstr>
      <vt:lpstr>A125184566R_Latest</vt:lpstr>
      <vt:lpstr>A125184570F</vt:lpstr>
      <vt:lpstr>A125184570F_Data</vt:lpstr>
      <vt:lpstr>A125184570F_Latest</vt:lpstr>
      <vt:lpstr>A125184574R</vt:lpstr>
      <vt:lpstr>A125184574R_Data</vt:lpstr>
      <vt:lpstr>A125184574R_Latest</vt:lpstr>
      <vt:lpstr>A125184578X</vt:lpstr>
      <vt:lpstr>A125184578X_Data</vt:lpstr>
      <vt:lpstr>A125184578X_Latest</vt:lpstr>
      <vt:lpstr>A125184582R</vt:lpstr>
      <vt:lpstr>A125184582R_Data</vt:lpstr>
      <vt:lpstr>A125184582R_Latest</vt:lpstr>
      <vt:lpstr>A125184586X</vt:lpstr>
      <vt:lpstr>A125184586X_Data</vt:lpstr>
      <vt:lpstr>A125184586X_Latest</vt:lpstr>
      <vt:lpstr>A125184590R</vt:lpstr>
      <vt:lpstr>A125184590R_Data</vt:lpstr>
      <vt:lpstr>A125184590R_Latest</vt:lpstr>
      <vt:lpstr>A125184594X</vt:lpstr>
      <vt:lpstr>A125184594X_Data</vt:lpstr>
      <vt:lpstr>A125184594X_Latest</vt:lpstr>
      <vt:lpstr>A125184598J</vt:lpstr>
      <vt:lpstr>A125184598J_Data</vt:lpstr>
      <vt:lpstr>A125184598J_Latest</vt:lpstr>
      <vt:lpstr>A125184602L</vt:lpstr>
      <vt:lpstr>A125184602L_Data</vt:lpstr>
      <vt:lpstr>A125184602L_Latest</vt:lpstr>
      <vt:lpstr>A125184606W</vt:lpstr>
      <vt:lpstr>A125184606W_Data</vt:lpstr>
      <vt:lpstr>A125184606W_Latest</vt:lpstr>
      <vt:lpstr>A125184610L</vt:lpstr>
      <vt:lpstr>A125184610L_Data</vt:lpstr>
      <vt:lpstr>A125184610L_Latest</vt:lpstr>
      <vt:lpstr>A125184614W</vt:lpstr>
      <vt:lpstr>A125184614W_Data</vt:lpstr>
      <vt:lpstr>A125184614W_Latest</vt:lpstr>
      <vt:lpstr>A125184618F</vt:lpstr>
      <vt:lpstr>A125184618F_Data</vt:lpstr>
      <vt:lpstr>A125184618F_Latest</vt:lpstr>
      <vt:lpstr>A125184622W</vt:lpstr>
      <vt:lpstr>A125184622W_Data</vt:lpstr>
      <vt:lpstr>A125184622W_Latest</vt:lpstr>
      <vt:lpstr>A125184626F</vt:lpstr>
      <vt:lpstr>A125184626F_Data</vt:lpstr>
      <vt:lpstr>A125184626F_Latest</vt:lpstr>
      <vt:lpstr>A125184630W</vt:lpstr>
      <vt:lpstr>A125184630W_Data</vt:lpstr>
      <vt:lpstr>A125184630W_Latest</vt:lpstr>
      <vt:lpstr>A125184634F</vt:lpstr>
      <vt:lpstr>A125184634F_Data</vt:lpstr>
      <vt:lpstr>A125184634F_Latest</vt:lpstr>
      <vt:lpstr>A125184638R</vt:lpstr>
      <vt:lpstr>A125184638R_Data</vt:lpstr>
      <vt:lpstr>A125184638R_Latest</vt:lpstr>
      <vt:lpstr>A125184642F</vt:lpstr>
      <vt:lpstr>A125184642F_Data</vt:lpstr>
      <vt:lpstr>A125184642F_Latest</vt:lpstr>
      <vt:lpstr>A125184646R</vt:lpstr>
      <vt:lpstr>A125184646R_Data</vt:lpstr>
      <vt:lpstr>A125184646R_Latest</vt:lpstr>
      <vt:lpstr>A125184650F</vt:lpstr>
      <vt:lpstr>A125184650F_Data</vt:lpstr>
      <vt:lpstr>A125184650F_Latest</vt:lpstr>
      <vt:lpstr>A125184654R</vt:lpstr>
      <vt:lpstr>A125184654R_Data</vt:lpstr>
      <vt:lpstr>A125184654R_Latest</vt:lpstr>
      <vt:lpstr>A125184658X</vt:lpstr>
      <vt:lpstr>A125184658X_Data</vt:lpstr>
      <vt:lpstr>A125184658X_Latest</vt:lpstr>
      <vt:lpstr>A125184662R</vt:lpstr>
      <vt:lpstr>A125184662R_Data</vt:lpstr>
      <vt:lpstr>A125184662R_Latest</vt:lpstr>
      <vt:lpstr>A125184666X</vt:lpstr>
      <vt:lpstr>A125184666X_Data</vt:lpstr>
      <vt:lpstr>A125184666X_Latest</vt:lpstr>
      <vt:lpstr>A125184670R</vt:lpstr>
      <vt:lpstr>A125184670R_Data</vt:lpstr>
      <vt:lpstr>A125184670R_Latest</vt:lpstr>
      <vt:lpstr>A125184674X</vt:lpstr>
      <vt:lpstr>A125184674X_Data</vt:lpstr>
      <vt:lpstr>A125184674X_Latest</vt:lpstr>
      <vt:lpstr>A125184678J</vt:lpstr>
      <vt:lpstr>A125184678J_Data</vt:lpstr>
      <vt:lpstr>A125184678J_Latest</vt:lpstr>
      <vt:lpstr>A125184682X</vt:lpstr>
      <vt:lpstr>A125184682X_Data</vt:lpstr>
      <vt:lpstr>A125184682X_Latest</vt:lpstr>
      <vt:lpstr>A125184686J</vt:lpstr>
      <vt:lpstr>A125184686J_Data</vt:lpstr>
      <vt:lpstr>A125184686J_Latest</vt:lpstr>
      <vt:lpstr>A125184690X</vt:lpstr>
      <vt:lpstr>A125184690X_Data</vt:lpstr>
      <vt:lpstr>A125184690X_Latest</vt:lpstr>
      <vt:lpstr>A125184694J</vt:lpstr>
      <vt:lpstr>A125184694J_Data</vt:lpstr>
      <vt:lpstr>A125184694J_Latest</vt:lpstr>
      <vt:lpstr>A125184698T</vt:lpstr>
      <vt:lpstr>A125184698T_Data</vt:lpstr>
      <vt:lpstr>A125184698T_Latest</vt:lpstr>
      <vt:lpstr>A125184702W</vt:lpstr>
      <vt:lpstr>A125184702W_Data</vt:lpstr>
      <vt:lpstr>A125184702W_Latest</vt:lpstr>
      <vt:lpstr>A125184706F</vt:lpstr>
      <vt:lpstr>A125184706F_Data</vt:lpstr>
      <vt:lpstr>A125184706F_Latest</vt:lpstr>
      <vt:lpstr>A125184710W</vt:lpstr>
      <vt:lpstr>A125184710W_Data</vt:lpstr>
      <vt:lpstr>A125184710W_Latest</vt:lpstr>
      <vt:lpstr>A125184714F</vt:lpstr>
      <vt:lpstr>A125184714F_Data</vt:lpstr>
      <vt:lpstr>A125184714F_Latest</vt:lpstr>
      <vt:lpstr>A125184718R</vt:lpstr>
      <vt:lpstr>A125184718R_Data</vt:lpstr>
      <vt:lpstr>A125184718R_Latest</vt:lpstr>
      <vt:lpstr>A125184722F</vt:lpstr>
      <vt:lpstr>A125184722F_Data</vt:lpstr>
      <vt:lpstr>A125184722F_Latest</vt:lpstr>
      <vt:lpstr>A125184726R</vt:lpstr>
      <vt:lpstr>A125184726R_Data</vt:lpstr>
      <vt:lpstr>A125184726R_Latest</vt:lpstr>
      <vt:lpstr>A125184730F</vt:lpstr>
      <vt:lpstr>A125184730F_Data</vt:lpstr>
      <vt:lpstr>A125184730F_Latest</vt:lpstr>
      <vt:lpstr>A125184734R</vt:lpstr>
      <vt:lpstr>A125184734R_Data</vt:lpstr>
      <vt:lpstr>A125184734R_Latest</vt:lpstr>
      <vt:lpstr>A125184738X</vt:lpstr>
      <vt:lpstr>A125184738X_Data</vt:lpstr>
      <vt:lpstr>A125184738X_Latest</vt:lpstr>
      <vt:lpstr>A125184742R</vt:lpstr>
      <vt:lpstr>A125184742R_Data</vt:lpstr>
      <vt:lpstr>A125184742R_Latest</vt:lpstr>
      <vt:lpstr>A125184746X</vt:lpstr>
      <vt:lpstr>A125184746X_Data</vt:lpstr>
      <vt:lpstr>A125184746X_Latest</vt:lpstr>
      <vt:lpstr>A125184750R</vt:lpstr>
      <vt:lpstr>A125184750R_Data</vt:lpstr>
      <vt:lpstr>A125184750R_Latest</vt:lpstr>
      <vt:lpstr>A125184754X</vt:lpstr>
      <vt:lpstr>A125184754X_Data</vt:lpstr>
      <vt:lpstr>A125184754X_Latest</vt:lpstr>
      <vt:lpstr>A125184758J</vt:lpstr>
      <vt:lpstr>A125184758J_Data</vt:lpstr>
      <vt:lpstr>A125184758J_Latest</vt:lpstr>
      <vt:lpstr>A125184762X</vt:lpstr>
      <vt:lpstr>A125184762X_Data</vt:lpstr>
      <vt:lpstr>A125184762X_Latest</vt:lpstr>
      <vt:lpstr>A125184766J</vt:lpstr>
      <vt:lpstr>A125184766J_Data</vt:lpstr>
      <vt:lpstr>A125184766J_Latest</vt:lpstr>
      <vt:lpstr>A125184770X</vt:lpstr>
      <vt:lpstr>A125184770X_Data</vt:lpstr>
      <vt:lpstr>A125184770X_Latest</vt:lpstr>
      <vt:lpstr>A125184774J</vt:lpstr>
      <vt:lpstr>A125184774J_Data</vt:lpstr>
      <vt:lpstr>A125184774J_Latest</vt:lpstr>
      <vt:lpstr>A125184778T</vt:lpstr>
      <vt:lpstr>A125184778T_Data</vt:lpstr>
      <vt:lpstr>A125184778T_Latest</vt:lpstr>
      <vt:lpstr>A125184782J</vt:lpstr>
      <vt:lpstr>A125184782J_Data</vt:lpstr>
      <vt:lpstr>A125184782J_Latest</vt:lpstr>
      <vt:lpstr>A125184786T</vt:lpstr>
      <vt:lpstr>A125184786T_Data</vt:lpstr>
      <vt:lpstr>A125184786T_Latest</vt:lpstr>
      <vt:lpstr>A125184790J</vt:lpstr>
      <vt:lpstr>A125184790J_Data</vt:lpstr>
      <vt:lpstr>A125184790J_Latest</vt:lpstr>
      <vt:lpstr>A125184794T</vt:lpstr>
      <vt:lpstr>A125184794T_Data</vt:lpstr>
      <vt:lpstr>A125184794T_Latest</vt:lpstr>
      <vt:lpstr>A125184798A</vt:lpstr>
      <vt:lpstr>A125184798A_Data</vt:lpstr>
      <vt:lpstr>A125184798A_Latest</vt:lpstr>
      <vt:lpstr>A125184802F</vt:lpstr>
      <vt:lpstr>A125184802F_Data</vt:lpstr>
      <vt:lpstr>A125184802F_Latest</vt:lpstr>
      <vt:lpstr>A125184806R</vt:lpstr>
      <vt:lpstr>A125184806R_Data</vt:lpstr>
      <vt:lpstr>A125184806R_Latest</vt:lpstr>
      <vt:lpstr>A125184810F</vt:lpstr>
      <vt:lpstr>A125184810F_Data</vt:lpstr>
      <vt:lpstr>A125184810F_Latest</vt:lpstr>
      <vt:lpstr>A125184814R</vt:lpstr>
      <vt:lpstr>A125184814R_Data</vt:lpstr>
      <vt:lpstr>A125184814R_Latest</vt:lpstr>
      <vt:lpstr>A125184818X</vt:lpstr>
      <vt:lpstr>A125184818X_Data</vt:lpstr>
      <vt:lpstr>A125184818X_Latest</vt:lpstr>
      <vt:lpstr>A125184822R</vt:lpstr>
      <vt:lpstr>A125184822R_Data</vt:lpstr>
      <vt:lpstr>A125184822R_Latest</vt:lpstr>
      <vt:lpstr>A125184826X</vt:lpstr>
      <vt:lpstr>A125184826X_Data</vt:lpstr>
      <vt:lpstr>A125184826X_Latest</vt:lpstr>
      <vt:lpstr>A125184830R</vt:lpstr>
      <vt:lpstr>A125184830R_Data</vt:lpstr>
      <vt:lpstr>A125184830R_Latest</vt:lpstr>
      <vt:lpstr>A125184834X</vt:lpstr>
      <vt:lpstr>A125184834X_Data</vt:lpstr>
      <vt:lpstr>A125184834X_Latest</vt:lpstr>
      <vt:lpstr>A125184838J</vt:lpstr>
      <vt:lpstr>A125184838J_Data</vt:lpstr>
      <vt:lpstr>A125184838J_Latest</vt:lpstr>
      <vt:lpstr>A125184842X</vt:lpstr>
      <vt:lpstr>A125184842X_Data</vt:lpstr>
      <vt:lpstr>A125184842X_Latest</vt:lpstr>
      <vt:lpstr>A125184846J</vt:lpstr>
      <vt:lpstr>A125184846J_Data</vt:lpstr>
      <vt:lpstr>A125184846J_Latest</vt:lpstr>
      <vt:lpstr>A125184850X</vt:lpstr>
      <vt:lpstr>A125184850X_Data</vt:lpstr>
      <vt:lpstr>A125184850X_Latest</vt:lpstr>
      <vt:lpstr>A125184854J</vt:lpstr>
      <vt:lpstr>A125184854J_Data</vt:lpstr>
      <vt:lpstr>A125184854J_Latest</vt:lpstr>
      <vt:lpstr>A125184858T</vt:lpstr>
      <vt:lpstr>A125184858T_Data</vt:lpstr>
      <vt:lpstr>A125184858T_Latest</vt:lpstr>
      <vt:lpstr>A125184862J</vt:lpstr>
      <vt:lpstr>A125184862J_Data</vt:lpstr>
      <vt:lpstr>A125184862J_Latest</vt:lpstr>
      <vt:lpstr>A125184866T</vt:lpstr>
      <vt:lpstr>A125184866T_Data</vt:lpstr>
      <vt:lpstr>A125184866T_Latest</vt:lpstr>
      <vt:lpstr>A125184870J</vt:lpstr>
      <vt:lpstr>A125184870J_Data</vt:lpstr>
      <vt:lpstr>A125184870J_Latest</vt:lpstr>
      <vt:lpstr>A125184874T</vt:lpstr>
      <vt:lpstr>A125184874T_Data</vt:lpstr>
      <vt:lpstr>A125184874T_Latest</vt:lpstr>
      <vt:lpstr>A125184878A</vt:lpstr>
      <vt:lpstr>A125184878A_Data</vt:lpstr>
      <vt:lpstr>A125184878A_Latest</vt:lpstr>
      <vt:lpstr>A125184882T</vt:lpstr>
      <vt:lpstr>A125184882T_Data</vt:lpstr>
      <vt:lpstr>A125184882T_Latest</vt:lpstr>
      <vt:lpstr>A125184886A</vt:lpstr>
      <vt:lpstr>A125184886A_Data</vt:lpstr>
      <vt:lpstr>A125184886A_Latest</vt:lpstr>
      <vt:lpstr>A125184890T</vt:lpstr>
      <vt:lpstr>A125184890T_Data</vt:lpstr>
      <vt:lpstr>A125184890T_Latest</vt:lpstr>
      <vt:lpstr>A125184894A</vt:lpstr>
      <vt:lpstr>A125184894A_Data</vt:lpstr>
      <vt:lpstr>A125184894A_Latest</vt:lpstr>
      <vt:lpstr>A125184898K</vt:lpstr>
      <vt:lpstr>A125184898K_Data</vt:lpstr>
      <vt:lpstr>A125184898K_Latest</vt:lpstr>
      <vt:lpstr>A125184902R</vt:lpstr>
      <vt:lpstr>A125184902R_Data</vt:lpstr>
      <vt:lpstr>A125184902R_Latest</vt:lpstr>
      <vt:lpstr>A125184906X</vt:lpstr>
      <vt:lpstr>A125184906X_Data</vt:lpstr>
      <vt:lpstr>A125184906X_Latest</vt:lpstr>
      <vt:lpstr>A125184910R</vt:lpstr>
      <vt:lpstr>A125184910R_Data</vt:lpstr>
      <vt:lpstr>A125184910R_Latest</vt:lpstr>
      <vt:lpstr>A125184914X</vt:lpstr>
      <vt:lpstr>A125184914X_Data</vt:lpstr>
      <vt:lpstr>A125184914X_Latest</vt:lpstr>
      <vt:lpstr>A125184918J</vt:lpstr>
      <vt:lpstr>A125184918J_Data</vt:lpstr>
      <vt:lpstr>A125184918J_Latest</vt:lpstr>
      <vt:lpstr>A125184922X</vt:lpstr>
      <vt:lpstr>A125184922X_Data</vt:lpstr>
      <vt:lpstr>A125184922X_Latest</vt:lpstr>
      <vt:lpstr>A125184926J</vt:lpstr>
      <vt:lpstr>A125184926J_Data</vt:lpstr>
      <vt:lpstr>A125184926J_Latest</vt:lpstr>
      <vt:lpstr>A125184930X</vt:lpstr>
      <vt:lpstr>A125184930X_Data</vt:lpstr>
      <vt:lpstr>A125184930X_Latest</vt:lpstr>
      <vt:lpstr>A125184934J</vt:lpstr>
      <vt:lpstr>A125184934J_Data</vt:lpstr>
      <vt:lpstr>A125184934J_Latest</vt:lpstr>
      <vt:lpstr>A125184938T</vt:lpstr>
      <vt:lpstr>A125184938T_Data</vt:lpstr>
      <vt:lpstr>A125184938T_Latest</vt:lpstr>
      <vt:lpstr>A125184942J</vt:lpstr>
      <vt:lpstr>A125184942J_Data</vt:lpstr>
      <vt:lpstr>A125184942J_Latest</vt:lpstr>
      <vt:lpstr>A125184946T</vt:lpstr>
      <vt:lpstr>A125184946T_Data</vt:lpstr>
      <vt:lpstr>A125184946T_Latest</vt:lpstr>
      <vt:lpstr>A125184950J</vt:lpstr>
      <vt:lpstr>A125184950J_Data</vt:lpstr>
      <vt:lpstr>A125184950J_Latest</vt:lpstr>
      <vt:lpstr>A125184954T</vt:lpstr>
      <vt:lpstr>A125184954T_Data</vt:lpstr>
      <vt:lpstr>A125184954T_Latest</vt:lpstr>
      <vt:lpstr>A125184958A</vt:lpstr>
      <vt:lpstr>A125184958A_Data</vt:lpstr>
      <vt:lpstr>A125184958A_Latest</vt:lpstr>
      <vt:lpstr>A125184962T</vt:lpstr>
      <vt:lpstr>A125184962T_Data</vt:lpstr>
      <vt:lpstr>A125184962T_Latest</vt:lpstr>
      <vt:lpstr>A125184966A</vt:lpstr>
      <vt:lpstr>A125184966A_Data</vt:lpstr>
      <vt:lpstr>A125184966A_Latest</vt:lpstr>
      <vt:lpstr>A125184970T</vt:lpstr>
      <vt:lpstr>A125184970T_Data</vt:lpstr>
      <vt:lpstr>A125184970T_Latest</vt:lpstr>
      <vt:lpstr>A125184974A</vt:lpstr>
      <vt:lpstr>A125184974A_Data</vt:lpstr>
      <vt:lpstr>A125184974A_Latest</vt:lpstr>
      <vt:lpstr>A125184978K</vt:lpstr>
      <vt:lpstr>A125184978K_Data</vt:lpstr>
      <vt:lpstr>A125184978K_Latest</vt:lpstr>
      <vt:lpstr>A125184982A</vt:lpstr>
      <vt:lpstr>A125184982A_Data</vt:lpstr>
      <vt:lpstr>A125184982A_Latest</vt:lpstr>
      <vt:lpstr>A125184986K</vt:lpstr>
      <vt:lpstr>A125184986K_Data</vt:lpstr>
      <vt:lpstr>A125184986K_Latest</vt:lpstr>
      <vt:lpstr>A125184990A</vt:lpstr>
      <vt:lpstr>A125184990A_Data</vt:lpstr>
      <vt:lpstr>A125184990A_Latest</vt:lpstr>
      <vt:lpstr>A125184994K</vt:lpstr>
      <vt:lpstr>A125184994K_Data</vt:lpstr>
      <vt:lpstr>A125184994K_Latest</vt:lpstr>
      <vt:lpstr>A125184998V</vt:lpstr>
      <vt:lpstr>A125184998V_Data</vt:lpstr>
      <vt:lpstr>A125184998V_Latest</vt:lpstr>
      <vt:lpstr>A125185002A</vt:lpstr>
      <vt:lpstr>A125185002A_Data</vt:lpstr>
      <vt:lpstr>A125185002A_Latest</vt:lpstr>
      <vt:lpstr>A125185006K</vt:lpstr>
      <vt:lpstr>A125185006K_Data</vt:lpstr>
      <vt:lpstr>A125185006K_Latest</vt:lpstr>
      <vt:lpstr>A125185010A</vt:lpstr>
      <vt:lpstr>A125185010A_Data</vt:lpstr>
      <vt:lpstr>A125185010A_Latest</vt:lpstr>
      <vt:lpstr>A125185014K</vt:lpstr>
      <vt:lpstr>A125185014K_Data</vt:lpstr>
      <vt:lpstr>A125185014K_Latest</vt:lpstr>
      <vt:lpstr>A125185018V</vt:lpstr>
      <vt:lpstr>A125185018V_Data</vt:lpstr>
      <vt:lpstr>A125185018V_Latest</vt:lpstr>
      <vt:lpstr>A125185022K</vt:lpstr>
      <vt:lpstr>A125185022K_Data</vt:lpstr>
      <vt:lpstr>A125185022K_Latest</vt:lpstr>
      <vt:lpstr>A125185026V</vt:lpstr>
      <vt:lpstr>A125185026V_Data</vt:lpstr>
      <vt:lpstr>A125185026V_Latest</vt:lpstr>
      <vt:lpstr>A125185030K</vt:lpstr>
      <vt:lpstr>A125185030K_Data</vt:lpstr>
      <vt:lpstr>A125185030K_Latest</vt:lpstr>
      <vt:lpstr>A125185034V</vt:lpstr>
      <vt:lpstr>A125185034V_Data</vt:lpstr>
      <vt:lpstr>A125185034V_Latest</vt:lpstr>
      <vt:lpstr>A125185038C</vt:lpstr>
      <vt:lpstr>A125185038C_Data</vt:lpstr>
      <vt:lpstr>A125185038C_Latest</vt:lpstr>
      <vt:lpstr>A125185042V</vt:lpstr>
      <vt:lpstr>A125185042V_Data</vt:lpstr>
      <vt:lpstr>A125185042V_Latest</vt:lpstr>
      <vt:lpstr>A125185046C</vt:lpstr>
      <vt:lpstr>A125185046C_Data</vt:lpstr>
      <vt:lpstr>A125185046C_Latest</vt:lpstr>
      <vt:lpstr>A125185050V</vt:lpstr>
      <vt:lpstr>A125185050V_Data</vt:lpstr>
      <vt:lpstr>A125185050V_Latest</vt:lpstr>
      <vt:lpstr>A125185054C</vt:lpstr>
      <vt:lpstr>A125185054C_Data</vt:lpstr>
      <vt:lpstr>A125185054C_Latest</vt:lpstr>
      <vt:lpstr>A125185058L</vt:lpstr>
      <vt:lpstr>A125185058L_Data</vt:lpstr>
      <vt:lpstr>A125185058L_Latest</vt:lpstr>
      <vt:lpstr>A125185062C</vt:lpstr>
      <vt:lpstr>A125185062C_Data</vt:lpstr>
      <vt:lpstr>A125185062C_Latest</vt:lpstr>
      <vt:lpstr>A125185066L</vt:lpstr>
      <vt:lpstr>A125185066L_Data</vt:lpstr>
      <vt:lpstr>A125185066L_Latest</vt:lpstr>
      <vt:lpstr>A125185070C</vt:lpstr>
      <vt:lpstr>A125185070C_Data</vt:lpstr>
      <vt:lpstr>A125185070C_Latest</vt:lpstr>
      <vt:lpstr>A125185074L</vt:lpstr>
      <vt:lpstr>A125185074L_Data</vt:lpstr>
      <vt:lpstr>A125185074L_Latest</vt:lpstr>
      <vt:lpstr>A125185078W</vt:lpstr>
      <vt:lpstr>A125185078W_Data</vt:lpstr>
      <vt:lpstr>A125185078W_Latest</vt:lpstr>
      <vt:lpstr>A125185082L</vt:lpstr>
      <vt:lpstr>A125185082L_Data</vt:lpstr>
      <vt:lpstr>A125185082L_Latest</vt:lpstr>
      <vt:lpstr>A125185086W</vt:lpstr>
      <vt:lpstr>A125185086W_Data</vt:lpstr>
      <vt:lpstr>A125185086W_Latest</vt:lpstr>
      <vt:lpstr>A125185090L</vt:lpstr>
      <vt:lpstr>A125185090L_Data</vt:lpstr>
      <vt:lpstr>A125185090L_Latest</vt:lpstr>
      <vt:lpstr>A125185094W</vt:lpstr>
      <vt:lpstr>A125185094W_Data</vt:lpstr>
      <vt:lpstr>A125185094W_Latest</vt:lpstr>
      <vt:lpstr>A125185098F</vt:lpstr>
      <vt:lpstr>A125185098F_Data</vt:lpstr>
      <vt:lpstr>A125185098F_Latest</vt:lpstr>
      <vt:lpstr>A125185102K</vt:lpstr>
      <vt:lpstr>A125185102K_Data</vt:lpstr>
      <vt:lpstr>A125185102K_Latest</vt:lpstr>
      <vt:lpstr>A125185106V</vt:lpstr>
      <vt:lpstr>A125185106V_Data</vt:lpstr>
      <vt:lpstr>A125185106V_Latest</vt:lpstr>
      <vt:lpstr>A125185110K</vt:lpstr>
      <vt:lpstr>A125185110K_Data</vt:lpstr>
      <vt:lpstr>A125185110K_Latest</vt:lpstr>
      <vt:lpstr>A125185114V</vt:lpstr>
      <vt:lpstr>A125185114V_Data</vt:lpstr>
      <vt:lpstr>A125185114V_Latest</vt:lpstr>
      <vt:lpstr>A125185118C</vt:lpstr>
      <vt:lpstr>A125185118C_Data</vt:lpstr>
      <vt:lpstr>A125185118C_Latest</vt:lpstr>
      <vt:lpstr>A125185122V</vt:lpstr>
      <vt:lpstr>A125185122V_Data</vt:lpstr>
      <vt:lpstr>A125185122V_Latest</vt:lpstr>
      <vt:lpstr>A125185126C</vt:lpstr>
      <vt:lpstr>A125185126C_Data</vt:lpstr>
      <vt:lpstr>A125185126C_Latest</vt:lpstr>
      <vt:lpstr>A125185130V</vt:lpstr>
      <vt:lpstr>A125185130V_Data</vt:lpstr>
      <vt:lpstr>A125185130V_Latest</vt:lpstr>
      <vt:lpstr>A125185134C</vt:lpstr>
      <vt:lpstr>A125185134C_Data</vt:lpstr>
      <vt:lpstr>A125185134C_Latest</vt:lpstr>
      <vt:lpstr>A125185138L</vt:lpstr>
      <vt:lpstr>A125185138L_Data</vt:lpstr>
      <vt:lpstr>A125185138L_Latest</vt:lpstr>
      <vt:lpstr>A125185142C</vt:lpstr>
      <vt:lpstr>A125185142C_Data</vt:lpstr>
      <vt:lpstr>A125185142C_Latest</vt:lpstr>
      <vt:lpstr>A125185146L</vt:lpstr>
      <vt:lpstr>A125185146L_Data</vt:lpstr>
      <vt:lpstr>A125185146L_Latest</vt:lpstr>
      <vt:lpstr>A125185150C</vt:lpstr>
      <vt:lpstr>A125185150C_Data</vt:lpstr>
      <vt:lpstr>A125185150C_Latest</vt:lpstr>
      <vt:lpstr>A125185154L</vt:lpstr>
      <vt:lpstr>A125185154L_Data</vt:lpstr>
      <vt:lpstr>A125185154L_Latest</vt:lpstr>
      <vt:lpstr>A125185158W</vt:lpstr>
      <vt:lpstr>A125185158W_Data</vt:lpstr>
      <vt:lpstr>A125185158W_Latest</vt:lpstr>
      <vt:lpstr>A125185162L</vt:lpstr>
      <vt:lpstr>A125185162L_Data</vt:lpstr>
      <vt:lpstr>A125185162L_Latest</vt:lpstr>
      <vt:lpstr>A125185166W</vt:lpstr>
      <vt:lpstr>A125185166W_Data</vt:lpstr>
      <vt:lpstr>A125185166W_Latest</vt:lpstr>
      <vt:lpstr>A125185170L</vt:lpstr>
      <vt:lpstr>A125185170L_Data</vt:lpstr>
      <vt:lpstr>A125185170L_Latest</vt:lpstr>
      <vt:lpstr>A125185174W</vt:lpstr>
      <vt:lpstr>A125185174W_Data</vt:lpstr>
      <vt:lpstr>A125185174W_Latest</vt:lpstr>
      <vt:lpstr>A125185178F</vt:lpstr>
      <vt:lpstr>A125185178F_Data</vt:lpstr>
      <vt:lpstr>A125185178F_Latest</vt:lpstr>
      <vt:lpstr>A125185182W</vt:lpstr>
      <vt:lpstr>A125185182W_Data</vt:lpstr>
      <vt:lpstr>A125185182W_Latest</vt:lpstr>
      <vt:lpstr>A125185186F</vt:lpstr>
      <vt:lpstr>A125185186F_Data</vt:lpstr>
      <vt:lpstr>A125185186F_Latest</vt:lpstr>
      <vt:lpstr>A125185190W</vt:lpstr>
      <vt:lpstr>A125185190W_Data</vt:lpstr>
      <vt:lpstr>A125185190W_Latest</vt:lpstr>
      <vt:lpstr>A125185194F</vt:lpstr>
      <vt:lpstr>A125185194F_Data</vt:lpstr>
      <vt:lpstr>A125185194F_Latest</vt:lpstr>
      <vt:lpstr>A125185198R</vt:lpstr>
      <vt:lpstr>A125185198R_Data</vt:lpstr>
      <vt:lpstr>A125185198R_Latest</vt:lpstr>
      <vt:lpstr>A125185202V</vt:lpstr>
      <vt:lpstr>A125185202V_Data</vt:lpstr>
      <vt:lpstr>A125185202V_Latest</vt:lpstr>
      <vt:lpstr>A125185206C</vt:lpstr>
      <vt:lpstr>A125185206C_Data</vt:lpstr>
      <vt:lpstr>A125185206C_Latest</vt:lpstr>
      <vt:lpstr>A125185210V</vt:lpstr>
      <vt:lpstr>A125185210V_Data</vt:lpstr>
      <vt:lpstr>A125185210V_Latest</vt:lpstr>
      <vt:lpstr>A125185214C</vt:lpstr>
      <vt:lpstr>A125185214C_Data</vt:lpstr>
      <vt:lpstr>A125185214C_Latest</vt:lpstr>
      <vt:lpstr>A125185218L</vt:lpstr>
      <vt:lpstr>A125185218L_Data</vt:lpstr>
      <vt:lpstr>A125185218L_Latest</vt:lpstr>
      <vt:lpstr>A125185222C</vt:lpstr>
      <vt:lpstr>A125185222C_Data</vt:lpstr>
      <vt:lpstr>A125185222C_Latest</vt:lpstr>
      <vt:lpstr>A125185226L</vt:lpstr>
      <vt:lpstr>A125185226L_Data</vt:lpstr>
      <vt:lpstr>A125185226L_Latest</vt:lpstr>
      <vt:lpstr>A125185230C</vt:lpstr>
      <vt:lpstr>A125185230C_Data</vt:lpstr>
      <vt:lpstr>A125185230C_Latest</vt:lpstr>
      <vt:lpstr>A125185234L</vt:lpstr>
      <vt:lpstr>A125185234L_Data</vt:lpstr>
      <vt:lpstr>A125185234L_Latest</vt:lpstr>
      <vt:lpstr>A125185238W</vt:lpstr>
      <vt:lpstr>A125185238W_Data</vt:lpstr>
      <vt:lpstr>A125185238W_Latest</vt:lpstr>
      <vt:lpstr>A125185242L</vt:lpstr>
      <vt:lpstr>A125185242L_Data</vt:lpstr>
      <vt:lpstr>A125185242L_Latest</vt:lpstr>
      <vt:lpstr>A125185246W</vt:lpstr>
      <vt:lpstr>A125185246W_Data</vt:lpstr>
      <vt:lpstr>A125185246W_Latest</vt:lpstr>
      <vt:lpstr>A125185250L</vt:lpstr>
      <vt:lpstr>A125185250L_Data</vt:lpstr>
      <vt:lpstr>A125185250L_Latest</vt:lpstr>
      <vt:lpstr>A125185254W</vt:lpstr>
      <vt:lpstr>A125185254W_Data</vt:lpstr>
      <vt:lpstr>A125185254W_Latest</vt:lpstr>
      <vt:lpstr>A125185258F</vt:lpstr>
      <vt:lpstr>A125185258F_Data</vt:lpstr>
      <vt:lpstr>A125185258F_Latest</vt:lpstr>
      <vt:lpstr>A125185262W</vt:lpstr>
      <vt:lpstr>A125185262W_Data</vt:lpstr>
      <vt:lpstr>A125185262W_Latest</vt:lpstr>
      <vt:lpstr>A125185266F</vt:lpstr>
      <vt:lpstr>A125185266F_Data</vt:lpstr>
      <vt:lpstr>A125185266F_Latest</vt:lpstr>
      <vt:lpstr>A125185270W</vt:lpstr>
      <vt:lpstr>A125185270W_Data</vt:lpstr>
      <vt:lpstr>A125185270W_Latest</vt:lpstr>
      <vt:lpstr>A125185274F</vt:lpstr>
      <vt:lpstr>A125185274F_Data</vt:lpstr>
      <vt:lpstr>A125185274F_Latest</vt:lpstr>
      <vt:lpstr>A125185278R</vt:lpstr>
      <vt:lpstr>A125185278R_Data</vt:lpstr>
      <vt:lpstr>A125185278R_Latest</vt:lpstr>
      <vt:lpstr>A125185282F</vt:lpstr>
      <vt:lpstr>A125185282F_Data</vt:lpstr>
      <vt:lpstr>A125185282F_Latest</vt:lpstr>
      <vt:lpstr>A125185286R</vt:lpstr>
      <vt:lpstr>A125185286R_Data</vt:lpstr>
      <vt:lpstr>A125185286R_Latest</vt:lpstr>
      <vt:lpstr>A125185290F</vt:lpstr>
      <vt:lpstr>A125185290F_Data</vt:lpstr>
      <vt:lpstr>A125185290F_Latest</vt:lpstr>
      <vt:lpstr>A125185294R</vt:lpstr>
      <vt:lpstr>A125185294R_Data</vt:lpstr>
      <vt:lpstr>A125185294R_Latest</vt:lpstr>
      <vt:lpstr>A125185298X</vt:lpstr>
      <vt:lpstr>A125185298X_Data</vt:lpstr>
      <vt:lpstr>A125185298X_Latest</vt:lpstr>
      <vt:lpstr>A125185302C</vt:lpstr>
      <vt:lpstr>A125185302C_Data</vt:lpstr>
      <vt:lpstr>A125185302C_Latest</vt:lpstr>
      <vt:lpstr>A125185306L</vt:lpstr>
      <vt:lpstr>A125185306L_Data</vt:lpstr>
      <vt:lpstr>A125185306L_Latest</vt:lpstr>
      <vt:lpstr>A125185310C</vt:lpstr>
      <vt:lpstr>A125185310C_Data</vt:lpstr>
      <vt:lpstr>A125185310C_Latest</vt:lpstr>
      <vt:lpstr>A125185314L</vt:lpstr>
      <vt:lpstr>A125185314L_Data</vt:lpstr>
      <vt:lpstr>A125185314L_Latest</vt:lpstr>
      <vt:lpstr>A125185318W</vt:lpstr>
      <vt:lpstr>A125185318W_Data</vt:lpstr>
      <vt:lpstr>A125185318W_Latest</vt:lpstr>
      <vt:lpstr>A125185322L</vt:lpstr>
      <vt:lpstr>A125185322L_Data</vt:lpstr>
      <vt:lpstr>A125185322L_Latest</vt:lpstr>
      <vt:lpstr>A125185326W</vt:lpstr>
      <vt:lpstr>A125185326W_Data</vt:lpstr>
      <vt:lpstr>A125185326W_Latest</vt:lpstr>
      <vt:lpstr>A125185330L</vt:lpstr>
      <vt:lpstr>A125185330L_Data</vt:lpstr>
      <vt:lpstr>A125185330L_Latest</vt:lpstr>
      <vt:lpstr>A125185334W</vt:lpstr>
      <vt:lpstr>A125185334W_Data</vt:lpstr>
      <vt:lpstr>A125185334W_Latest</vt:lpstr>
      <vt:lpstr>A125185338F</vt:lpstr>
      <vt:lpstr>A125185338F_Data</vt:lpstr>
      <vt:lpstr>A125185338F_Latest</vt:lpstr>
      <vt:lpstr>A125185342W</vt:lpstr>
      <vt:lpstr>A125185342W_Data</vt:lpstr>
      <vt:lpstr>A125185342W_Latest</vt:lpstr>
      <vt:lpstr>A125185346F</vt:lpstr>
      <vt:lpstr>A125185346F_Data</vt:lpstr>
      <vt:lpstr>A125185346F_Latest</vt:lpstr>
      <vt:lpstr>A125185350W</vt:lpstr>
      <vt:lpstr>A125185350W_Data</vt:lpstr>
      <vt:lpstr>A125185350W_Latest</vt:lpstr>
      <vt:lpstr>A125185354F</vt:lpstr>
      <vt:lpstr>A125185354F_Data</vt:lpstr>
      <vt:lpstr>A125185354F_Latest</vt:lpstr>
      <vt:lpstr>A125185358R</vt:lpstr>
      <vt:lpstr>A125185358R_Data</vt:lpstr>
      <vt:lpstr>A125185358R_Latest</vt:lpstr>
      <vt:lpstr>A125185362F</vt:lpstr>
      <vt:lpstr>A125185362F_Data</vt:lpstr>
      <vt:lpstr>A125185362F_Latest</vt:lpstr>
      <vt:lpstr>A125185366R</vt:lpstr>
      <vt:lpstr>A125185366R_Data</vt:lpstr>
      <vt:lpstr>A125185366R_Latest</vt:lpstr>
      <vt:lpstr>A125185370F</vt:lpstr>
      <vt:lpstr>A125185370F_Data</vt:lpstr>
      <vt:lpstr>A125185370F_Latest</vt:lpstr>
      <vt:lpstr>A125185374R</vt:lpstr>
      <vt:lpstr>A125185374R_Data</vt:lpstr>
      <vt:lpstr>A125185374R_Latest</vt:lpstr>
      <vt:lpstr>A125185378X</vt:lpstr>
      <vt:lpstr>A125185378X_Data</vt:lpstr>
      <vt:lpstr>A125185378X_Latest</vt:lpstr>
      <vt:lpstr>A125185382R</vt:lpstr>
      <vt:lpstr>A125185382R_Data</vt:lpstr>
      <vt:lpstr>A125185382R_Latest</vt:lpstr>
      <vt:lpstr>A125185386X</vt:lpstr>
      <vt:lpstr>A125185386X_Data</vt:lpstr>
      <vt:lpstr>A125185386X_Latest</vt:lpstr>
      <vt:lpstr>A125185390R</vt:lpstr>
      <vt:lpstr>A125185390R_Data</vt:lpstr>
      <vt:lpstr>A125185390R_Latest</vt:lpstr>
      <vt:lpstr>A125185394X</vt:lpstr>
      <vt:lpstr>A125185394X_Data</vt:lpstr>
      <vt:lpstr>A125185394X_Latest</vt:lpstr>
      <vt:lpstr>A125185398J</vt:lpstr>
      <vt:lpstr>A125185398J_Data</vt:lpstr>
      <vt:lpstr>A125185398J_Latest</vt:lpstr>
      <vt:lpstr>A125185402L</vt:lpstr>
      <vt:lpstr>A125185402L_Data</vt:lpstr>
      <vt:lpstr>A125185402L_Latest</vt:lpstr>
      <vt:lpstr>A125185406W</vt:lpstr>
      <vt:lpstr>A125185406W_Data</vt:lpstr>
      <vt:lpstr>A125185406W_Latest</vt:lpstr>
      <vt:lpstr>A125185410L</vt:lpstr>
      <vt:lpstr>A125185410L_Data</vt:lpstr>
      <vt:lpstr>A125185410L_Latest</vt:lpstr>
      <vt:lpstr>A125185414W</vt:lpstr>
      <vt:lpstr>A125185414W_Data</vt:lpstr>
      <vt:lpstr>A125185414W_Latest</vt:lpstr>
      <vt:lpstr>A125185418F</vt:lpstr>
      <vt:lpstr>A125185418F_Data</vt:lpstr>
      <vt:lpstr>A125185418F_Latest</vt:lpstr>
      <vt:lpstr>A125185422W</vt:lpstr>
      <vt:lpstr>A125185422W_Data</vt:lpstr>
      <vt:lpstr>A125185422W_Latest</vt:lpstr>
      <vt:lpstr>A125185426F</vt:lpstr>
      <vt:lpstr>A125185426F_Data</vt:lpstr>
      <vt:lpstr>A125185426F_Latest</vt:lpstr>
      <vt:lpstr>A125186262R</vt:lpstr>
      <vt:lpstr>A125186262R_Data</vt:lpstr>
      <vt:lpstr>A125186262R_Latest</vt:lpstr>
      <vt:lpstr>A125186266X</vt:lpstr>
      <vt:lpstr>A125186266X_Data</vt:lpstr>
      <vt:lpstr>A125186266X_Latest</vt:lpstr>
      <vt:lpstr>A125186270R</vt:lpstr>
      <vt:lpstr>A125186270R_Data</vt:lpstr>
      <vt:lpstr>A125186270R_Latest</vt:lpstr>
      <vt:lpstr>A125186274X</vt:lpstr>
      <vt:lpstr>A125186274X_Data</vt:lpstr>
      <vt:lpstr>A125186274X_Latest</vt:lpstr>
      <vt:lpstr>A125186278J</vt:lpstr>
      <vt:lpstr>A125186278J_Data</vt:lpstr>
      <vt:lpstr>A125186278J_Latest</vt:lpstr>
      <vt:lpstr>A125186282X</vt:lpstr>
      <vt:lpstr>A125186282X_Data</vt:lpstr>
      <vt:lpstr>A125186282X_Latest</vt:lpstr>
      <vt:lpstr>A125186286J</vt:lpstr>
      <vt:lpstr>A125186286J_Data</vt:lpstr>
      <vt:lpstr>A125186286J_Latest</vt:lpstr>
      <vt:lpstr>A125186290X</vt:lpstr>
      <vt:lpstr>A125186290X_Data</vt:lpstr>
      <vt:lpstr>A125186290X_Latest</vt:lpstr>
      <vt:lpstr>A125186294J</vt:lpstr>
      <vt:lpstr>A125186294J_Data</vt:lpstr>
      <vt:lpstr>A125186294J_Latest</vt:lpstr>
      <vt:lpstr>A125186298T</vt:lpstr>
      <vt:lpstr>A125186298T_Data</vt:lpstr>
      <vt:lpstr>A125186298T_Latest</vt:lpstr>
      <vt:lpstr>A125186302W</vt:lpstr>
      <vt:lpstr>A125186302W_Data</vt:lpstr>
      <vt:lpstr>A125186302W_Latest</vt:lpstr>
      <vt:lpstr>A125186306F</vt:lpstr>
      <vt:lpstr>A125186306F_Data</vt:lpstr>
      <vt:lpstr>A125186306F_Latest</vt:lpstr>
      <vt:lpstr>A125186310W</vt:lpstr>
      <vt:lpstr>A125186310W_Data</vt:lpstr>
      <vt:lpstr>A125186310W_Latest</vt:lpstr>
      <vt:lpstr>A125186314F</vt:lpstr>
      <vt:lpstr>A125186314F_Data</vt:lpstr>
      <vt:lpstr>A125186314F_Latest</vt:lpstr>
      <vt:lpstr>A125186318R</vt:lpstr>
      <vt:lpstr>A125186318R_Data</vt:lpstr>
      <vt:lpstr>A125186318R_Latest</vt:lpstr>
      <vt:lpstr>A125186322F</vt:lpstr>
      <vt:lpstr>A125186322F_Data</vt:lpstr>
      <vt:lpstr>A125186322F_Latest</vt:lpstr>
      <vt:lpstr>A125186326R</vt:lpstr>
      <vt:lpstr>A125186326R_Data</vt:lpstr>
      <vt:lpstr>A125186326R_Latest</vt:lpstr>
      <vt:lpstr>A125186330F</vt:lpstr>
      <vt:lpstr>A125186330F_Data</vt:lpstr>
      <vt:lpstr>A125186330F_Latest</vt:lpstr>
      <vt:lpstr>A125186334R</vt:lpstr>
      <vt:lpstr>A125186334R_Data</vt:lpstr>
      <vt:lpstr>A125186334R_Latest</vt:lpstr>
      <vt:lpstr>A125186338X</vt:lpstr>
      <vt:lpstr>A125186338X_Data</vt:lpstr>
      <vt:lpstr>A125186338X_Latest</vt:lpstr>
      <vt:lpstr>A125186342R</vt:lpstr>
      <vt:lpstr>A125186342R_Data</vt:lpstr>
      <vt:lpstr>A125186342R_Latest</vt:lpstr>
      <vt:lpstr>A125186346X</vt:lpstr>
      <vt:lpstr>A125186346X_Data</vt:lpstr>
      <vt:lpstr>A125186346X_Latest</vt:lpstr>
      <vt:lpstr>A125186350R</vt:lpstr>
      <vt:lpstr>A125186350R_Data</vt:lpstr>
      <vt:lpstr>A125186350R_Latest</vt:lpstr>
      <vt:lpstr>A125186354X</vt:lpstr>
      <vt:lpstr>A125186354X_Data</vt:lpstr>
      <vt:lpstr>A125186354X_Latest</vt:lpstr>
      <vt:lpstr>A125186358J</vt:lpstr>
      <vt:lpstr>A125186358J_Data</vt:lpstr>
      <vt:lpstr>A125186358J_Latest</vt:lpstr>
      <vt:lpstr>A125186362X</vt:lpstr>
      <vt:lpstr>A125186362X_Data</vt:lpstr>
      <vt:lpstr>A125186362X_Latest</vt:lpstr>
      <vt:lpstr>A125187198A</vt:lpstr>
      <vt:lpstr>A125187198A_Data</vt:lpstr>
      <vt:lpstr>A125187198A_Latest</vt:lpstr>
      <vt:lpstr>A125187202F</vt:lpstr>
      <vt:lpstr>A125187202F_Data</vt:lpstr>
      <vt:lpstr>A125187202F_Latest</vt:lpstr>
      <vt:lpstr>A125187206R</vt:lpstr>
      <vt:lpstr>A125187206R_Data</vt:lpstr>
      <vt:lpstr>A125187206R_Latest</vt:lpstr>
      <vt:lpstr>A125187210F</vt:lpstr>
      <vt:lpstr>A125187210F_Data</vt:lpstr>
      <vt:lpstr>A125187210F_Latest</vt:lpstr>
      <vt:lpstr>A125187214R</vt:lpstr>
      <vt:lpstr>A125187214R_Data</vt:lpstr>
      <vt:lpstr>A125187214R_Latest</vt:lpstr>
      <vt:lpstr>A125187218X</vt:lpstr>
      <vt:lpstr>A125187218X_Data</vt:lpstr>
      <vt:lpstr>A125187218X_Latest</vt:lpstr>
      <vt:lpstr>A125187222R</vt:lpstr>
      <vt:lpstr>A125187222R_Data</vt:lpstr>
      <vt:lpstr>A125187222R_Latest</vt:lpstr>
      <vt:lpstr>A125187226X</vt:lpstr>
      <vt:lpstr>A125187226X_Data</vt:lpstr>
      <vt:lpstr>A125187226X_Latest</vt:lpstr>
      <vt:lpstr>A125187230R</vt:lpstr>
      <vt:lpstr>A125187230R_Data</vt:lpstr>
      <vt:lpstr>A125187230R_Latest</vt:lpstr>
      <vt:lpstr>A125187234X</vt:lpstr>
      <vt:lpstr>A125187234X_Data</vt:lpstr>
      <vt:lpstr>A125187234X_Latest</vt:lpstr>
      <vt:lpstr>A125187238J</vt:lpstr>
      <vt:lpstr>A125187238J_Data</vt:lpstr>
      <vt:lpstr>A125187238J_Latest</vt:lpstr>
      <vt:lpstr>A125187242X</vt:lpstr>
      <vt:lpstr>A125187242X_Data</vt:lpstr>
      <vt:lpstr>A125187242X_Latest</vt:lpstr>
      <vt:lpstr>A125187246J</vt:lpstr>
      <vt:lpstr>A125187246J_Data</vt:lpstr>
      <vt:lpstr>A125187246J_Latest</vt:lpstr>
      <vt:lpstr>A125187250X</vt:lpstr>
      <vt:lpstr>A125187250X_Data</vt:lpstr>
      <vt:lpstr>A125187250X_Latest</vt:lpstr>
      <vt:lpstr>A125187254J</vt:lpstr>
      <vt:lpstr>A125187254J_Data</vt:lpstr>
      <vt:lpstr>A125187254J_Latest</vt:lpstr>
      <vt:lpstr>A125187258T</vt:lpstr>
      <vt:lpstr>A125187258T_Data</vt:lpstr>
      <vt:lpstr>A125187258T_Latest</vt:lpstr>
      <vt:lpstr>A125187262J</vt:lpstr>
      <vt:lpstr>A125187262J_Data</vt:lpstr>
      <vt:lpstr>A125187262J_Latest</vt:lpstr>
      <vt:lpstr>A125187266T</vt:lpstr>
      <vt:lpstr>A125187266T_Data</vt:lpstr>
      <vt:lpstr>A125187266T_Latest</vt:lpstr>
      <vt:lpstr>A125187270J</vt:lpstr>
      <vt:lpstr>A125187270J_Data</vt:lpstr>
      <vt:lpstr>A125187270J_Latest</vt:lpstr>
      <vt:lpstr>A125187274T</vt:lpstr>
      <vt:lpstr>A125187274T_Data</vt:lpstr>
      <vt:lpstr>A125187274T_Latest</vt:lpstr>
      <vt:lpstr>A125187278A</vt:lpstr>
      <vt:lpstr>A125187278A_Data</vt:lpstr>
      <vt:lpstr>A125187278A_Latest</vt:lpstr>
      <vt:lpstr>A125187282T</vt:lpstr>
      <vt:lpstr>A125187282T_Data</vt:lpstr>
      <vt:lpstr>A125187282T_Latest</vt:lpstr>
      <vt:lpstr>A125187286A</vt:lpstr>
      <vt:lpstr>A125187286A_Data</vt:lpstr>
      <vt:lpstr>A125187286A_Latest</vt:lpstr>
      <vt:lpstr>A125187290T</vt:lpstr>
      <vt:lpstr>A125187290T_Data</vt:lpstr>
      <vt:lpstr>A125187290T_Latest</vt:lpstr>
      <vt:lpstr>A125187294A</vt:lpstr>
      <vt:lpstr>A125187294A_Data</vt:lpstr>
      <vt:lpstr>A125187294A_Latest</vt:lpstr>
      <vt:lpstr>A125187298K</vt:lpstr>
      <vt:lpstr>A125187298K_Data</vt:lpstr>
      <vt:lpstr>A125187298K_Latest</vt:lpstr>
      <vt:lpstr>A125188134J</vt:lpstr>
      <vt:lpstr>A125188134J_Data</vt:lpstr>
      <vt:lpstr>A125188134J_Latest</vt:lpstr>
      <vt:lpstr>A125188138T</vt:lpstr>
      <vt:lpstr>A125188138T_Data</vt:lpstr>
      <vt:lpstr>A125188138T_Latest</vt:lpstr>
      <vt:lpstr>A125188142J</vt:lpstr>
      <vt:lpstr>A125188142J_Data</vt:lpstr>
      <vt:lpstr>A125188142J_Latest</vt:lpstr>
      <vt:lpstr>A125188146T</vt:lpstr>
      <vt:lpstr>A125188146T_Data</vt:lpstr>
      <vt:lpstr>A125188146T_Latest</vt:lpstr>
      <vt:lpstr>A125188150J</vt:lpstr>
      <vt:lpstr>A125188150J_Data</vt:lpstr>
      <vt:lpstr>A125188150J_Latest</vt:lpstr>
      <vt:lpstr>A125188154T</vt:lpstr>
      <vt:lpstr>A125188154T_Data</vt:lpstr>
      <vt:lpstr>A125188154T_Latest</vt:lpstr>
      <vt:lpstr>A125188158A</vt:lpstr>
      <vt:lpstr>A125188158A_Data</vt:lpstr>
      <vt:lpstr>A125188158A_Latest</vt:lpstr>
      <vt:lpstr>A125188162T</vt:lpstr>
      <vt:lpstr>A125188162T_Data</vt:lpstr>
      <vt:lpstr>A125188162T_Latest</vt:lpstr>
      <vt:lpstr>A125188166A</vt:lpstr>
      <vt:lpstr>A125188166A_Data</vt:lpstr>
      <vt:lpstr>A125188166A_Latest</vt:lpstr>
      <vt:lpstr>A125188170T</vt:lpstr>
      <vt:lpstr>A125188170T_Data</vt:lpstr>
      <vt:lpstr>A125188170T_Latest</vt:lpstr>
      <vt:lpstr>A125188174A</vt:lpstr>
      <vt:lpstr>A125188174A_Data</vt:lpstr>
      <vt:lpstr>A125188174A_Latest</vt:lpstr>
      <vt:lpstr>A125188178K</vt:lpstr>
      <vt:lpstr>A125188178K_Data</vt:lpstr>
      <vt:lpstr>A125188178K_Latest</vt:lpstr>
      <vt:lpstr>A125188182A</vt:lpstr>
      <vt:lpstr>A125188182A_Data</vt:lpstr>
      <vt:lpstr>A125188182A_Latest</vt:lpstr>
      <vt:lpstr>A125188186K</vt:lpstr>
      <vt:lpstr>A125188186K_Data</vt:lpstr>
      <vt:lpstr>A125188186K_Latest</vt:lpstr>
      <vt:lpstr>A125188190A</vt:lpstr>
      <vt:lpstr>A125188190A_Data</vt:lpstr>
      <vt:lpstr>A125188190A_Latest</vt:lpstr>
      <vt:lpstr>A125188194K</vt:lpstr>
      <vt:lpstr>A125188194K_Data</vt:lpstr>
      <vt:lpstr>A125188194K_Latest</vt:lpstr>
      <vt:lpstr>A125188198V</vt:lpstr>
      <vt:lpstr>A125188198V_Data</vt:lpstr>
      <vt:lpstr>A125188198V_Latest</vt:lpstr>
      <vt:lpstr>A125188202X</vt:lpstr>
      <vt:lpstr>A125188202X_Data</vt:lpstr>
      <vt:lpstr>A125188202X_Latest</vt:lpstr>
      <vt:lpstr>A125188206J</vt:lpstr>
      <vt:lpstr>A125188206J_Data</vt:lpstr>
      <vt:lpstr>A125188206J_Latest</vt:lpstr>
      <vt:lpstr>A125188210X</vt:lpstr>
      <vt:lpstr>A125188210X_Data</vt:lpstr>
      <vt:lpstr>A125188210X_Latest</vt:lpstr>
      <vt:lpstr>A125188214J</vt:lpstr>
      <vt:lpstr>A125188214J_Data</vt:lpstr>
      <vt:lpstr>A125188214J_Latest</vt:lpstr>
      <vt:lpstr>A125188218T</vt:lpstr>
      <vt:lpstr>A125188218T_Data</vt:lpstr>
      <vt:lpstr>A125188218T_Latest</vt:lpstr>
      <vt:lpstr>A125188222J</vt:lpstr>
      <vt:lpstr>A125188222J_Data</vt:lpstr>
      <vt:lpstr>A125188222J_Latest</vt:lpstr>
      <vt:lpstr>A125188226T</vt:lpstr>
      <vt:lpstr>A125188226T_Data</vt:lpstr>
      <vt:lpstr>A125188226T_Latest</vt:lpstr>
      <vt:lpstr>A125188230J</vt:lpstr>
      <vt:lpstr>A125188230J_Data</vt:lpstr>
      <vt:lpstr>A125188230J_Latest</vt:lpstr>
      <vt:lpstr>A125188234T</vt:lpstr>
      <vt:lpstr>A125188234T_Data</vt:lpstr>
      <vt:lpstr>A125188234T_Latest</vt:lpstr>
      <vt:lpstr>A125189070A</vt:lpstr>
      <vt:lpstr>A125189070A_Data</vt:lpstr>
      <vt:lpstr>A125189070A_Latest</vt:lpstr>
      <vt:lpstr>A125189074K</vt:lpstr>
      <vt:lpstr>A125189074K_Data</vt:lpstr>
      <vt:lpstr>A125189074K_Latest</vt:lpstr>
      <vt:lpstr>A125189078V</vt:lpstr>
      <vt:lpstr>A125189078V_Data</vt:lpstr>
      <vt:lpstr>A125189078V_Latest</vt:lpstr>
      <vt:lpstr>A125189082K</vt:lpstr>
      <vt:lpstr>A125189082K_Data</vt:lpstr>
      <vt:lpstr>A125189082K_Latest</vt:lpstr>
      <vt:lpstr>A125189086V</vt:lpstr>
      <vt:lpstr>A125189086V_Data</vt:lpstr>
      <vt:lpstr>A125189086V_Latest</vt:lpstr>
      <vt:lpstr>A125189090K</vt:lpstr>
      <vt:lpstr>A125189090K_Data</vt:lpstr>
      <vt:lpstr>A125189090K_Latest</vt:lpstr>
      <vt:lpstr>A125189094V</vt:lpstr>
      <vt:lpstr>A125189094V_Data</vt:lpstr>
      <vt:lpstr>A125189094V_Latest</vt:lpstr>
      <vt:lpstr>A125189098C</vt:lpstr>
      <vt:lpstr>A125189098C_Data</vt:lpstr>
      <vt:lpstr>A125189098C_Latest</vt:lpstr>
      <vt:lpstr>A125189102J</vt:lpstr>
      <vt:lpstr>A125189102J_Data</vt:lpstr>
      <vt:lpstr>A125189102J_Latest</vt:lpstr>
      <vt:lpstr>A125189106T</vt:lpstr>
      <vt:lpstr>A125189106T_Data</vt:lpstr>
      <vt:lpstr>A125189106T_Latest</vt:lpstr>
      <vt:lpstr>A125189110J</vt:lpstr>
      <vt:lpstr>A125189110J_Data</vt:lpstr>
      <vt:lpstr>A125189110J_Latest</vt:lpstr>
      <vt:lpstr>A125189114T</vt:lpstr>
      <vt:lpstr>A125189114T_Data</vt:lpstr>
      <vt:lpstr>A125189114T_Latest</vt:lpstr>
      <vt:lpstr>A125189118A</vt:lpstr>
      <vt:lpstr>A125189118A_Data</vt:lpstr>
      <vt:lpstr>A125189118A_Latest</vt:lpstr>
      <vt:lpstr>A125189122T</vt:lpstr>
      <vt:lpstr>A125189122T_Data</vt:lpstr>
      <vt:lpstr>A125189122T_Latest</vt:lpstr>
      <vt:lpstr>A125189126A</vt:lpstr>
      <vt:lpstr>A125189126A_Data</vt:lpstr>
      <vt:lpstr>A125189126A_Latest</vt:lpstr>
      <vt:lpstr>A125189130T</vt:lpstr>
      <vt:lpstr>A125189130T_Data</vt:lpstr>
      <vt:lpstr>A125189130T_Latest</vt:lpstr>
      <vt:lpstr>A125189134A</vt:lpstr>
      <vt:lpstr>A125189134A_Data</vt:lpstr>
      <vt:lpstr>A125189134A_Latest</vt:lpstr>
      <vt:lpstr>A125189138K</vt:lpstr>
      <vt:lpstr>A125189138K_Data</vt:lpstr>
      <vt:lpstr>A125189138K_Latest</vt:lpstr>
      <vt:lpstr>A125189142A</vt:lpstr>
      <vt:lpstr>A125189142A_Data</vt:lpstr>
      <vt:lpstr>A125189142A_Latest</vt:lpstr>
      <vt:lpstr>A125189146K</vt:lpstr>
      <vt:lpstr>A125189146K_Data</vt:lpstr>
      <vt:lpstr>A125189146K_Latest</vt:lpstr>
      <vt:lpstr>A125189150A</vt:lpstr>
      <vt:lpstr>A125189150A_Data</vt:lpstr>
      <vt:lpstr>A125189150A_Latest</vt:lpstr>
      <vt:lpstr>A125189154K</vt:lpstr>
      <vt:lpstr>A125189154K_Data</vt:lpstr>
      <vt:lpstr>A125189154K_Latest</vt:lpstr>
      <vt:lpstr>A125189158V</vt:lpstr>
      <vt:lpstr>A125189158V_Data</vt:lpstr>
      <vt:lpstr>A125189158V_Latest</vt:lpstr>
      <vt:lpstr>A125189162K</vt:lpstr>
      <vt:lpstr>A125189162K_Data</vt:lpstr>
      <vt:lpstr>A125189162K_Latest</vt:lpstr>
      <vt:lpstr>A125189166V</vt:lpstr>
      <vt:lpstr>A125189166V_Data</vt:lpstr>
      <vt:lpstr>A125189166V_Latest</vt:lpstr>
      <vt:lpstr>A125189170K</vt:lpstr>
      <vt:lpstr>A125189170K_Data</vt:lpstr>
      <vt:lpstr>A125189170K_Latest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2022-04-06T00:46:36Z</dcterms:created>
  <dcterms:modified xsi:type="dcterms:W3CDTF">2022-04-06T10:56:40Z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2022-04-06T10:56:29Z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367435d1-41ee-4a5f-9c1c-6b4f3181c560</vt:lpwstr>
  </property>
  <property fmtid="{D5CDD505-2E9C-101B-9397-08002B2CF9AE}" pid="8" name="MSIP_Label_c8e5a7ee-c283-40b0-98eb-fa437df4c031_ContentBits">
    <vt:lpwstr>0</vt:lpwstr>
  </property>
</Properties>
</file>