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corp\absdfs\workgroup\Labour Sup Suvys\HSF\PJSM22\Timeseries\Final - Feb 2022\62260 Participation Job Search and Mobility\"/>
    </mc:Choice>
  </mc:AlternateContent>
  <xr:revisionPtr revIDLastSave="0" documentId="13_ncr:1_{7B433BDD-60E2-4B40-B4F2-3ADC504932B1}" xr6:coauthVersionLast="47" xr6:coauthVersionMax="47" xr10:uidLastSave="{00000000-0000-0000-0000-000000000000}"/>
  <bookViews>
    <workbookView xWindow="65025" yWindow="1935" windowWidth="23295" windowHeight="17490" xr2:uid="{00000000-000D-0000-FFFF-FFFF00000000}"/>
  </bookViews>
  <sheets>
    <sheet name="Contents" sheetId="9" r:id="rId1"/>
    <sheet name="Table 1.1" sheetId="10" r:id="rId2"/>
    <sheet name="Table 1.2" sheetId="11" r:id="rId3"/>
    <sheet name="Index" sheetId="8" r:id="rId4"/>
    <sheet name="Data1" sheetId="1" r:id="rId5"/>
    <sheet name="Data2" sheetId="2" r:id="rId6"/>
    <sheet name="Data3" sheetId="3" r:id="rId7"/>
    <sheet name="Data4" sheetId="4" r:id="rId8"/>
    <sheet name="Data5" sheetId="5" r:id="rId9"/>
    <sheet name="Data6" sheetId="6" r:id="rId10"/>
  </sheets>
  <externalReferences>
    <externalReference r:id="rId11"/>
  </externalReferences>
  <definedNames>
    <definedName name="A125205678J">[1]Data1!$AL$1:$AL$10,[1]Data1!$AL$11:$AL$83</definedName>
    <definedName name="A125205682X">[1]Data1!$BG$1:$BG$10,[1]Data1!$BG$11:$BG$83</definedName>
    <definedName name="A125205686J">[1]Data1!$CB$1:$CB$10,[1]Data1!$CB$11:$CB$83</definedName>
    <definedName name="A125205690X">[1]Data1!$BP$1:$BP$10,[1]Data1!$BP$11:$BP$83</definedName>
    <definedName name="A125205694J">[1]Data1!$CN$1:$CN$10,[1]Data1!$CN$11:$CN$83</definedName>
    <definedName name="A125205698T">[1]Data1!$AO$1:$AO$10,[1]Data1!$AO$11:$AO$83</definedName>
    <definedName name="A125205702W">[1]Data1!$AU$1:$AU$10,[1]Data1!$AU$11:$AU$83</definedName>
    <definedName name="A125205706F">[1]Data1!$CT$1:$CT$10,[1]Data1!$CT$11:$CT$83</definedName>
    <definedName name="A125205710W">[1]Data1!$CK$1:$CK$10,[1]Data1!$CK$11:$CK$83</definedName>
    <definedName name="A125205714F">[1]Data1!$W$1:$W$10,[1]Data1!$W$11:$W$83</definedName>
    <definedName name="A125205718R">[1]Data1!$AI$1:$AI$10,[1]Data1!$AI$11:$AI$83</definedName>
    <definedName name="A125205722F">[1]Data1!$BS$1:$BS$10,[1]Data1!$BS$11:$BS$83</definedName>
    <definedName name="A125205726R">[1]Data1!$CQ$1:$CQ$10,[1]Data1!$CQ$11:$CQ$83</definedName>
    <definedName name="A125205730F">[1]Data1!$CW$1:$CW$10,[1]Data1!$CW$11:$CW$83</definedName>
    <definedName name="A125205734R">[1]Data1!$E$1:$E$10,[1]Data1!$E$11:$E$83</definedName>
    <definedName name="A125205738X">[1]Data1!$N$1:$N$10,[1]Data1!$N$11:$N$83</definedName>
    <definedName name="A125205742R">[1]Data1!$Q$1:$Q$10,[1]Data1!$Q$11:$Q$83</definedName>
    <definedName name="A125205746X">[1]Data1!$AR$1:$AR$10,[1]Data1!$AR$11:$AR$83</definedName>
    <definedName name="A125205750R">[1]Data1!$AX$1:$AX$10,[1]Data1!$AX$11:$AX$83</definedName>
    <definedName name="A125205754X">[1]Data1!$BA$1:$BA$10,[1]Data1!$BA$11:$BA$83</definedName>
    <definedName name="A125205758J">[1]Data1!$BV$1:$BV$10,[1]Data1!$BV$11:$BV$83</definedName>
    <definedName name="A125205762X">[1]Data1!$CE$1:$CE$10,[1]Data1!$CE$11:$CE$83</definedName>
    <definedName name="A125205766J">[1]Data1!$T$1:$T$10,[1]Data1!$T$11:$T$83</definedName>
    <definedName name="A125205770X">[1]Data1!$AC$1:$AC$10,[1]Data1!$AC$11:$AC$83</definedName>
    <definedName name="A125205774J">[1]Data1!$CH$1:$CH$10,[1]Data1!$CH$11:$CH$83</definedName>
    <definedName name="A125205778T">[1]Data1!$B$1:$B$10,[1]Data1!$B$11:$B$83</definedName>
    <definedName name="A125205782J">[1]Data1!$H$1:$H$10,[1]Data1!$H$11:$H$83</definedName>
    <definedName name="A125205786T">[1]Data1!$K$1:$K$10,[1]Data1!$K$11:$K$83</definedName>
    <definedName name="A125205790J">[1]Data1!$Z$1:$Z$10,[1]Data1!$Z$11:$Z$83</definedName>
    <definedName name="A125205794T">[1]Data1!$BJ$1:$BJ$10,[1]Data1!$BJ$11:$BJ$83</definedName>
    <definedName name="A125205798A">[1]Data1!$BM$1:$BM$10,[1]Data1!$BM$11:$BM$83</definedName>
    <definedName name="A125205802F">[1]Data1!$AF$1:$AF$10,[1]Data1!$AF$11:$AF$83</definedName>
    <definedName name="A125205806R">[1]Data1!$BD$1:$BD$10,[1]Data1!$BD$11:$BD$83</definedName>
    <definedName name="A125205810F">[1]Data1!$BY$1:$BY$10,[1]Data1!$BY$11:$BY$83</definedName>
    <definedName name="A125205814R">[1]Data6!$DJ$1:$DJ$10,[1]Data6!$DJ$11:$DJ$83</definedName>
    <definedName name="A125205818X">[1]Data6!$EE$1:$EE$10,[1]Data6!$EE$11:$EE$83</definedName>
    <definedName name="A125205822R">[1]Data6!$EZ$1:$EZ$10,[1]Data6!$EZ$11:$EZ$83</definedName>
    <definedName name="A125205826X">[1]Data6!$EN$1:$EN$10,[1]Data6!$EN$11:$EN$83</definedName>
    <definedName name="A125205830R">[1]Data6!$FL$1:$FL$10,[1]Data6!$FL$11:$FL$83</definedName>
    <definedName name="A125205834X">[1]Data6!$DM$1:$DM$10,[1]Data6!$DM$11:$DM$83</definedName>
    <definedName name="A125205838J">[1]Data6!$DS$1:$DS$10,[1]Data6!$DS$11:$DS$83</definedName>
    <definedName name="A125205842X">[1]Data6!$FR$1:$FR$10,[1]Data6!$FR$11:$FR$83</definedName>
    <definedName name="A125205846J">[1]Data6!$FI$1:$FI$10,[1]Data6!$FI$11:$FI$83</definedName>
    <definedName name="A125205850X">[1]Data6!$CU$1:$CU$10,[1]Data6!$CU$11:$CU$83</definedName>
    <definedName name="A125205854J">[1]Data6!$DG$1:$DG$10,[1]Data6!$DG$11:$DG$83</definedName>
    <definedName name="A125205858T">[1]Data6!$EQ$1:$EQ$10,[1]Data6!$EQ$11:$EQ$83</definedName>
    <definedName name="A125205862J">[1]Data6!$FO$1:$FO$10,[1]Data6!$FO$11:$FO$83</definedName>
    <definedName name="A125205866T">[1]Data6!$FU$1:$FU$10,[1]Data6!$FU$11:$FU$83</definedName>
    <definedName name="A125205870J">[1]Data6!$CC$1:$CC$10,[1]Data6!$CC$11:$CC$83</definedName>
    <definedName name="A125205874T">[1]Data6!$CL$1:$CL$10,[1]Data6!$CL$11:$CL$83</definedName>
    <definedName name="A125205878A">[1]Data6!$CO$1:$CO$10,[1]Data6!$CO$11:$CO$83</definedName>
    <definedName name="A125205882T">[1]Data6!$DP$1:$DP$10,[1]Data6!$DP$11:$DP$83</definedName>
    <definedName name="A125205886A">[1]Data6!$DV$1:$DV$10,[1]Data6!$DV$11:$DV$83</definedName>
    <definedName name="A125205890T">[1]Data6!$DY$1:$DY$10,[1]Data6!$DY$11:$DY$83</definedName>
    <definedName name="A125205894A">[1]Data6!$ET$1:$ET$10,[1]Data6!$ET$11:$ET$83</definedName>
    <definedName name="A125205898K">[1]Data6!$FC$1:$FC$10,[1]Data6!$FC$11:$FC$83</definedName>
    <definedName name="A125205902R">[1]Data6!$CR$1:$CR$10,[1]Data6!$CR$11:$CR$83</definedName>
    <definedName name="A125205906X">[1]Data6!$DA$1:$DA$10,[1]Data6!$DA$11:$DA$83</definedName>
    <definedName name="A125205910R">[1]Data6!$FF$1:$FF$10,[1]Data6!$FF$11:$FF$83</definedName>
    <definedName name="A125205914X">[1]Data6!$BZ$1:$BZ$10,[1]Data6!$BZ$11:$BZ$83</definedName>
    <definedName name="A125205918J">[1]Data6!$CF$1:$CF$10,[1]Data6!$CF$11:$CF$83</definedName>
    <definedName name="A125205922X">[1]Data6!$CI$1:$CI$10,[1]Data6!$CI$11:$CI$83</definedName>
    <definedName name="A125205926J">[1]Data6!$CX$1:$CX$10,[1]Data6!$CX$11:$CX$83</definedName>
    <definedName name="A125205930X">[1]Data6!$EH$1:$EH$10,[1]Data6!$EH$11:$EH$83</definedName>
    <definedName name="A125205934J">[1]Data6!$EK$1:$EK$10,[1]Data6!$EK$11:$EK$83</definedName>
    <definedName name="A125205938T">[1]Data6!$DD$1:$DD$10,[1]Data6!$DD$11:$DD$83</definedName>
    <definedName name="A125205942J">[1]Data6!$EB$1:$EB$10,[1]Data6!$EB$11:$EB$83</definedName>
    <definedName name="A125205946T">[1]Data6!$EW$1:$EW$10,[1]Data6!$EW$11:$EW$83</definedName>
    <definedName name="A125205950J">[1]Data4!$B$1:$B$10,[1]Data4!$B$11:$B$83</definedName>
    <definedName name="A125205954T">[1]Data4!$W$1:$W$10,[1]Data4!$W$11:$W$83</definedName>
    <definedName name="A125205958A">[1]Data4!$AR$1:$AR$10,[1]Data4!$AR$11:$AR$83</definedName>
    <definedName name="A125205962T">[1]Data4!$AF$1:$AF$10,[1]Data4!$AF$11:$AF$83</definedName>
    <definedName name="A125205966A">[1]Data4!$BD$1:$BD$10,[1]Data4!$BD$11:$BD$83</definedName>
    <definedName name="A125205970T">[1]Data4!$E$1:$E$10,[1]Data4!$E$11:$E$83</definedName>
    <definedName name="A125205974A">[1]Data4!$K$1:$K$10,[1]Data4!$K$11:$K$83</definedName>
    <definedName name="A125205978K">[1]Data4!$BJ$1:$BJ$10,[1]Data4!$BJ$11:$BJ$83</definedName>
    <definedName name="A125205982A">[1]Data4!$BA$1:$BA$10,[1]Data4!$BA$11:$BA$83</definedName>
    <definedName name="A125205986K">[1]Data3!$IC$1:$IC$10,[1]Data3!$IC$11:$IC$83</definedName>
    <definedName name="A125205990A">[1]Data3!$IO$1:$IO$10,[1]Data3!$IO$11:$IO$83</definedName>
    <definedName name="A125205994K">[1]Data4!$AI$1:$AI$10,[1]Data4!$AI$11:$AI$83</definedName>
    <definedName name="A125205998V">[1]Data4!$BG$1:$BG$10,[1]Data4!$BG$11:$BG$83</definedName>
    <definedName name="A125206002A">[1]Data4!$BM$1:$BM$10,[1]Data4!$BM$11:$BM$83</definedName>
    <definedName name="A125206006K">[1]Data3!$HK$1:$HK$10,[1]Data3!$HK$11:$HK$83</definedName>
    <definedName name="A125206010A">[1]Data3!$HT$1:$HT$10,[1]Data3!$HT$11:$HT$83</definedName>
    <definedName name="A125206014K">[1]Data3!$HW$1:$HW$10,[1]Data3!$HW$11:$HW$83</definedName>
    <definedName name="A125206018V">[1]Data4!$H$1:$H$10,[1]Data4!$H$11:$H$83</definedName>
    <definedName name="A125206022K">[1]Data4!$N$1:$N$10,[1]Data4!$N$11:$N$83</definedName>
    <definedName name="A125206026V">[1]Data4!$Q$1:$Q$10,[1]Data4!$Q$11:$Q$83</definedName>
    <definedName name="A125206030K">[1]Data4!$AL$1:$AL$10,[1]Data4!$AL$11:$AL$83</definedName>
    <definedName name="A125206034V">[1]Data4!$AU$1:$AU$10,[1]Data4!$AU$11:$AU$83</definedName>
    <definedName name="A125206038C">[1]Data3!$HZ$1:$HZ$10,[1]Data3!$HZ$11:$HZ$83</definedName>
    <definedName name="A125206042V">[1]Data3!$II$1:$II$10,[1]Data3!$II$11:$II$83</definedName>
    <definedName name="A125206046C">[1]Data4!$AX$1:$AX$10,[1]Data4!$AX$11:$AX$83</definedName>
    <definedName name="A125206050V">[1]Data3!$HH$1:$HH$10,[1]Data3!$HH$11:$HH$83</definedName>
    <definedName name="A125206054C">[1]Data3!$HN$1:$HN$10,[1]Data3!$HN$11:$HN$83</definedName>
    <definedName name="A125206058L">[1]Data3!$HQ$1:$HQ$10,[1]Data3!$HQ$11:$HQ$83</definedName>
    <definedName name="A125206062C">[1]Data3!$IF$1:$IF$10,[1]Data3!$IF$11:$IF$83</definedName>
    <definedName name="A125206066L">[1]Data4!$Z$1:$Z$10,[1]Data4!$Z$11:$Z$83</definedName>
    <definedName name="A125206070C">[1]Data4!$AC$1:$AC$10,[1]Data4!$AC$11:$AC$83</definedName>
    <definedName name="A125206074L">[1]Data3!$IL$1:$IL$10,[1]Data3!$IL$11:$IL$83</definedName>
    <definedName name="A125206078W">[1]Data4!$T$1:$T$10,[1]Data4!$T$11:$T$83</definedName>
    <definedName name="A125206082L">[1]Data4!$AO$1:$AO$10,[1]Data4!$AO$11:$AO$83</definedName>
    <definedName name="A125206086W">[1]Data5!$BF$1:$BF$10,[1]Data5!$BF$11:$BF$83</definedName>
    <definedName name="A125206090L">[1]Data5!$CA$1:$CA$10,[1]Data5!$CA$11:$CA$83</definedName>
    <definedName name="A125206094W">[1]Data5!$CV$1:$CV$10,[1]Data5!$CV$11:$CV$83</definedName>
    <definedName name="A125206098F">[1]Data5!$CJ$1:$CJ$10,[1]Data5!$CJ$11:$CJ$83</definedName>
    <definedName name="A125206102K">[1]Data5!$DH$1:$DH$10,[1]Data5!$DH$11:$DH$83</definedName>
    <definedName name="A125206106V">[1]Data5!$BI$1:$BI$10,[1]Data5!$BI$11:$BI$83</definedName>
    <definedName name="A125206110K">[1]Data5!$BO$1:$BO$10,[1]Data5!$BO$11:$BO$83</definedName>
    <definedName name="A125206114V">[1]Data5!$DN$1:$DN$10,[1]Data5!$DN$11:$DN$83</definedName>
    <definedName name="A125206118C">[1]Data5!$DE$1:$DE$10,[1]Data5!$DE$11:$DE$83</definedName>
    <definedName name="A125206122V">[1]Data5!$AQ$1:$AQ$10,[1]Data5!$AQ$11:$AQ$83</definedName>
    <definedName name="A125206126C">[1]Data5!$BC$1:$BC$10,[1]Data5!$BC$11:$BC$83</definedName>
    <definedName name="A125206130V">[1]Data5!$CM$1:$CM$10,[1]Data5!$CM$11:$CM$83</definedName>
    <definedName name="A125206134C">[1]Data5!$DK$1:$DK$10,[1]Data5!$DK$11:$DK$83</definedName>
    <definedName name="A125206138L">[1]Data5!$DQ$1:$DQ$10,[1]Data5!$DQ$11:$DQ$83</definedName>
    <definedName name="A125206142C">[1]Data5!$Y$1:$Y$10,[1]Data5!$Y$11:$Y$83</definedName>
    <definedName name="A125206146L">[1]Data5!$AH$1:$AH$10,[1]Data5!$AH$11:$AH$83</definedName>
    <definedName name="A125206150C">[1]Data5!$AK$1:$AK$10,[1]Data5!$AK$11:$AK$83</definedName>
    <definedName name="A125206154L">[1]Data5!$BL$1:$BL$10,[1]Data5!$BL$11:$BL$83</definedName>
    <definedName name="A125206158W">[1]Data5!$BR$1:$BR$10,[1]Data5!$BR$11:$BR$83</definedName>
    <definedName name="A125206162L">[1]Data5!$BU$1:$BU$10,[1]Data5!$BU$11:$BU$83</definedName>
    <definedName name="A125206166W">[1]Data5!$CP$1:$CP$10,[1]Data5!$CP$11:$CP$83</definedName>
    <definedName name="A125206170L">[1]Data5!$CY$1:$CY$10,[1]Data5!$CY$11:$CY$83</definedName>
    <definedName name="A125206174W">[1]Data5!$AN$1:$AN$10,[1]Data5!$AN$11:$AN$83</definedName>
    <definedName name="A125206178F">[1]Data5!$AW$1:$AW$10,[1]Data5!$AW$11:$AW$83</definedName>
    <definedName name="A125206182W">[1]Data5!$DB$1:$DB$10,[1]Data5!$DB$11:$DB$83</definedName>
    <definedName name="A125206186F">[1]Data5!$V$1:$V$10,[1]Data5!$V$11:$V$83</definedName>
    <definedName name="A125206190W">[1]Data5!$AB$1:$AB$10,[1]Data5!$AB$11:$AB$83</definedName>
    <definedName name="A125206194F">[1]Data5!$AE$1:$AE$10,[1]Data5!$AE$11:$AE$83</definedName>
    <definedName name="A125206198R">[1]Data5!$AT$1:$AT$10,[1]Data5!$AT$11:$AT$83</definedName>
    <definedName name="A125206202V">[1]Data5!$CD$1:$CD$10,[1]Data5!$CD$11:$CD$83</definedName>
    <definedName name="A125206206C">[1]Data5!$CG$1:$CG$10,[1]Data5!$CG$11:$CG$83</definedName>
    <definedName name="A125206210V">[1]Data5!$AZ$1:$AZ$10,[1]Data5!$AZ$11:$AZ$83</definedName>
    <definedName name="A125206214C">[1]Data5!$BX$1:$BX$10,[1]Data5!$BX$11:$BX$83</definedName>
    <definedName name="A125206218L">[1]Data5!$CS$1:$CS$10,[1]Data5!$CS$11:$CS$83</definedName>
    <definedName name="A125206222C">[1]Data5!$FD$1:$FD$10,[1]Data5!$FD$11:$FD$83</definedName>
    <definedName name="A125206226L">[1]Data5!$FY$1:$FY$10,[1]Data5!$FY$11:$FY$83</definedName>
    <definedName name="A125206230C">[1]Data5!$GT$1:$GT$10,[1]Data5!$GT$11:$GT$83</definedName>
    <definedName name="A125206234L">[1]Data5!$GH$1:$GH$10,[1]Data5!$GH$11:$GH$83</definedName>
    <definedName name="A125206238W">[1]Data5!$HF$1:$HF$10,[1]Data5!$HF$11:$HF$83</definedName>
    <definedName name="A125206242L">[1]Data5!$FG$1:$FG$10,[1]Data5!$FG$11:$FG$83</definedName>
    <definedName name="A125206246W">[1]Data5!$FM$1:$FM$10,[1]Data5!$FM$11:$FM$83</definedName>
    <definedName name="A125206250L">[1]Data5!$HL$1:$HL$10,[1]Data5!$HL$11:$HL$83</definedName>
    <definedName name="A125206254W">[1]Data5!$HC$1:$HC$10,[1]Data5!$HC$11:$HC$83</definedName>
    <definedName name="A125206258F">[1]Data5!$EO$1:$EO$10,[1]Data5!$EO$11:$EO$83</definedName>
    <definedName name="A125206262W">[1]Data5!$FA$1:$FA$10,[1]Data5!$FA$11:$FA$83</definedName>
    <definedName name="A125206266F">[1]Data5!$GK$1:$GK$10,[1]Data5!$GK$11:$GK$83</definedName>
    <definedName name="A125206270W">[1]Data5!$HI$1:$HI$10,[1]Data5!$HI$11:$HI$83</definedName>
    <definedName name="A125206274F">[1]Data5!$HO$1:$HO$10,[1]Data5!$HO$11:$HO$83</definedName>
    <definedName name="A125206278R">[1]Data5!$DW$1:$DW$10,[1]Data5!$DW$11:$DW$83</definedName>
    <definedName name="A125206282F">[1]Data5!$EF$1:$EF$10,[1]Data5!$EF$11:$EF$83</definedName>
    <definedName name="A125206286R">[1]Data5!$EI$1:$EI$10,[1]Data5!$EI$11:$EI$83</definedName>
    <definedName name="A125206290F">[1]Data5!$FJ$1:$FJ$10,[1]Data5!$FJ$11:$FJ$83</definedName>
    <definedName name="A125206294R">[1]Data5!$FP$1:$FP$10,[1]Data5!$FP$11:$FP$83</definedName>
    <definedName name="A125206298X">[1]Data5!$FS$1:$FS$10,[1]Data5!$FS$11:$FS$83</definedName>
    <definedName name="A125206302C">[1]Data5!$GN$1:$GN$10,[1]Data5!$GN$11:$GN$83</definedName>
    <definedName name="A125206306L">[1]Data5!$GW$1:$GW$10,[1]Data5!$GW$11:$GW$83</definedName>
    <definedName name="A125206310C">[1]Data5!$EL$1:$EL$10,[1]Data5!$EL$11:$EL$83</definedName>
    <definedName name="A125206314L">[1]Data5!$EU$1:$EU$10,[1]Data5!$EU$11:$EU$83</definedName>
    <definedName name="A125206318W">[1]Data5!$GZ$1:$GZ$10,[1]Data5!$GZ$11:$GZ$83</definedName>
    <definedName name="A125206322L">[1]Data5!$DT$1:$DT$10,[1]Data5!$DT$11:$DT$83</definedName>
    <definedName name="A125206326W">[1]Data5!$DZ$1:$DZ$10,[1]Data5!$DZ$11:$DZ$83</definedName>
    <definedName name="A125206330L">[1]Data5!$EC$1:$EC$10,[1]Data5!$EC$11:$EC$83</definedName>
    <definedName name="A125206334W">[1]Data5!$ER$1:$ER$10,[1]Data5!$ER$11:$ER$83</definedName>
    <definedName name="A125206338F">[1]Data5!$GB$1:$GB$10,[1]Data5!$GB$11:$GB$83</definedName>
    <definedName name="A125206342W">[1]Data5!$GE$1:$GE$10,[1]Data5!$GE$11:$GE$83</definedName>
    <definedName name="A125206346F">[1]Data5!$EX$1:$EX$10,[1]Data5!$EX$11:$EX$83</definedName>
    <definedName name="A125206350W">[1]Data5!$FV$1:$FV$10,[1]Data5!$FV$11:$FV$83</definedName>
    <definedName name="A125206354F">[1]Data5!$GQ$1:$GQ$10,[1]Data5!$GQ$11:$GQ$83</definedName>
    <definedName name="A125206358R">[1]Data6!$L$1:$L$10,[1]Data6!$L$11:$L$83</definedName>
    <definedName name="A125206362F">[1]Data6!$AG$1:$AG$10,[1]Data6!$AG$11:$AG$83</definedName>
    <definedName name="A125206366R">[1]Data6!$BB$1:$BB$10,[1]Data6!$BB$11:$BB$83</definedName>
    <definedName name="A125206370F">[1]Data6!$AP$1:$AP$10,[1]Data6!$AP$11:$AP$83</definedName>
    <definedName name="A125206374R">[1]Data6!$BN$1:$BN$10,[1]Data6!$BN$11:$BN$83</definedName>
    <definedName name="A125206378X">[1]Data6!$O$1:$O$10,[1]Data6!$O$11:$O$83</definedName>
    <definedName name="A125206382R">[1]Data6!$U$1:$U$10,[1]Data6!$U$11:$U$83</definedName>
    <definedName name="A125206386X">[1]Data6!$BT$1:$BT$10,[1]Data6!$BT$11:$BT$83</definedName>
    <definedName name="A125206390R">[1]Data6!$BK$1:$BK$10,[1]Data6!$BK$11:$BK$83</definedName>
    <definedName name="A125206394X">[1]Data5!$IM$1:$IM$10,[1]Data5!$IM$11:$IM$83</definedName>
    <definedName name="A125206398J">[1]Data6!$I$1:$I$10,[1]Data6!$I$11:$I$83</definedName>
    <definedName name="A125206402L">[1]Data6!$AS$1:$AS$10,[1]Data6!$AS$11:$AS$83</definedName>
    <definedName name="A125206406W">[1]Data6!$BQ$1:$BQ$10,[1]Data6!$BQ$11:$BQ$83</definedName>
    <definedName name="A125206410L">[1]Data6!$BW$1:$BW$10,[1]Data6!$BW$11:$BW$83</definedName>
    <definedName name="A125206414W">[1]Data5!$HU$1:$HU$10,[1]Data5!$HU$11:$HU$83</definedName>
    <definedName name="A125206418F">[1]Data5!$ID$1:$ID$10,[1]Data5!$ID$11:$ID$83</definedName>
    <definedName name="A125206422W">[1]Data5!$IG$1:$IG$10,[1]Data5!$IG$11:$IG$83</definedName>
    <definedName name="A125206426F">[1]Data6!$R$1:$R$10,[1]Data6!$R$11:$R$83</definedName>
    <definedName name="A125206430W">[1]Data6!$X$1:$X$10,[1]Data6!$X$11:$X$83</definedName>
    <definedName name="A125206434F">[1]Data6!$AA$1:$AA$10,[1]Data6!$AA$11:$AA$83</definedName>
    <definedName name="A125206438R">[1]Data6!$AV$1:$AV$10,[1]Data6!$AV$11:$AV$83</definedName>
    <definedName name="A125206442F">[1]Data6!$BE$1:$BE$10,[1]Data6!$BE$11:$BE$83</definedName>
    <definedName name="A125206446R">[1]Data5!$IJ$1:$IJ$10,[1]Data5!$IJ$11:$IJ$83</definedName>
    <definedName name="A125206450F">[1]Data6!$C$1:$C$10,[1]Data6!$C$11:$C$83</definedName>
    <definedName name="A125206454R">[1]Data6!$BH$1:$BH$10,[1]Data6!$BH$11:$BH$83</definedName>
    <definedName name="A125206458X">[1]Data5!$HR$1:$HR$10,[1]Data5!$HR$11:$HR$83</definedName>
    <definedName name="A125206462R">[1]Data5!$HX$1:$HX$10,[1]Data5!$HX$11:$HX$83</definedName>
    <definedName name="A125206466X">[1]Data5!$IA$1:$IA$10,[1]Data5!$IA$11:$IA$83</definedName>
    <definedName name="A125206470R">[1]Data5!$IP$1:$IP$10,[1]Data5!$IP$11:$IP$83</definedName>
    <definedName name="A125206474X">[1]Data6!$AJ$1:$AJ$10,[1]Data6!$AJ$11:$AJ$83</definedName>
    <definedName name="A125206478J">[1]Data6!$AM$1:$AM$10,[1]Data6!$AM$11:$AM$83</definedName>
    <definedName name="A125206482X">[1]Data6!$F$1:$F$10,[1]Data6!$F$11:$F$83</definedName>
    <definedName name="A125206486J">[1]Data6!$AD$1:$AD$10,[1]Data6!$AD$11:$AD$83</definedName>
    <definedName name="A125206490X">[1]Data6!$AY$1:$AY$10,[1]Data6!$AY$11:$AY$83</definedName>
    <definedName name="A125206494J">[1]Data3!$ET$1:$ET$10,[1]Data3!$ET$11:$ET$83</definedName>
    <definedName name="A125206498T">[1]Data3!$FO$1:$FO$10,[1]Data3!$FO$11:$FO$83</definedName>
    <definedName name="A125206502W">[1]Data3!$GJ$1:$GJ$10,[1]Data3!$GJ$11:$GJ$83</definedName>
    <definedName name="A125206506F">[1]Data3!$FX$1:$FX$10,[1]Data3!$FX$11:$FX$83</definedName>
    <definedName name="A125206510W">[1]Data3!$GV$1:$GV$10,[1]Data3!$GV$11:$GV$83</definedName>
    <definedName name="A125206514F">[1]Data3!$EW$1:$EW$10,[1]Data3!$EW$11:$EW$83</definedName>
    <definedName name="A125206518R">[1]Data3!$FC$1:$FC$10,[1]Data3!$FC$11:$FC$83</definedName>
    <definedName name="A125206522F">[1]Data3!$HB$1:$HB$10,[1]Data3!$HB$11:$HB$83</definedName>
    <definedName name="A125206526R">[1]Data3!$GS$1:$GS$10,[1]Data3!$GS$11:$GS$83</definedName>
    <definedName name="A125206530F">[1]Data3!$EE$1:$EE$10,[1]Data3!$EE$11:$EE$83</definedName>
    <definedName name="A125206534R">[1]Data3!$EQ$1:$EQ$10,[1]Data3!$EQ$11:$EQ$83</definedName>
    <definedName name="A125206538X">[1]Data3!$GA$1:$GA$10,[1]Data3!$GA$11:$GA$83</definedName>
    <definedName name="A125206542R">[1]Data3!$GY$1:$GY$10,[1]Data3!$GY$11:$GY$83</definedName>
    <definedName name="A125206546X">[1]Data3!$HE$1:$HE$10,[1]Data3!$HE$11:$HE$83</definedName>
    <definedName name="A125206550R">[1]Data3!$DM$1:$DM$10,[1]Data3!$DM$11:$DM$83</definedName>
    <definedName name="A125206554X">[1]Data3!$DV$1:$DV$10,[1]Data3!$DV$11:$DV$83</definedName>
    <definedName name="A125206558J">[1]Data3!$DY$1:$DY$10,[1]Data3!$DY$11:$DY$83</definedName>
    <definedName name="A125206562X">[1]Data3!$EZ$1:$EZ$10,[1]Data3!$EZ$11:$EZ$83</definedName>
    <definedName name="A125206566J">[1]Data3!$FF$1:$FF$10,[1]Data3!$FF$11:$FF$83</definedName>
    <definedName name="A125206570X">[1]Data3!$FI$1:$FI$10,[1]Data3!$FI$11:$FI$83</definedName>
    <definedName name="A125206574J">[1]Data3!$GD$1:$GD$10,[1]Data3!$GD$11:$GD$83</definedName>
    <definedName name="A125206578T">[1]Data3!$GM$1:$GM$10,[1]Data3!$GM$11:$GM$83</definedName>
    <definedName name="A125206582J">[1]Data3!$EB$1:$EB$10,[1]Data3!$EB$11:$EB$83</definedName>
    <definedName name="A125206586T">[1]Data3!$EK$1:$EK$10,[1]Data3!$EK$11:$EK$83</definedName>
    <definedName name="A125206590J">[1]Data3!$GP$1:$GP$10,[1]Data3!$GP$11:$GP$83</definedName>
    <definedName name="A125206594T">[1]Data3!$DJ$1:$DJ$10,[1]Data3!$DJ$11:$DJ$83</definedName>
    <definedName name="A125206598A">[1]Data3!$DP$1:$DP$10,[1]Data3!$DP$11:$DP$83</definedName>
    <definedName name="A125206602F">[1]Data3!$DS$1:$DS$10,[1]Data3!$DS$11:$DS$83</definedName>
    <definedName name="A125206606R">[1]Data3!$EH$1:$EH$10,[1]Data3!$EH$11:$EH$83</definedName>
    <definedName name="A125206610F">[1]Data3!$FR$1:$FR$10,[1]Data3!$FR$11:$FR$83</definedName>
    <definedName name="A125206614R">[1]Data3!$FU$1:$FU$10,[1]Data3!$FU$11:$FU$83</definedName>
    <definedName name="A125206618X">[1]Data3!$EN$1:$EN$10,[1]Data3!$EN$11:$EN$83</definedName>
    <definedName name="A125206622R">[1]Data3!$FL$1:$FL$10,[1]Data3!$FL$11:$FL$83</definedName>
    <definedName name="A125206626X">[1]Data3!$GG$1:$GG$10,[1]Data3!$GG$11:$GG$83</definedName>
    <definedName name="A125206630R">[1]Data4!$CZ$1:$CZ$10,[1]Data4!$CZ$11:$CZ$83</definedName>
    <definedName name="A125206634X">[1]Data4!$DU$1:$DU$10,[1]Data4!$DU$11:$DU$83</definedName>
    <definedName name="A125206638J">[1]Data4!$EP$1:$EP$10,[1]Data4!$EP$11:$EP$83</definedName>
    <definedName name="A125206642X">[1]Data4!$ED$1:$ED$10,[1]Data4!$ED$11:$ED$83</definedName>
    <definedName name="A125206646J">[1]Data4!$FB$1:$FB$10,[1]Data4!$FB$11:$FB$83</definedName>
    <definedName name="A125206650X">[1]Data4!$DC$1:$DC$10,[1]Data4!$DC$11:$DC$83</definedName>
    <definedName name="A125206654J">[1]Data4!$DI$1:$DI$10,[1]Data4!$DI$11:$DI$83</definedName>
    <definedName name="A125206658T">[1]Data4!$FH$1:$FH$10,[1]Data4!$FH$11:$FH$83</definedName>
    <definedName name="A125206662J">[1]Data4!$EY$1:$EY$10,[1]Data4!$EY$11:$EY$83</definedName>
    <definedName name="A125206666T">[1]Data4!$CK$1:$CK$10,[1]Data4!$CK$11:$CK$83</definedName>
    <definedName name="A125206670J">[1]Data4!$CW$1:$CW$10,[1]Data4!$CW$11:$CW$83</definedName>
    <definedName name="A125206674T">[1]Data4!$EG$1:$EG$10,[1]Data4!$EG$11:$EG$83</definedName>
    <definedName name="A125206678A">[1]Data4!$FE$1:$FE$10,[1]Data4!$FE$11:$FE$83</definedName>
    <definedName name="A125206682T">[1]Data4!$FK$1:$FK$10,[1]Data4!$FK$11:$FK$83</definedName>
    <definedName name="A125206686A">[1]Data4!$BS$1:$BS$10,[1]Data4!$BS$11:$BS$83</definedName>
    <definedName name="A125206690T">[1]Data4!$CB$1:$CB$10,[1]Data4!$CB$11:$CB$83</definedName>
    <definedName name="A125206694A">[1]Data4!$CE$1:$CE$10,[1]Data4!$CE$11:$CE$83</definedName>
    <definedName name="A125206698K">[1]Data4!$DF$1:$DF$10,[1]Data4!$DF$11:$DF$83</definedName>
    <definedName name="A125206702R">[1]Data4!$DL$1:$DL$10,[1]Data4!$DL$11:$DL$83</definedName>
    <definedName name="A125206706X">[1]Data4!$DO$1:$DO$10,[1]Data4!$DO$11:$DO$83</definedName>
    <definedName name="A125206710R">[1]Data4!$EJ$1:$EJ$10,[1]Data4!$EJ$11:$EJ$83</definedName>
    <definedName name="A125206714X">[1]Data4!$ES$1:$ES$10,[1]Data4!$ES$11:$ES$83</definedName>
    <definedName name="A125206718J">[1]Data4!$CH$1:$CH$10,[1]Data4!$CH$11:$CH$83</definedName>
    <definedName name="A125206722X">[1]Data4!$CQ$1:$CQ$10,[1]Data4!$CQ$11:$CQ$83</definedName>
    <definedName name="A125206726J">[1]Data4!$EV$1:$EV$10,[1]Data4!$EV$11:$EV$83</definedName>
    <definedName name="A125206730X">[1]Data4!$BP$1:$BP$10,[1]Data4!$BP$11:$BP$83</definedName>
    <definedName name="A125206734J">[1]Data4!$BV$1:$BV$10,[1]Data4!$BV$11:$BV$83</definedName>
    <definedName name="A125206738T">[1]Data4!$BY$1:$BY$10,[1]Data4!$BY$11:$BY$83</definedName>
    <definedName name="A125206742J">[1]Data4!$CN$1:$CN$10,[1]Data4!$CN$11:$CN$83</definedName>
    <definedName name="A125206746T">[1]Data4!$DX$1:$DX$10,[1]Data4!$DX$11:$DX$83</definedName>
    <definedName name="A125206750J">[1]Data4!$EA$1:$EA$10,[1]Data4!$EA$11:$EA$83</definedName>
    <definedName name="A125206754T">[1]Data4!$CT$1:$CT$10,[1]Data4!$CT$11:$CT$83</definedName>
    <definedName name="A125206758A">[1]Data4!$DR$1:$DR$10,[1]Data4!$DR$11:$DR$83</definedName>
    <definedName name="A125206762T">[1]Data4!$EM$1:$EM$10,[1]Data4!$EM$11:$EM$83</definedName>
    <definedName name="A125206766A">[1]Data4!$GX$1:$GX$10,[1]Data4!$GX$11:$GX$83</definedName>
    <definedName name="A125206770T">[1]Data4!$HS$1:$HS$10,[1]Data4!$HS$11:$HS$83</definedName>
    <definedName name="A125206774A">[1]Data4!$IN$1:$IN$10,[1]Data4!$IN$11:$IN$83</definedName>
    <definedName name="A125206778K">[1]Data4!$IB$1:$IB$10,[1]Data4!$IB$11:$IB$83</definedName>
    <definedName name="A125206782A">[1]Data5!$J$1:$J$10,[1]Data5!$J$11:$J$83</definedName>
    <definedName name="A125206786K">[1]Data4!$HA$1:$HA$10,[1]Data4!$HA$11:$HA$83</definedName>
    <definedName name="A125206790A">[1]Data4!$HG$1:$HG$10,[1]Data4!$HG$11:$HG$83</definedName>
    <definedName name="A125206794K">[1]Data5!$P$1:$P$10,[1]Data5!$P$11:$P$83</definedName>
    <definedName name="A125206798V">[1]Data5!$G$1:$G$10,[1]Data5!$G$11:$G$83</definedName>
    <definedName name="A125206802X">[1]Data4!$GI$1:$GI$10,[1]Data4!$GI$11:$GI$83</definedName>
    <definedName name="A125206806J">[1]Data4!$GU$1:$GU$10,[1]Data4!$GU$11:$GU$83</definedName>
    <definedName name="A125206810X">[1]Data4!$IE$1:$IE$10,[1]Data4!$IE$11:$IE$83</definedName>
    <definedName name="A125206814J">[1]Data5!$M$1:$M$10,[1]Data5!$M$11:$M$83</definedName>
    <definedName name="A125206818T">[1]Data5!$S$1:$S$10,[1]Data5!$S$11:$S$83</definedName>
    <definedName name="A125206822J">[1]Data4!$FQ$1:$FQ$10,[1]Data4!$FQ$11:$FQ$83</definedName>
    <definedName name="A125206826T">[1]Data4!$FZ$1:$FZ$10,[1]Data4!$FZ$11:$FZ$83</definedName>
    <definedName name="A125206830J">[1]Data4!$GC$1:$GC$10,[1]Data4!$GC$11:$GC$83</definedName>
    <definedName name="A125206834T">[1]Data4!$HD$1:$HD$10,[1]Data4!$HD$11:$HD$83</definedName>
    <definedName name="A125206838A">[1]Data4!$HJ$1:$HJ$10,[1]Data4!$HJ$11:$HJ$83</definedName>
    <definedName name="A125206842T">[1]Data4!$HM$1:$HM$10,[1]Data4!$HM$11:$HM$83</definedName>
    <definedName name="A125206846A">[1]Data4!$IH$1:$IH$10,[1]Data4!$IH$11:$IH$83</definedName>
    <definedName name="A125206850T">[1]Data4!$IQ$1:$IQ$10,[1]Data4!$IQ$11:$IQ$83</definedName>
    <definedName name="A125206854A">[1]Data4!$GF$1:$GF$10,[1]Data4!$GF$11:$GF$83</definedName>
    <definedName name="A125206858K">[1]Data4!$GO$1:$GO$10,[1]Data4!$GO$11:$GO$83</definedName>
    <definedName name="A125206862A">[1]Data5!$D$1:$D$10,[1]Data5!$D$11:$D$83</definedName>
    <definedName name="A125206866K">[1]Data4!$FN$1:$FN$10,[1]Data4!$FN$11:$FN$83</definedName>
    <definedName name="A125206870A">[1]Data4!$FT$1:$FT$10,[1]Data4!$FT$11:$FT$83</definedName>
    <definedName name="A125206874K">[1]Data4!$FW$1:$FW$10,[1]Data4!$FW$11:$FW$83</definedName>
    <definedName name="A125206878V">[1]Data4!$GL$1:$GL$10,[1]Data4!$GL$11:$GL$83</definedName>
    <definedName name="A125206882K">[1]Data4!$HV$1:$HV$10,[1]Data4!$HV$11:$HV$83</definedName>
    <definedName name="A125206886V">[1]Data4!$HY$1:$HY$10,[1]Data4!$HY$11:$HY$83</definedName>
    <definedName name="A125206890K">[1]Data4!$GR$1:$GR$10,[1]Data4!$GR$11:$GR$83</definedName>
    <definedName name="A125206894V">[1]Data4!$HP$1:$HP$10,[1]Data4!$HP$11:$HP$83</definedName>
    <definedName name="A125206898C">[1]Data4!$IK$1:$IK$10,[1]Data4!$IK$11:$IK$83</definedName>
    <definedName name="A125206902J">[1]Data1!$IH$1:$IH$10,[1]Data1!$IH$11:$IH$83</definedName>
    <definedName name="A125206906T">[1]Data2!$M$1:$M$10,[1]Data2!$M$11:$M$83</definedName>
    <definedName name="A125206910J">[1]Data2!$AH$1:$AH$10,[1]Data2!$AH$11:$AH$83</definedName>
    <definedName name="A125206914T">[1]Data2!$V$1:$V$10,[1]Data2!$V$11:$V$83</definedName>
    <definedName name="A125206918A">[1]Data2!$AT$1:$AT$10,[1]Data2!$AT$11:$AT$83</definedName>
    <definedName name="A125206922T">[1]Data1!$IK$1:$IK$10,[1]Data1!$IK$11:$IK$83</definedName>
    <definedName name="A125206926A">[1]Data1!$IQ$1:$IQ$10,[1]Data1!$IQ$11:$IQ$83</definedName>
    <definedName name="A125206930T">[1]Data2!$AZ$1:$AZ$10,[1]Data2!$AZ$11:$AZ$83</definedName>
    <definedName name="A125206934A">[1]Data2!$AQ$1:$AQ$10,[1]Data2!$AQ$11:$AQ$83</definedName>
    <definedName name="A125206938K">[1]Data1!$HS$1:$HS$10,[1]Data1!$HS$11:$HS$83</definedName>
    <definedName name="A125206942A">[1]Data1!$IE$1:$IE$10,[1]Data1!$IE$11:$IE$83</definedName>
    <definedName name="A125206946K">[1]Data2!$Y$1:$Y$10,[1]Data2!$Y$11:$Y$83</definedName>
    <definedName name="A125206950A">[1]Data2!$AW$1:$AW$10,[1]Data2!$AW$11:$AW$83</definedName>
    <definedName name="A125206954K">[1]Data2!$BC$1:$BC$10,[1]Data2!$BC$11:$BC$83</definedName>
    <definedName name="A125206958V">[1]Data1!$HA$1:$HA$10,[1]Data1!$HA$11:$HA$83</definedName>
    <definedName name="A125206962K">[1]Data1!$HJ$1:$HJ$10,[1]Data1!$HJ$11:$HJ$83</definedName>
    <definedName name="A125206966V">[1]Data1!$HM$1:$HM$10,[1]Data1!$HM$11:$HM$83</definedName>
    <definedName name="A125206970K">[1]Data1!$IN$1:$IN$10,[1]Data1!$IN$11:$IN$83</definedName>
    <definedName name="A125206974V">[1]Data2!$D$1:$D$10,[1]Data2!$D$11:$D$83</definedName>
    <definedName name="A125206978C">[1]Data2!$G$1:$G$10,[1]Data2!$G$11:$G$83</definedName>
    <definedName name="A125206982V">[1]Data2!$AB$1:$AB$10,[1]Data2!$AB$11:$AB$83</definedName>
    <definedName name="A125206986C">[1]Data2!$AK$1:$AK$10,[1]Data2!$AK$11:$AK$83</definedName>
    <definedName name="A125206990V">[1]Data1!$HP$1:$HP$10,[1]Data1!$HP$11:$HP$83</definedName>
    <definedName name="A125206994C">[1]Data1!$HY$1:$HY$10,[1]Data1!$HY$11:$HY$83</definedName>
    <definedName name="A125206998L">[1]Data2!$AN$1:$AN$10,[1]Data2!$AN$11:$AN$83</definedName>
    <definedName name="A125207002V">[1]Data1!$GX$1:$GX$10,[1]Data1!$GX$11:$GX$83</definedName>
    <definedName name="A125207006C">[1]Data1!$HD$1:$HD$10,[1]Data1!$HD$11:$HD$83</definedName>
    <definedName name="A125207010V">[1]Data1!$HG$1:$HG$10,[1]Data1!$HG$11:$HG$83</definedName>
    <definedName name="A125207014C">[1]Data1!$HV$1:$HV$10,[1]Data1!$HV$11:$HV$83</definedName>
    <definedName name="A125207018L">[1]Data2!$P$1:$P$10,[1]Data2!$P$11:$P$83</definedName>
    <definedName name="A125207022C">[1]Data2!$S$1:$S$10,[1]Data2!$S$11:$S$83</definedName>
    <definedName name="A125207026L">[1]Data1!$IB$1:$IB$10,[1]Data1!$IB$11:$IB$83</definedName>
    <definedName name="A125207030C">[1]Data2!$J$1:$J$10,[1]Data2!$J$11:$J$83</definedName>
    <definedName name="A125207034L">[1]Data2!$AE$1:$AE$10,[1]Data2!$AE$11:$AE$83</definedName>
    <definedName name="A125208126R">[1]Data3!$AV$1:$AV$10,[1]Data3!$AV$11:$AV$83</definedName>
    <definedName name="A125208130F">[1]Data3!$BQ$1:$BQ$10,[1]Data3!$BQ$11:$BQ$83</definedName>
    <definedName name="A125208134R">[1]Data3!$CL$1:$CL$10,[1]Data3!$CL$11:$CL$83</definedName>
    <definedName name="A125208138X">[1]Data3!$BZ$1:$BZ$10,[1]Data3!$BZ$11:$BZ$83</definedName>
    <definedName name="A125208142R">[1]Data3!$CX$1:$CX$10,[1]Data3!$CX$11:$CX$83</definedName>
    <definedName name="A125208146X">[1]Data3!$AY$1:$AY$10,[1]Data3!$AY$11:$AY$83</definedName>
    <definedName name="A125208150R">[1]Data3!$BE$1:$BE$10,[1]Data3!$BE$11:$BE$83</definedName>
    <definedName name="A125208154X">[1]Data3!$DD$1:$DD$10,[1]Data3!$DD$11:$DD$83</definedName>
    <definedName name="A125208158J">[1]Data3!$CU$1:$CU$10,[1]Data3!$CU$11:$CU$83</definedName>
    <definedName name="A125208162X">[1]Data3!$AG$1:$AG$10,[1]Data3!$AG$11:$AG$83</definedName>
    <definedName name="A125208166J">[1]Data3!$AS$1:$AS$10,[1]Data3!$AS$11:$AS$83</definedName>
    <definedName name="A125208170X">[1]Data3!$CC$1:$CC$10,[1]Data3!$CC$11:$CC$83</definedName>
    <definedName name="A125208174J">[1]Data3!$DA$1:$DA$10,[1]Data3!$DA$11:$DA$83</definedName>
    <definedName name="A125208178T">[1]Data3!$DG$1:$DG$10,[1]Data3!$DG$11:$DG$83</definedName>
    <definedName name="A125208182J">[1]Data3!$O$1:$O$10,[1]Data3!$O$11:$O$83</definedName>
    <definedName name="A125208186T">[1]Data3!$X$1:$X$10,[1]Data3!$X$11:$X$83</definedName>
    <definedName name="A125208190J">[1]Data3!$AA$1:$AA$10,[1]Data3!$AA$11:$AA$83</definedName>
    <definedName name="A125208194T">[1]Data3!$BB$1:$BB$10,[1]Data3!$BB$11:$BB$83</definedName>
    <definedName name="A125208198A">[1]Data3!$BH$1:$BH$10,[1]Data3!$BH$11:$BH$83</definedName>
    <definedName name="A125208202F">[1]Data3!$BK$1:$BK$10,[1]Data3!$BK$11:$BK$83</definedName>
    <definedName name="A125208206R">[1]Data3!$CF$1:$CF$10,[1]Data3!$CF$11:$CF$83</definedName>
    <definedName name="A125208210F">[1]Data3!$CO$1:$CO$10,[1]Data3!$CO$11:$CO$83</definedName>
    <definedName name="A125208214R">[1]Data3!$AD$1:$AD$10,[1]Data3!$AD$11:$AD$83</definedName>
    <definedName name="A125208218X">[1]Data3!$AM$1:$AM$10,[1]Data3!$AM$11:$AM$83</definedName>
    <definedName name="A125208222R">[1]Data3!$CR$1:$CR$10,[1]Data3!$CR$11:$CR$83</definedName>
    <definedName name="A125208226X">[1]Data3!$L$1:$L$10,[1]Data3!$L$11:$L$83</definedName>
    <definedName name="A125208230R">[1]Data3!$R$1:$R$10,[1]Data3!$R$11:$R$83</definedName>
    <definedName name="A125208234X">[1]Data3!$U$1:$U$10,[1]Data3!$U$11:$U$83</definedName>
    <definedName name="A125208238J">[1]Data3!$AJ$1:$AJ$10,[1]Data3!$AJ$11:$AJ$83</definedName>
    <definedName name="A125208242X">[1]Data3!$BT$1:$BT$10,[1]Data3!$BT$11:$BT$83</definedName>
    <definedName name="A125208246J">[1]Data3!$BW$1:$BW$10,[1]Data3!$BW$11:$BW$83</definedName>
    <definedName name="A125208250X">[1]Data3!$AP$1:$AP$10,[1]Data3!$AP$11:$AP$83</definedName>
    <definedName name="A125208254J">[1]Data3!$BN$1:$BN$10,[1]Data3!$BN$11:$BN$83</definedName>
    <definedName name="A125208258T">[1]Data3!$CI$1:$CI$10,[1]Data3!$CI$11:$CI$83</definedName>
    <definedName name="A125209350A">[1]Data1!$EJ$1:$EJ$10,[1]Data1!$EJ$11:$EJ$83</definedName>
    <definedName name="A125209354K">[1]Data1!$FE$1:$FE$10,[1]Data1!$FE$11:$FE$83</definedName>
    <definedName name="A125209358V">[1]Data1!$FZ$1:$FZ$10,[1]Data1!$FZ$11:$FZ$83</definedName>
    <definedName name="A125209362K">[1]Data1!$FN$1:$FN$10,[1]Data1!$FN$11:$FN$83</definedName>
    <definedName name="A125209366V">[1]Data1!$GL$1:$GL$10,[1]Data1!$GL$11:$GL$83</definedName>
    <definedName name="A125209370K">[1]Data1!$EM$1:$EM$10,[1]Data1!$EM$11:$EM$83</definedName>
    <definedName name="A125209374V">[1]Data1!$ES$1:$ES$10,[1]Data1!$ES$11:$ES$83</definedName>
    <definedName name="A125209378C">[1]Data1!$GR$1:$GR$10,[1]Data1!$GR$11:$GR$83</definedName>
    <definedName name="A125209382V">[1]Data1!$GI$1:$GI$10,[1]Data1!$GI$11:$GI$83</definedName>
    <definedName name="A125209386C">[1]Data1!$DU$1:$DU$10,[1]Data1!$DU$11:$DU$83</definedName>
    <definedName name="A125209390V">[1]Data1!$EG$1:$EG$10,[1]Data1!$EG$11:$EG$83</definedName>
    <definedName name="A125209394C">[1]Data1!$FQ$1:$FQ$10,[1]Data1!$FQ$11:$FQ$83</definedName>
    <definedName name="A125209398L">[1]Data1!$GO$1:$GO$10,[1]Data1!$GO$11:$GO$83</definedName>
    <definedName name="A125209402T">[1]Data1!$GU$1:$GU$10,[1]Data1!$GU$11:$GU$83</definedName>
    <definedName name="A125209406A">[1]Data1!$DC$1:$DC$10,[1]Data1!$DC$11:$DC$83</definedName>
    <definedName name="A125209410T">[1]Data1!$DL$1:$DL$10,[1]Data1!$DL$11:$DL$83</definedName>
    <definedName name="A125209414A">[1]Data1!$DO$1:$DO$10,[1]Data1!$DO$11:$DO$83</definedName>
    <definedName name="A125209418K">[1]Data1!$EP$1:$EP$10,[1]Data1!$EP$11:$EP$83</definedName>
    <definedName name="A125209422A">[1]Data1!$EV$1:$EV$10,[1]Data1!$EV$11:$EV$83</definedName>
    <definedName name="A125209426K">[1]Data1!$EY$1:$EY$10,[1]Data1!$EY$11:$EY$83</definedName>
    <definedName name="A125209430A">[1]Data1!$FT$1:$FT$10,[1]Data1!$FT$11:$FT$83</definedName>
    <definedName name="A125209434K">[1]Data1!$GC$1:$GC$10,[1]Data1!$GC$11:$GC$83</definedName>
    <definedName name="A125209438V">[1]Data1!$DR$1:$DR$10,[1]Data1!$DR$11:$DR$83</definedName>
    <definedName name="A125209442K">[1]Data1!$EA$1:$EA$10,[1]Data1!$EA$11:$EA$83</definedName>
    <definedName name="A125209446V">[1]Data1!$GF$1:$GF$10,[1]Data1!$GF$11:$GF$83</definedName>
    <definedName name="A125209450K">[1]Data1!$CZ$1:$CZ$10,[1]Data1!$CZ$11:$CZ$83</definedName>
    <definedName name="A125209454V">[1]Data1!$DF$1:$DF$10,[1]Data1!$DF$11:$DF$83</definedName>
    <definedName name="A125209458C">[1]Data1!$DI$1:$DI$10,[1]Data1!$DI$11:$DI$83</definedName>
    <definedName name="A125209462V">[1]Data1!$DX$1:$DX$10,[1]Data1!$DX$11:$DX$83</definedName>
    <definedName name="A125209466C">[1]Data1!$FH$1:$FH$10,[1]Data1!$FH$11:$FH$83</definedName>
    <definedName name="A125209470V">[1]Data1!$FK$1:$FK$10,[1]Data1!$FK$11:$FK$83</definedName>
    <definedName name="A125209474C">[1]Data1!$ED$1:$ED$10,[1]Data1!$ED$11:$ED$83</definedName>
    <definedName name="A125209478L">[1]Data1!$FB$1:$FB$10,[1]Data1!$FB$11:$FB$83</definedName>
    <definedName name="A125209482C">[1]Data1!$FW$1:$FW$10,[1]Data1!$FW$11:$FW$83</definedName>
    <definedName name="A125210574K">[1]Data2!$CP$1:$CP$10,[1]Data2!$CP$11:$CP$83</definedName>
    <definedName name="A125210578V">[1]Data2!$DK$1:$DK$10,[1]Data2!$DK$11:$DK$83</definedName>
    <definedName name="A125210582K">[1]Data2!$EF$1:$EF$10,[1]Data2!$EF$11:$EF$83</definedName>
    <definedName name="A125210586V">[1]Data2!$DT$1:$DT$10,[1]Data2!$DT$11:$DT$83</definedName>
    <definedName name="A125210590K">[1]Data2!$ER$1:$ER$10,[1]Data2!$ER$11:$ER$83</definedName>
    <definedName name="A125210594V">[1]Data2!$CS$1:$CS$10,[1]Data2!$CS$11:$CS$83</definedName>
    <definedName name="A125210598C">[1]Data2!$CY$1:$CY$10,[1]Data2!$CY$11:$CY$83</definedName>
    <definedName name="A125210602J">[1]Data2!$EX$1:$EX$10,[1]Data2!$EX$11:$EX$83</definedName>
    <definedName name="A125210606T">[1]Data2!$EO$1:$EO$10,[1]Data2!$EO$11:$EO$83</definedName>
    <definedName name="A125210610J">[1]Data2!$CA$1:$CA$10,[1]Data2!$CA$11:$CA$83</definedName>
    <definedName name="A125210614T">[1]Data2!$CM$1:$CM$10,[1]Data2!$CM$11:$CM$83</definedName>
    <definedName name="A125210618A">[1]Data2!$DW$1:$DW$10,[1]Data2!$DW$11:$DW$83</definedName>
    <definedName name="A125210622T">[1]Data2!$EU$1:$EU$10,[1]Data2!$EU$11:$EU$83</definedName>
    <definedName name="A125210626A">[1]Data2!$FA$1:$FA$10,[1]Data2!$FA$11:$FA$83</definedName>
    <definedName name="A125210630T">[1]Data2!$BI$1:$BI$10,[1]Data2!$BI$11:$BI$83</definedName>
    <definedName name="A125210634A">[1]Data2!$BR$1:$BR$10,[1]Data2!$BR$11:$BR$83</definedName>
    <definedName name="A125210638K">[1]Data2!$BU$1:$BU$10,[1]Data2!$BU$11:$BU$83</definedName>
    <definedName name="A125210642A">[1]Data2!$CV$1:$CV$10,[1]Data2!$CV$11:$CV$83</definedName>
    <definedName name="A125210646K">[1]Data2!$DB$1:$DB$10,[1]Data2!$DB$11:$DB$83</definedName>
    <definedName name="A125210650A">[1]Data2!$DE$1:$DE$10,[1]Data2!$DE$11:$DE$83</definedName>
    <definedName name="A125210654K">[1]Data2!$DZ$1:$DZ$10,[1]Data2!$DZ$11:$DZ$83</definedName>
    <definedName name="A125210658V">[1]Data2!$EI$1:$EI$10,[1]Data2!$EI$11:$EI$83</definedName>
    <definedName name="A125210662K">[1]Data2!$BX$1:$BX$10,[1]Data2!$BX$11:$BX$83</definedName>
    <definedName name="A125210666V">[1]Data2!$CG$1:$CG$10,[1]Data2!$CG$11:$CG$83</definedName>
    <definedName name="A125210670K">[1]Data2!$EL$1:$EL$10,[1]Data2!$EL$11:$EL$83</definedName>
    <definedName name="A125210674V">[1]Data2!$BF$1:$BF$10,[1]Data2!$BF$11:$BF$83</definedName>
    <definedName name="A125210678C">[1]Data2!$BL$1:$BL$10,[1]Data2!$BL$11:$BL$83</definedName>
    <definedName name="A125210682V">[1]Data2!$BO$1:$BO$10,[1]Data2!$BO$11:$BO$83</definedName>
    <definedName name="A125210686C">[1]Data2!$CD$1:$CD$10,[1]Data2!$CD$11:$CD$83</definedName>
    <definedName name="A125210690V">[1]Data2!$DN$1:$DN$10,[1]Data2!$DN$11:$DN$83</definedName>
    <definedName name="A125210694C">[1]Data2!$DQ$1:$DQ$10,[1]Data2!$DQ$11:$DQ$83</definedName>
    <definedName name="A125210698L">[1]Data2!$CJ$1:$CJ$10,[1]Data2!$CJ$11:$CJ$83</definedName>
    <definedName name="A125210702T">[1]Data2!$DH$1:$DH$10,[1]Data2!$DH$11:$DH$83</definedName>
    <definedName name="A125210706A">[1]Data2!$EC$1:$EC$10,[1]Data2!$EC$11:$EC$83</definedName>
    <definedName name="A125211798R">[1]Data2!$GN$1:$GN$10,[1]Data2!$GN$11:$GN$83</definedName>
    <definedName name="A125211802V">[1]Data2!$HI$1:$HI$10,[1]Data2!$HI$11:$HI$83</definedName>
    <definedName name="A125211806C">[1]Data2!$ID$1:$ID$10,[1]Data2!$ID$11:$ID$83</definedName>
    <definedName name="A125211810V">[1]Data2!$HR$1:$HR$10,[1]Data2!$HR$11:$HR$83</definedName>
    <definedName name="A125211814C">[1]Data2!$IP$1:$IP$10,[1]Data2!$IP$11:$IP$83</definedName>
    <definedName name="A125211818L">[1]Data2!$GQ$1:$GQ$10,[1]Data2!$GQ$11:$GQ$83</definedName>
    <definedName name="A125211822C">[1]Data2!$GW$1:$GW$10,[1]Data2!$GW$11:$GW$83</definedName>
    <definedName name="A125211826L">[1]Data3!$F$1:$F$10,[1]Data3!$F$11:$F$83</definedName>
    <definedName name="A125211830C">[1]Data2!$IM$1:$IM$10,[1]Data2!$IM$11:$IM$83</definedName>
    <definedName name="A125211834L">[1]Data2!$FY$1:$FY$10,[1]Data2!$FY$11:$FY$83</definedName>
    <definedName name="A125211838W">[1]Data2!$GK$1:$GK$10,[1]Data2!$GK$11:$GK$83</definedName>
    <definedName name="A125211842L">[1]Data2!$HU$1:$HU$10,[1]Data2!$HU$11:$HU$83</definedName>
    <definedName name="A125211846W">[1]Data3!$C$1:$C$10,[1]Data3!$C$11:$C$83</definedName>
    <definedName name="A125211850L">[1]Data3!$I$1:$I$10,[1]Data3!$I$11:$I$83</definedName>
    <definedName name="A125211854W">[1]Data2!$FG$1:$FG$10,[1]Data2!$FG$11:$FG$83</definedName>
    <definedName name="A125211858F">[1]Data2!$FP$1:$FP$10,[1]Data2!$FP$11:$FP$83</definedName>
    <definedName name="A125211862W">[1]Data2!$FS$1:$FS$10,[1]Data2!$FS$11:$FS$83</definedName>
    <definedName name="A125211866F">[1]Data2!$GT$1:$GT$10,[1]Data2!$GT$11:$GT$83</definedName>
    <definedName name="A125211870W">[1]Data2!$GZ$1:$GZ$10,[1]Data2!$GZ$11:$GZ$83</definedName>
    <definedName name="A125211874F">[1]Data2!$HC$1:$HC$10,[1]Data2!$HC$11:$HC$83</definedName>
    <definedName name="A125211878R">[1]Data2!$HX$1:$HX$10,[1]Data2!$HX$11:$HX$83</definedName>
    <definedName name="A125211882F">[1]Data2!$IG$1:$IG$10,[1]Data2!$IG$11:$IG$83</definedName>
    <definedName name="A125211886R">[1]Data2!$FV$1:$FV$10,[1]Data2!$FV$11:$FV$83</definedName>
    <definedName name="A125211890F">[1]Data2!$GE$1:$GE$10,[1]Data2!$GE$11:$GE$83</definedName>
    <definedName name="A125211894R">[1]Data2!$IJ$1:$IJ$10,[1]Data2!$IJ$11:$IJ$83</definedName>
    <definedName name="A125211898X">[1]Data2!$FD$1:$FD$10,[1]Data2!$FD$11:$FD$83</definedName>
    <definedName name="A125211902C">[1]Data2!$FJ$1:$FJ$10,[1]Data2!$FJ$11:$FJ$83</definedName>
    <definedName name="A125211906L">[1]Data2!$FM$1:$FM$10,[1]Data2!$FM$11:$FM$83</definedName>
    <definedName name="A125211910C">[1]Data2!$GB$1:$GB$10,[1]Data2!$GB$11:$GB$83</definedName>
    <definedName name="A125211914L">[1]Data2!$HL$1:$HL$10,[1]Data2!$HL$11:$HL$83</definedName>
    <definedName name="A125211918W">[1]Data2!$HO$1:$HO$10,[1]Data2!$HO$11:$HO$83</definedName>
    <definedName name="A125211922L">[1]Data2!$GH$1:$GH$10,[1]Data2!$GH$11:$GH$83</definedName>
    <definedName name="A125211926W">[1]Data2!$HF$1:$HF$10,[1]Data2!$HF$11:$HF$83</definedName>
    <definedName name="A125211930L">[1]Data2!$IA$1:$IA$10,[1]Data2!$IA$11:$IA$83</definedName>
    <definedName name="A125213022T">[1]Data1!$AN$1:$AN$10,[1]Data1!$AN$11:$AN$83</definedName>
    <definedName name="A125213026A">[1]Data1!$BI$1:$BI$10,[1]Data1!$BI$11:$BI$83</definedName>
    <definedName name="A125213030T">[1]Data1!$CD$1:$CD$10,[1]Data1!$CD$11:$CD$83</definedName>
    <definedName name="A125213034A">[1]Data1!$BR$1:$BR$10,[1]Data1!$BR$11:$BR$83</definedName>
    <definedName name="A125213038K">[1]Data1!$CP$1:$CP$10,[1]Data1!$CP$11:$CP$83</definedName>
    <definedName name="A125213042A">[1]Data1!$AQ$1:$AQ$10,[1]Data1!$AQ$11:$AQ$83</definedName>
    <definedName name="A125213046K">[1]Data1!$AW$1:$AW$10,[1]Data1!$AW$11:$AW$83</definedName>
    <definedName name="A125213050A">[1]Data1!$CV$1:$CV$10,[1]Data1!$CV$11:$CV$83</definedName>
    <definedName name="A125213054K">[1]Data1!$CM$1:$CM$10,[1]Data1!$CM$11:$CM$83</definedName>
    <definedName name="A125213058V">[1]Data1!$Y$1:$Y$10,[1]Data1!$Y$11:$Y$83</definedName>
    <definedName name="A125213062K">[1]Data1!$AK$1:$AK$10,[1]Data1!$AK$11:$AK$83</definedName>
    <definedName name="A125213066V">[1]Data1!$BU$1:$BU$10,[1]Data1!$BU$11:$BU$83</definedName>
    <definedName name="A125213070K">[1]Data1!$CS$1:$CS$10,[1]Data1!$CS$11:$CS$83</definedName>
    <definedName name="A125213074V">[1]Data1!$CY$1:$CY$10,[1]Data1!$CY$11:$CY$83</definedName>
    <definedName name="A125213078C">[1]Data1!$G$1:$G$10,[1]Data1!$G$11:$G$83</definedName>
    <definedName name="A125213082V">[1]Data1!$P$1:$P$10,[1]Data1!$P$11:$P$83</definedName>
    <definedName name="A125213086C">[1]Data1!$S$1:$S$10,[1]Data1!$S$11:$S$83</definedName>
    <definedName name="A125213090V">[1]Data1!$AT$1:$AT$10,[1]Data1!$AT$11:$AT$83</definedName>
    <definedName name="A125213094C">[1]Data1!$AZ$1:$AZ$10,[1]Data1!$AZ$11:$AZ$83</definedName>
    <definedName name="A125213098L">[1]Data1!$BC$1:$BC$10,[1]Data1!$BC$11:$BC$83</definedName>
    <definedName name="A125213102T">[1]Data1!$BX$1:$BX$10,[1]Data1!$BX$11:$BX$83</definedName>
    <definedName name="A125213106A">[1]Data1!$CG$1:$CG$10,[1]Data1!$CG$11:$CG$83</definedName>
    <definedName name="A125213110T">[1]Data1!$V$1:$V$10,[1]Data1!$V$11:$V$83</definedName>
    <definedName name="A125213114A">[1]Data1!$AE$1:$AE$10,[1]Data1!$AE$11:$AE$83</definedName>
    <definedName name="A125213118K">[1]Data1!$CJ$1:$CJ$10,[1]Data1!$CJ$11:$CJ$83</definedName>
    <definedName name="A125213122A">[1]Data1!$D$1:$D$10,[1]Data1!$D$11:$D$83</definedName>
    <definedName name="A125213126K">[1]Data1!$J$1:$J$10,[1]Data1!$J$11:$J$83</definedName>
    <definedName name="A125213130A">[1]Data1!$M$1:$M$10,[1]Data1!$M$11:$M$83</definedName>
    <definedName name="A125213134K">[1]Data1!$AB$1:$AB$10,[1]Data1!$AB$11:$AB$83</definedName>
    <definedName name="A125213138V">[1]Data1!$BL$1:$BL$10,[1]Data1!$BL$11:$BL$83</definedName>
    <definedName name="A125213142K">[1]Data1!$BO$1:$BO$10,[1]Data1!$BO$11:$BO$83</definedName>
    <definedName name="A125213146V">[1]Data1!$AH$1:$AH$10,[1]Data1!$AH$11:$AH$83</definedName>
    <definedName name="A125213150K">[1]Data1!$BF$1:$BF$10,[1]Data1!$BF$11:$BF$83</definedName>
    <definedName name="A125213154V">[1]Data1!$CA$1:$CA$10,[1]Data1!$CA$11:$CA$83</definedName>
    <definedName name="A125213158C">[1]Data6!$DL$1:$DL$10,[1]Data6!$DL$11:$DL$83</definedName>
    <definedName name="A125213162V">[1]Data6!$EG$1:$EG$10,[1]Data6!$EG$11:$EG$83</definedName>
    <definedName name="A125213166C">[1]Data6!$FB$1:$FB$10,[1]Data6!$FB$11:$FB$83</definedName>
    <definedName name="A125213170V">[1]Data6!$EP$1:$EP$10,[1]Data6!$EP$11:$EP$83</definedName>
    <definedName name="A125213174C">[1]Data6!$FN$1:$FN$10,[1]Data6!$FN$11:$FN$83</definedName>
    <definedName name="A125213178L">[1]Data6!$DO$1:$DO$10,[1]Data6!$DO$11:$DO$83</definedName>
    <definedName name="A125213182C">[1]Data6!$DU$1:$DU$10,[1]Data6!$DU$11:$DU$83</definedName>
    <definedName name="A125213186L">[1]Data6!$FT$1:$FT$10,[1]Data6!$FT$11:$FT$83</definedName>
    <definedName name="A125213190C">[1]Data6!$FK$1:$FK$10,[1]Data6!$FK$11:$FK$83</definedName>
    <definedName name="A125213194L">[1]Data6!$CW$1:$CW$10,[1]Data6!$CW$11:$CW$83</definedName>
    <definedName name="A125213198W">[1]Data6!$DI$1:$DI$10,[1]Data6!$DI$11:$DI$83</definedName>
    <definedName name="A125213202A">[1]Data6!$ES$1:$ES$10,[1]Data6!$ES$11:$ES$83</definedName>
    <definedName name="A125213206K">[1]Data6!$FQ$1:$FQ$10,[1]Data6!$FQ$11:$FQ$83</definedName>
    <definedName name="A125213210A">[1]Data6!$FW$1:$FW$10,[1]Data6!$FW$11:$FW$83</definedName>
    <definedName name="A125213214K">[1]Data6!$CE$1:$CE$10,[1]Data6!$CE$11:$CE$83</definedName>
    <definedName name="A125213218V">[1]Data6!$CN$1:$CN$10,[1]Data6!$CN$11:$CN$83</definedName>
    <definedName name="A125213222K">[1]Data6!$CQ$1:$CQ$10,[1]Data6!$CQ$11:$CQ$83</definedName>
    <definedName name="A125213226V">[1]Data6!$DR$1:$DR$10,[1]Data6!$DR$11:$DR$83</definedName>
    <definedName name="A125213230K">[1]Data6!$DX$1:$DX$10,[1]Data6!$DX$11:$DX$83</definedName>
    <definedName name="A125213234V">[1]Data6!$EA$1:$EA$10,[1]Data6!$EA$11:$EA$83</definedName>
    <definedName name="A125213238C">[1]Data6!$EV$1:$EV$10,[1]Data6!$EV$11:$EV$83</definedName>
    <definedName name="A125213242V">[1]Data6!$FE$1:$FE$10,[1]Data6!$FE$11:$FE$83</definedName>
    <definedName name="A125213246C">[1]Data6!$CT$1:$CT$10,[1]Data6!$CT$11:$CT$83</definedName>
    <definedName name="A125213250V">[1]Data6!$DC$1:$DC$10,[1]Data6!$DC$11:$DC$83</definedName>
    <definedName name="A125213254C">[1]Data6!$FH$1:$FH$10,[1]Data6!$FH$11:$FH$83</definedName>
    <definedName name="A125213258L">[1]Data6!$CB$1:$CB$10,[1]Data6!$CB$11:$CB$83</definedName>
    <definedName name="A125213262C">[1]Data6!$CH$1:$CH$10,[1]Data6!$CH$11:$CH$83</definedName>
    <definedName name="A125213266L">[1]Data6!$CK$1:$CK$10,[1]Data6!$CK$11:$CK$83</definedName>
    <definedName name="A125213270C">[1]Data6!$CZ$1:$CZ$10,[1]Data6!$CZ$11:$CZ$83</definedName>
    <definedName name="A125213274L">[1]Data6!$EJ$1:$EJ$10,[1]Data6!$EJ$11:$EJ$83</definedName>
    <definedName name="A125213278W">[1]Data6!$EM$1:$EM$10,[1]Data6!$EM$11:$EM$83</definedName>
    <definedName name="A125213282L">[1]Data6!$DF$1:$DF$10,[1]Data6!$DF$11:$DF$83</definedName>
    <definedName name="A125213286W">[1]Data6!$ED$1:$ED$10,[1]Data6!$ED$11:$ED$83</definedName>
    <definedName name="A125213290L">[1]Data6!$EY$1:$EY$10,[1]Data6!$EY$11:$EY$83</definedName>
    <definedName name="A125213294W">[1]Data4!$D$1:$D$10,[1]Data4!$D$11:$D$83</definedName>
    <definedName name="A125213298F">[1]Data4!$Y$1:$Y$10,[1]Data4!$Y$11:$Y$83</definedName>
    <definedName name="A125213302K">[1]Data4!$AT$1:$AT$10,[1]Data4!$AT$11:$AT$83</definedName>
    <definedName name="A125213306V">[1]Data4!$AH$1:$AH$10,[1]Data4!$AH$11:$AH$83</definedName>
    <definedName name="A125213310K">[1]Data4!$BF$1:$BF$10,[1]Data4!$BF$11:$BF$83</definedName>
    <definedName name="A125213314V">[1]Data4!$G$1:$G$10,[1]Data4!$G$11:$G$83</definedName>
    <definedName name="A125213318C">[1]Data4!$M$1:$M$10,[1]Data4!$M$11:$M$83</definedName>
    <definedName name="A125213322V">[1]Data4!$BL$1:$BL$10,[1]Data4!$BL$11:$BL$83</definedName>
    <definedName name="A125213326C">[1]Data4!$BC$1:$BC$10,[1]Data4!$BC$11:$BC$83</definedName>
    <definedName name="A125213330V">[1]Data3!$IE$1:$IE$10,[1]Data3!$IE$11:$IE$83</definedName>
    <definedName name="A125213334C">[1]Data3!$IQ$1:$IQ$10,[1]Data3!$IQ$11:$IQ$83</definedName>
    <definedName name="A125213338L">[1]Data4!$AK$1:$AK$10,[1]Data4!$AK$11:$AK$83</definedName>
    <definedName name="A125213342C">[1]Data4!$BI$1:$BI$10,[1]Data4!$BI$11:$BI$83</definedName>
    <definedName name="A125213346L">[1]Data4!$BO$1:$BO$10,[1]Data4!$BO$11:$BO$83</definedName>
    <definedName name="A125213350C">[1]Data3!$HM$1:$HM$10,[1]Data3!$HM$11:$HM$83</definedName>
    <definedName name="A125213354L">[1]Data3!$HV$1:$HV$10,[1]Data3!$HV$11:$HV$83</definedName>
    <definedName name="A125213358W">[1]Data3!$HY$1:$HY$10,[1]Data3!$HY$11:$HY$83</definedName>
    <definedName name="A125213362L">[1]Data4!$J$1:$J$10,[1]Data4!$J$11:$J$83</definedName>
    <definedName name="A125213366W">[1]Data4!$P$1:$P$10,[1]Data4!$P$11:$P$83</definedName>
    <definedName name="A125213370L">[1]Data4!$S$1:$S$10,[1]Data4!$S$11:$S$83</definedName>
    <definedName name="A125213374W">[1]Data4!$AN$1:$AN$10,[1]Data4!$AN$11:$AN$83</definedName>
    <definedName name="A125213378F">[1]Data4!$AW$1:$AW$10,[1]Data4!$AW$11:$AW$83</definedName>
    <definedName name="A125213382W">[1]Data3!$IB$1:$IB$10,[1]Data3!$IB$11:$IB$83</definedName>
    <definedName name="A125213386F">[1]Data3!$IK$1:$IK$10,[1]Data3!$IK$11:$IK$83</definedName>
    <definedName name="A125213390W">[1]Data4!$AZ$1:$AZ$10,[1]Data4!$AZ$11:$AZ$83</definedName>
    <definedName name="A125213394F">[1]Data3!$HJ$1:$HJ$10,[1]Data3!$HJ$11:$HJ$83</definedName>
    <definedName name="A125213398R">[1]Data3!$HP$1:$HP$10,[1]Data3!$HP$11:$HP$83</definedName>
    <definedName name="A125213402V">[1]Data3!$HS$1:$HS$10,[1]Data3!$HS$11:$HS$83</definedName>
    <definedName name="A125213406C">[1]Data3!$IH$1:$IH$10,[1]Data3!$IH$11:$IH$83</definedName>
    <definedName name="A125213410V">[1]Data4!$AB$1:$AB$10,[1]Data4!$AB$11:$AB$83</definedName>
    <definedName name="A125213414C">[1]Data4!$AE$1:$AE$10,[1]Data4!$AE$11:$AE$83</definedName>
    <definedName name="A125213418L">[1]Data3!$IN$1:$IN$10,[1]Data3!$IN$11:$IN$83</definedName>
    <definedName name="A125213422C">[1]Data4!$V$1:$V$10,[1]Data4!$V$11:$V$83</definedName>
    <definedName name="A125213426L">[1]Data4!$AQ$1:$AQ$10,[1]Data4!$AQ$11:$AQ$83</definedName>
    <definedName name="A125213430C">[1]Data5!$BH$1:$BH$10,[1]Data5!$BH$11:$BH$83</definedName>
    <definedName name="A125213434L">[1]Data5!$CC$1:$CC$10,[1]Data5!$CC$11:$CC$83</definedName>
    <definedName name="A125213438W">[1]Data5!$CX$1:$CX$10,[1]Data5!$CX$11:$CX$83</definedName>
    <definedName name="A125213442L">[1]Data5!$CL$1:$CL$10,[1]Data5!$CL$11:$CL$83</definedName>
    <definedName name="A125213446W">[1]Data5!$DJ$1:$DJ$10,[1]Data5!$DJ$11:$DJ$83</definedName>
    <definedName name="A125213450L">[1]Data5!$BK$1:$BK$10,[1]Data5!$BK$11:$BK$83</definedName>
    <definedName name="A125213454W">[1]Data5!$BQ$1:$BQ$10,[1]Data5!$BQ$11:$BQ$83</definedName>
    <definedName name="A125213458F">[1]Data5!$DP$1:$DP$10,[1]Data5!$DP$11:$DP$83</definedName>
    <definedName name="A125213462W">[1]Data5!$DG$1:$DG$10,[1]Data5!$DG$11:$DG$83</definedName>
    <definedName name="A125213466F">[1]Data5!$AS$1:$AS$10,[1]Data5!$AS$11:$AS$83</definedName>
    <definedName name="A125213470W">[1]Data5!$BE$1:$BE$10,[1]Data5!$BE$11:$BE$83</definedName>
    <definedName name="A125213474F">[1]Data5!$CO$1:$CO$10,[1]Data5!$CO$11:$CO$83</definedName>
    <definedName name="A125213478R">[1]Data5!$DM$1:$DM$10,[1]Data5!$DM$11:$DM$83</definedName>
    <definedName name="A125213482F">[1]Data5!$DS$1:$DS$10,[1]Data5!$DS$11:$DS$83</definedName>
    <definedName name="A125213486R">[1]Data5!$AA$1:$AA$10,[1]Data5!$AA$11:$AA$83</definedName>
    <definedName name="A125213490F">[1]Data5!$AJ$1:$AJ$10,[1]Data5!$AJ$11:$AJ$83</definedName>
    <definedName name="A125213494R">[1]Data5!$AM$1:$AM$10,[1]Data5!$AM$11:$AM$83</definedName>
    <definedName name="A125213498X">[1]Data5!$BN$1:$BN$10,[1]Data5!$BN$11:$BN$83</definedName>
    <definedName name="A125213502C">[1]Data5!$BT$1:$BT$10,[1]Data5!$BT$11:$BT$83</definedName>
    <definedName name="A125213506L">[1]Data5!$BW$1:$BW$10,[1]Data5!$BW$11:$BW$83</definedName>
    <definedName name="A125213510C">[1]Data5!$CR$1:$CR$10,[1]Data5!$CR$11:$CR$83</definedName>
    <definedName name="A125213514L">[1]Data5!$DA$1:$DA$10,[1]Data5!$DA$11:$DA$83</definedName>
    <definedName name="A125213518W">[1]Data5!$AP$1:$AP$10,[1]Data5!$AP$11:$AP$83</definedName>
    <definedName name="A125213522L">[1]Data5!$AY$1:$AY$10,[1]Data5!$AY$11:$AY$83</definedName>
    <definedName name="A125213526W">[1]Data5!$DD$1:$DD$10,[1]Data5!$DD$11:$DD$83</definedName>
    <definedName name="A125213530L">[1]Data5!$X$1:$X$10,[1]Data5!$X$11:$X$83</definedName>
    <definedName name="A125213534W">[1]Data5!$AD$1:$AD$10,[1]Data5!$AD$11:$AD$83</definedName>
    <definedName name="A125213538F">[1]Data5!$AG$1:$AG$10,[1]Data5!$AG$11:$AG$83</definedName>
    <definedName name="A125213542W">[1]Data5!$AV$1:$AV$10,[1]Data5!$AV$11:$AV$83</definedName>
    <definedName name="A125213546F">[1]Data5!$CF$1:$CF$10,[1]Data5!$CF$11:$CF$83</definedName>
    <definedName name="A125213550W">[1]Data5!$CI$1:$CI$10,[1]Data5!$CI$11:$CI$83</definedName>
    <definedName name="A125213554F">[1]Data5!$BB$1:$BB$10,[1]Data5!$BB$11:$BB$83</definedName>
    <definedName name="A125213558R">[1]Data5!$BZ$1:$BZ$10,[1]Data5!$BZ$11:$BZ$83</definedName>
    <definedName name="A125213562F">[1]Data5!$CU$1:$CU$10,[1]Data5!$CU$11:$CU$83</definedName>
    <definedName name="A125213566R">[1]Data5!$FF$1:$FF$10,[1]Data5!$FF$11:$FF$83</definedName>
    <definedName name="A125213570F">[1]Data5!$GA$1:$GA$10,[1]Data5!$GA$11:$GA$83</definedName>
    <definedName name="A125213574R">[1]Data5!$GV$1:$GV$10,[1]Data5!$GV$11:$GV$83</definedName>
    <definedName name="A125213578X">[1]Data5!$GJ$1:$GJ$10,[1]Data5!$GJ$11:$GJ$83</definedName>
    <definedName name="A125213582R">[1]Data5!$HH$1:$HH$10,[1]Data5!$HH$11:$HH$83</definedName>
    <definedName name="A125213586X">[1]Data5!$FI$1:$FI$10,[1]Data5!$FI$11:$FI$83</definedName>
    <definedName name="A125213590R">[1]Data5!$FO$1:$FO$10,[1]Data5!$FO$11:$FO$83</definedName>
    <definedName name="A125213594X">[1]Data5!$HN$1:$HN$10,[1]Data5!$HN$11:$HN$83</definedName>
    <definedName name="A125213598J">[1]Data5!$HE$1:$HE$10,[1]Data5!$HE$11:$HE$83</definedName>
    <definedName name="A125213602L">[1]Data5!$EQ$1:$EQ$10,[1]Data5!$EQ$11:$EQ$83</definedName>
    <definedName name="A125213606W">[1]Data5!$FC$1:$FC$10,[1]Data5!$FC$11:$FC$83</definedName>
    <definedName name="A125213610L">[1]Data5!$GM$1:$GM$10,[1]Data5!$GM$11:$GM$83</definedName>
    <definedName name="A125213614W">[1]Data5!$HK$1:$HK$10,[1]Data5!$HK$11:$HK$83</definedName>
    <definedName name="A125213618F">[1]Data5!$HQ$1:$HQ$10,[1]Data5!$HQ$11:$HQ$83</definedName>
    <definedName name="A125213622W">[1]Data5!$DY$1:$DY$10,[1]Data5!$DY$11:$DY$83</definedName>
    <definedName name="A125213626F">[1]Data5!$EH$1:$EH$10,[1]Data5!$EH$11:$EH$83</definedName>
    <definedName name="A125213630W">[1]Data5!$EK$1:$EK$10,[1]Data5!$EK$11:$EK$83</definedName>
    <definedName name="A125213634F">[1]Data5!$FL$1:$FL$10,[1]Data5!$FL$11:$FL$83</definedName>
    <definedName name="A125213638R">[1]Data5!$FR$1:$FR$10,[1]Data5!$FR$11:$FR$83</definedName>
    <definedName name="A125213642F">[1]Data5!$FU$1:$FU$10,[1]Data5!$FU$11:$FU$83</definedName>
    <definedName name="A125213646R">[1]Data5!$GP$1:$GP$10,[1]Data5!$GP$11:$GP$83</definedName>
    <definedName name="A125213650F">[1]Data5!$GY$1:$GY$10,[1]Data5!$GY$11:$GY$83</definedName>
    <definedName name="A125213654R">[1]Data5!$EN$1:$EN$10,[1]Data5!$EN$11:$EN$83</definedName>
    <definedName name="A125213658X">[1]Data5!$EW$1:$EW$10,[1]Data5!$EW$11:$EW$83</definedName>
    <definedName name="A125213662R">[1]Data5!$HB$1:$HB$10,[1]Data5!$HB$11:$HB$83</definedName>
    <definedName name="A125213666X">[1]Data5!$DV$1:$DV$10,[1]Data5!$DV$11:$DV$83</definedName>
    <definedName name="A125213670R">[1]Data5!$EB$1:$EB$10,[1]Data5!$EB$11:$EB$83</definedName>
    <definedName name="A125213674X">[1]Data5!$EE$1:$EE$10,[1]Data5!$EE$11:$EE$83</definedName>
    <definedName name="A125213678J">[1]Data5!$ET$1:$ET$10,[1]Data5!$ET$11:$ET$83</definedName>
    <definedName name="A125213682X">[1]Data5!$GD$1:$GD$10,[1]Data5!$GD$11:$GD$83</definedName>
    <definedName name="A125213686J">[1]Data5!$GG$1:$GG$10,[1]Data5!$GG$11:$GG$83</definedName>
    <definedName name="A125213690X">[1]Data5!$EZ$1:$EZ$10,[1]Data5!$EZ$11:$EZ$83</definedName>
    <definedName name="A125213694J">[1]Data5!$FX$1:$FX$10,[1]Data5!$FX$11:$FX$83</definedName>
    <definedName name="A125213698T">[1]Data5!$GS$1:$GS$10,[1]Data5!$GS$11:$GS$83</definedName>
    <definedName name="A125213702W">[1]Data6!$N$1:$N$10,[1]Data6!$N$11:$N$83</definedName>
    <definedName name="A125213706F">[1]Data6!$AI$1:$AI$10,[1]Data6!$AI$11:$AI$83</definedName>
    <definedName name="A125213710W">[1]Data6!$BD$1:$BD$10,[1]Data6!$BD$11:$BD$83</definedName>
    <definedName name="A125213714F">[1]Data6!$AR$1:$AR$10,[1]Data6!$AR$11:$AR$83</definedName>
    <definedName name="A125213718R">[1]Data6!$BP$1:$BP$10,[1]Data6!$BP$11:$BP$83</definedName>
    <definedName name="A125213722F">[1]Data6!$Q$1:$Q$10,[1]Data6!$Q$11:$Q$83</definedName>
    <definedName name="A125213726R">[1]Data6!$W$1:$W$10,[1]Data6!$W$11:$W$83</definedName>
    <definedName name="A125213730F">[1]Data6!$BV$1:$BV$10,[1]Data6!$BV$11:$BV$83</definedName>
    <definedName name="A125213734R">[1]Data6!$BM$1:$BM$10,[1]Data6!$BM$11:$BM$83</definedName>
    <definedName name="A125213738X">[1]Data5!$IO$1:$IO$10,[1]Data5!$IO$11:$IO$83</definedName>
    <definedName name="A125213742R">[1]Data6!$K$1:$K$10,[1]Data6!$K$11:$K$83</definedName>
    <definedName name="A125213746X">[1]Data6!$AU$1:$AU$10,[1]Data6!$AU$11:$AU$83</definedName>
    <definedName name="A125213750R">[1]Data6!$BS$1:$BS$10,[1]Data6!$BS$11:$BS$83</definedName>
    <definedName name="A125213754X">[1]Data6!$BY$1:$BY$10,[1]Data6!$BY$11:$BY$83</definedName>
    <definedName name="A125213758J">[1]Data5!$HW$1:$HW$10,[1]Data5!$HW$11:$HW$83</definedName>
    <definedName name="A125213762X">[1]Data5!$IF$1:$IF$10,[1]Data5!$IF$11:$IF$83</definedName>
    <definedName name="A125213766J">[1]Data5!$II$1:$II$10,[1]Data5!$II$11:$II$83</definedName>
    <definedName name="A125213770X">[1]Data6!$T$1:$T$10,[1]Data6!$T$11:$T$83</definedName>
    <definedName name="A125213774J">[1]Data6!$Z$1:$Z$10,[1]Data6!$Z$11:$Z$83</definedName>
    <definedName name="A125213778T">[1]Data6!$AC$1:$AC$10,[1]Data6!$AC$11:$AC$83</definedName>
    <definedName name="A125213782J">[1]Data6!$AX$1:$AX$10,[1]Data6!$AX$11:$AX$83</definedName>
    <definedName name="A125213786T">[1]Data6!$BG$1:$BG$10,[1]Data6!$BG$11:$BG$83</definedName>
    <definedName name="A125213790J">[1]Data5!$IL$1:$IL$10,[1]Data5!$IL$11:$IL$83</definedName>
    <definedName name="A125213794T">[1]Data6!$E$1:$E$10,[1]Data6!$E$11:$E$83</definedName>
    <definedName name="A125213798A">[1]Data6!$BJ$1:$BJ$10,[1]Data6!$BJ$11:$BJ$83</definedName>
    <definedName name="A125213802F">[1]Data5!$HT$1:$HT$10,[1]Data5!$HT$11:$HT$83</definedName>
    <definedName name="A125213806R">[1]Data5!$HZ$1:$HZ$10,[1]Data5!$HZ$11:$HZ$83</definedName>
    <definedName name="A125213810F">[1]Data5!$IC$1:$IC$10,[1]Data5!$IC$11:$IC$83</definedName>
    <definedName name="A125213814R">[1]Data6!$B$1:$B$10,[1]Data6!$B$11:$B$83</definedName>
    <definedName name="A125213818X">[1]Data6!$AL$1:$AL$10,[1]Data6!$AL$11:$AL$83</definedName>
    <definedName name="A125213822R">[1]Data6!$AO$1:$AO$10,[1]Data6!$AO$11:$AO$83</definedName>
    <definedName name="A125213826X">[1]Data6!$H$1:$H$10,[1]Data6!$H$11:$H$83</definedName>
    <definedName name="A125213830R">[1]Data6!$AF$1:$AF$10,[1]Data6!$AF$11:$AF$83</definedName>
    <definedName name="A125213834X">[1]Data6!$BA$1:$BA$10,[1]Data6!$BA$11:$BA$83</definedName>
    <definedName name="A125213838J">[1]Data3!$EV$1:$EV$10,[1]Data3!$EV$11:$EV$83</definedName>
    <definedName name="A125213842X">[1]Data3!$FQ$1:$FQ$10,[1]Data3!$FQ$11:$FQ$83</definedName>
    <definedName name="A125213846J">[1]Data3!$GL$1:$GL$10,[1]Data3!$GL$11:$GL$83</definedName>
    <definedName name="A125213850X">[1]Data3!$FZ$1:$FZ$10,[1]Data3!$FZ$11:$FZ$83</definedName>
    <definedName name="A125213854J">[1]Data3!$GX$1:$GX$10,[1]Data3!$GX$11:$GX$83</definedName>
    <definedName name="A125213858T">[1]Data3!$EY$1:$EY$10,[1]Data3!$EY$11:$EY$83</definedName>
    <definedName name="A125213862J">[1]Data3!$FE$1:$FE$10,[1]Data3!$FE$11:$FE$83</definedName>
    <definedName name="A125213866T">[1]Data3!$HD$1:$HD$10,[1]Data3!$HD$11:$HD$83</definedName>
    <definedName name="A125213870J">[1]Data3!$GU$1:$GU$10,[1]Data3!$GU$11:$GU$83</definedName>
    <definedName name="A125213874T">[1]Data3!$EG$1:$EG$10,[1]Data3!$EG$11:$EG$83</definedName>
    <definedName name="A125213878A">[1]Data3!$ES$1:$ES$10,[1]Data3!$ES$11:$ES$83</definedName>
    <definedName name="A125213882T">[1]Data3!$GC$1:$GC$10,[1]Data3!$GC$11:$GC$83</definedName>
    <definedName name="A125213886A">[1]Data3!$HA$1:$HA$10,[1]Data3!$HA$11:$HA$83</definedName>
    <definedName name="A125213890T">[1]Data3!$HG$1:$HG$10,[1]Data3!$HG$11:$HG$83</definedName>
    <definedName name="A125213894A">[1]Data3!$DO$1:$DO$10,[1]Data3!$DO$11:$DO$83</definedName>
    <definedName name="A125213898K">[1]Data3!$DX$1:$DX$10,[1]Data3!$DX$11:$DX$83</definedName>
    <definedName name="A125213902R">[1]Data3!$EA$1:$EA$10,[1]Data3!$EA$11:$EA$83</definedName>
    <definedName name="A125213906X">[1]Data3!$FB$1:$FB$10,[1]Data3!$FB$11:$FB$83</definedName>
    <definedName name="A125213910R">[1]Data3!$FH$1:$FH$10,[1]Data3!$FH$11:$FH$83</definedName>
    <definedName name="A125213914X">[1]Data3!$FK$1:$FK$10,[1]Data3!$FK$11:$FK$83</definedName>
    <definedName name="A125213918J">[1]Data3!$GF$1:$GF$10,[1]Data3!$GF$11:$GF$83</definedName>
    <definedName name="A125213922X">[1]Data3!$GO$1:$GO$10,[1]Data3!$GO$11:$GO$83</definedName>
    <definedName name="A125213926J">[1]Data3!$ED$1:$ED$10,[1]Data3!$ED$11:$ED$83</definedName>
    <definedName name="A125213930X">[1]Data3!$EM$1:$EM$10,[1]Data3!$EM$11:$EM$83</definedName>
    <definedName name="A125213934J">[1]Data3!$GR$1:$GR$10,[1]Data3!$GR$11:$GR$83</definedName>
    <definedName name="A125213938T">[1]Data3!$DL$1:$DL$10,[1]Data3!$DL$11:$DL$83</definedName>
    <definedName name="A125213942J">[1]Data3!$DR$1:$DR$10,[1]Data3!$DR$11:$DR$83</definedName>
    <definedName name="A125213946T">[1]Data3!$DU$1:$DU$10,[1]Data3!$DU$11:$DU$83</definedName>
    <definedName name="A125213950J">[1]Data3!$EJ$1:$EJ$10,[1]Data3!$EJ$11:$EJ$83</definedName>
    <definedName name="A125213954T">[1]Data3!$FT$1:$FT$10,[1]Data3!$FT$11:$FT$83</definedName>
    <definedName name="A125213958A">[1]Data3!$FW$1:$FW$10,[1]Data3!$FW$11:$FW$83</definedName>
    <definedName name="A125213962T">[1]Data3!$EP$1:$EP$10,[1]Data3!$EP$11:$EP$83</definedName>
    <definedName name="A125213966A">[1]Data3!$FN$1:$FN$10,[1]Data3!$FN$11:$FN$83</definedName>
    <definedName name="A125213970T">[1]Data3!$GI$1:$GI$10,[1]Data3!$GI$11:$GI$83</definedName>
    <definedName name="A125213974A">[1]Data4!$DB$1:$DB$10,[1]Data4!$DB$11:$DB$83</definedName>
    <definedName name="A125213978K">[1]Data4!$DW$1:$DW$10,[1]Data4!$DW$11:$DW$83</definedName>
    <definedName name="A125213982A">[1]Data4!$ER$1:$ER$10,[1]Data4!$ER$11:$ER$83</definedName>
    <definedName name="A125213986K">[1]Data4!$EF$1:$EF$10,[1]Data4!$EF$11:$EF$83</definedName>
    <definedName name="A125213990A">[1]Data4!$FD$1:$FD$10,[1]Data4!$FD$11:$FD$83</definedName>
    <definedName name="A125213994K">[1]Data4!$DE$1:$DE$10,[1]Data4!$DE$11:$DE$83</definedName>
    <definedName name="A125213998V">[1]Data4!$DK$1:$DK$10,[1]Data4!$DK$11:$DK$83</definedName>
    <definedName name="A125214002A">[1]Data4!$FJ$1:$FJ$10,[1]Data4!$FJ$11:$FJ$83</definedName>
    <definedName name="A125214006K">[1]Data4!$FA$1:$FA$10,[1]Data4!$FA$11:$FA$83</definedName>
    <definedName name="A125214010A">[1]Data4!$CM$1:$CM$10,[1]Data4!$CM$11:$CM$83</definedName>
    <definedName name="A125214014K">[1]Data4!$CY$1:$CY$10,[1]Data4!$CY$11:$CY$83</definedName>
    <definedName name="A125214018V">[1]Data4!$EI$1:$EI$10,[1]Data4!$EI$11:$EI$83</definedName>
    <definedName name="A125214022K">[1]Data4!$FG$1:$FG$10,[1]Data4!$FG$11:$FG$83</definedName>
    <definedName name="A125214026V">[1]Data4!$FM$1:$FM$10,[1]Data4!$FM$11:$FM$83</definedName>
    <definedName name="A125214030K">[1]Data4!$BU$1:$BU$10,[1]Data4!$BU$11:$BU$83</definedName>
    <definedName name="A125214034V">[1]Data4!$CD$1:$CD$10,[1]Data4!$CD$11:$CD$83</definedName>
    <definedName name="A125214038C">[1]Data4!$CG$1:$CG$10,[1]Data4!$CG$11:$CG$83</definedName>
    <definedName name="A125214042V">[1]Data4!$DH$1:$DH$10,[1]Data4!$DH$11:$DH$83</definedName>
    <definedName name="A125214046C">[1]Data4!$DN$1:$DN$10,[1]Data4!$DN$11:$DN$83</definedName>
    <definedName name="A125214050V">[1]Data4!$DQ$1:$DQ$10,[1]Data4!$DQ$11:$DQ$83</definedName>
    <definedName name="A125214054C">[1]Data4!$EL$1:$EL$10,[1]Data4!$EL$11:$EL$83</definedName>
    <definedName name="A125214058L">[1]Data4!$EU$1:$EU$10,[1]Data4!$EU$11:$EU$83</definedName>
    <definedName name="A125214062C">[1]Data4!$CJ$1:$CJ$10,[1]Data4!$CJ$11:$CJ$83</definedName>
    <definedName name="A125214066L">[1]Data4!$CS$1:$CS$10,[1]Data4!$CS$11:$CS$83</definedName>
    <definedName name="A125214070C">[1]Data4!$EX$1:$EX$10,[1]Data4!$EX$11:$EX$83</definedName>
    <definedName name="A125214074L">[1]Data4!$BR$1:$BR$10,[1]Data4!$BR$11:$BR$83</definedName>
    <definedName name="A125214078W">[1]Data4!$BX$1:$BX$10,[1]Data4!$BX$11:$BX$83</definedName>
    <definedName name="A125214082L">[1]Data4!$CA$1:$CA$10,[1]Data4!$CA$11:$CA$83</definedName>
    <definedName name="A125214086W">[1]Data4!$CP$1:$CP$10,[1]Data4!$CP$11:$CP$83</definedName>
    <definedName name="A125214090L">[1]Data4!$DZ$1:$DZ$10,[1]Data4!$DZ$11:$DZ$83</definedName>
    <definedName name="A125214094W">[1]Data4!$EC$1:$EC$10,[1]Data4!$EC$11:$EC$83</definedName>
    <definedName name="A125214098F">[1]Data4!$CV$1:$CV$10,[1]Data4!$CV$11:$CV$83</definedName>
    <definedName name="A125214102K">[1]Data4!$DT$1:$DT$10,[1]Data4!$DT$11:$DT$83</definedName>
    <definedName name="A125214106V">[1]Data4!$EO$1:$EO$10,[1]Data4!$EO$11:$EO$83</definedName>
    <definedName name="A125214110K">[1]Data4!$GZ$1:$GZ$10,[1]Data4!$GZ$11:$GZ$83</definedName>
    <definedName name="A125214114V">[1]Data4!$HU$1:$HU$10,[1]Data4!$HU$11:$HU$83</definedName>
    <definedName name="A125214118C">[1]Data4!$IP$1:$IP$10,[1]Data4!$IP$11:$IP$83</definedName>
    <definedName name="A125214122V">[1]Data4!$ID$1:$ID$10,[1]Data4!$ID$11:$ID$83</definedName>
    <definedName name="A125214126C">[1]Data5!$L$1:$L$10,[1]Data5!$L$11:$L$83</definedName>
    <definedName name="A125214130V">[1]Data4!$HC$1:$HC$10,[1]Data4!$HC$11:$HC$83</definedName>
    <definedName name="A125214134C">[1]Data4!$HI$1:$HI$10,[1]Data4!$HI$11:$HI$83</definedName>
    <definedName name="A125214138L">[1]Data5!$R$1:$R$10,[1]Data5!$R$11:$R$83</definedName>
    <definedName name="A125214142C">[1]Data5!$I$1:$I$10,[1]Data5!$I$11:$I$83</definedName>
    <definedName name="A125214146L">[1]Data4!$GK$1:$GK$10,[1]Data4!$GK$11:$GK$83</definedName>
    <definedName name="A125214150C">[1]Data4!$GW$1:$GW$10,[1]Data4!$GW$11:$GW$83</definedName>
    <definedName name="A125214154L">[1]Data4!$IG$1:$IG$10,[1]Data4!$IG$11:$IG$83</definedName>
    <definedName name="A125214158W">[1]Data5!$O$1:$O$10,[1]Data5!$O$11:$O$83</definedName>
    <definedName name="A125214162L">[1]Data5!$U$1:$U$10,[1]Data5!$U$11:$U$83</definedName>
    <definedName name="A125214166W">[1]Data4!$FS$1:$FS$10,[1]Data4!$FS$11:$FS$83</definedName>
    <definedName name="A125214170L">[1]Data4!$GB$1:$GB$10,[1]Data4!$GB$11:$GB$83</definedName>
    <definedName name="A125214174W">[1]Data4!$GE$1:$GE$10,[1]Data4!$GE$11:$GE$83</definedName>
    <definedName name="A125214178F">[1]Data4!$HF$1:$HF$10,[1]Data4!$HF$11:$HF$83</definedName>
    <definedName name="A125214182W">[1]Data4!$HL$1:$HL$10,[1]Data4!$HL$11:$HL$83</definedName>
    <definedName name="A125214186F">[1]Data4!$HO$1:$HO$10,[1]Data4!$HO$11:$HO$83</definedName>
    <definedName name="A125214190W">[1]Data4!$IJ$1:$IJ$10,[1]Data4!$IJ$11:$IJ$83</definedName>
    <definedName name="A125214194F">[1]Data5!$C$1:$C$10,[1]Data5!$C$11:$C$83</definedName>
    <definedName name="A125214198R">[1]Data4!$GH$1:$GH$10,[1]Data4!$GH$11:$GH$83</definedName>
    <definedName name="A125214202V">[1]Data4!$GQ$1:$GQ$10,[1]Data4!$GQ$11:$GQ$83</definedName>
    <definedName name="A125214206C">[1]Data5!$F$1:$F$10,[1]Data5!$F$11:$F$83</definedName>
    <definedName name="A125214210V">[1]Data4!$FP$1:$FP$10,[1]Data4!$FP$11:$FP$83</definedName>
    <definedName name="A125214214C">[1]Data4!$FV$1:$FV$10,[1]Data4!$FV$11:$FV$83</definedName>
    <definedName name="A125214218L">[1]Data4!$FY$1:$FY$10,[1]Data4!$FY$11:$FY$83</definedName>
    <definedName name="A125214222C">[1]Data4!$GN$1:$GN$10,[1]Data4!$GN$11:$GN$83</definedName>
    <definedName name="A125214226L">[1]Data4!$HX$1:$HX$10,[1]Data4!$HX$11:$HX$83</definedName>
    <definedName name="A125214230C">[1]Data4!$IA$1:$IA$10,[1]Data4!$IA$11:$IA$83</definedName>
    <definedName name="A125214234L">[1]Data4!$GT$1:$GT$10,[1]Data4!$GT$11:$GT$83</definedName>
    <definedName name="A125214238W">[1]Data4!$HR$1:$HR$10,[1]Data4!$HR$11:$HR$83</definedName>
    <definedName name="A125214242L">[1]Data4!$IM$1:$IM$10,[1]Data4!$IM$11:$IM$83</definedName>
    <definedName name="A125214246W">[1]Data1!$IJ$1:$IJ$10,[1]Data1!$IJ$11:$IJ$83</definedName>
    <definedName name="A125214250L">[1]Data2!$O$1:$O$10,[1]Data2!$O$11:$O$83</definedName>
    <definedName name="A125214254W">[1]Data2!$AJ$1:$AJ$10,[1]Data2!$AJ$11:$AJ$83</definedName>
    <definedName name="A125214258F">[1]Data2!$X$1:$X$10,[1]Data2!$X$11:$X$83</definedName>
    <definedName name="A125214262W">[1]Data2!$AV$1:$AV$10,[1]Data2!$AV$11:$AV$83</definedName>
    <definedName name="A125214266F">[1]Data1!$IM$1:$IM$10,[1]Data1!$IM$11:$IM$83</definedName>
    <definedName name="A125214270W">[1]Data2!$C$1:$C$10,[1]Data2!$C$11:$C$83</definedName>
    <definedName name="A125214274F">[1]Data2!$BB$1:$BB$10,[1]Data2!$BB$11:$BB$83</definedName>
    <definedName name="A125214278R">[1]Data2!$AS$1:$AS$10,[1]Data2!$AS$11:$AS$83</definedName>
    <definedName name="A125214282F">[1]Data1!$HU$1:$HU$10,[1]Data1!$HU$11:$HU$83</definedName>
    <definedName name="A125214286R">[1]Data1!$IG$1:$IG$10,[1]Data1!$IG$11:$IG$83</definedName>
    <definedName name="A125214290F">[1]Data2!$AA$1:$AA$10,[1]Data2!$AA$11:$AA$83</definedName>
    <definedName name="A125214294R">[1]Data2!$AY$1:$AY$10,[1]Data2!$AY$11:$AY$83</definedName>
    <definedName name="A125214298X">[1]Data2!$BE$1:$BE$10,[1]Data2!$BE$11:$BE$83</definedName>
    <definedName name="A125214302C">[1]Data1!$HC$1:$HC$10,[1]Data1!$HC$11:$HC$83</definedName>
    <definedName name="A125214306L">[1]Data1!$HL$1:$HL$10,[1]Data1!$HL$11:$HL$83</definedName>
    <definedName name="A125214310C">[1]Data1!$HO$1:$HO$10,[1]Data1!$HO$11:$HO$83</definedName>
    <definedName name="A125214314L">[1]Data1!$IP$1:$IP$10,[1]Data1!$IP$11:$IP$83</definedName>
    <definedName name="A125214318W">[1]Data2!$F$1:$F$10,[1]Data2!$F$11:$F$83</definedName>
    <definedName name="A125214322L">[1]Data2!$I$1:$I$10,[1]Data2!$I$11:$I$83</definedName>
    <definedName name="A125214326W">[1]Data2!$AD$1:$AD$10,[1]Data2!$AD$11:$AD$83</definedName>
    <definedName name="A125214330L">[1]Data2!$AM$1:$AM$10,[1]Data2!$AM$11:$AM$83</definedName>
    <definedName name="A125214334W">[1]Data1!$HR$1:$HR$10,[1]Data1!$HR$11:$HR$83</definedName>
    <definedName name="A125214338F">[1]Data1!$IA$1:$IA$10,[1]Data1!$IA$11:$IA$83</definedName>
    <definedName name="A125214342W">[1]Data2!$AP$1:$AP$10,[1]Data2!$AP$11:$AP$83</definedName>
    <definedName name="A125214346F">[1]Data1!$GZ$1:$GZ$10,[1]Data1!$GZ$11:$GZ$83</definedName>
    <definedName name="A125214350W">[1]Data1!$HF$1:$HF$10,[1]Data1!$HF$11:$HF$83</definedName>
    <definedName name="A125214354F">[1]Data1!$HI$1:$HI$10,[1]Data1!$HI$11:$HI$83</definedName>
    <definedName name="A125214358R">[1]Data1!$HX$1:$HX$10,[1]Data1!$HX$11:$HX$83</definedName>
    <definedName name="A125214362F">[1]Data2!$R$1:$R$10,[1]Data2!$R$11:$R$83</definedName>
    <definedName name="A125214366R">[1]Data2!$U$1:$U$10,[1]Data2!$U$11:$U$83</definedName>
    <definedName name="A125214370F">[1]Data1!$ID$1:$ID$10,[1]Data1!$ID$11:$ID$83</definedName>
    <definedName name="A125214374R">[1]Data2!$L$1:$L$10,[1]Data2!$L$11:$L$83</definedName>
    <definedName name="A125214378X">[1]Data2!$AG$1:$AG$10,[1]Data2!$AG$11:$AG$83</definedName>
    <definedName name="A125215470J">[1]Data3!$AX$1:$AX$10,[1]Data3!$AX$11:$AX$83</definedName>
    <definedName name="A125215474T">[1]Data3!$BS$1:$BS$10,[1]Data3!$BS$11:$BS$83</definedName>
    <definedName name="A125215478A">[1]Data3!$CN$1:$CN$10,[1]Data3!$CN$11:$CN$83</definedName>
    <definedName name="A125215482T">[1]Data3!$CB$1:$CB$10,[1]Data3!$CB$11:$CB$83</definedName>
    <definedName name="A125215486A">[1]Data3!$CZ$1:$CZ$10,[1]Data3!$CZ$11:$CZ$83</definedName>
    <definedName name="A125215490T">[1]Data3!$BA$1:$BA$10,[1]Data3!$BA$11:$BA$83</definedName>
    <definedName name="A125215494A">[1]Data3!$BG$1:$BG$10,[1]Data3!$BG$11:$BG$83</definedName>
    <definedName name="A125215498K">[1]Data3!$DF$1:$DF$10,[1]Data3!$DF$11:$DF$83</definedName>
    <definedName name="A125215502R">[1]Data3!$CW$1:$CW$10,[1]Data3!$CW$11:$CW$83</definedName>
    <definedName name="A125215506X">[1]Data3!$AI$1:$AI$10,[1]Data3!$AI$11:$AI$83</definedName>
    <definedName name="A125215510R">[1]Data3!$AU$1:$AU$10,[1]Data3!$AU$11:$AU$83</definedName>
    <definedName name="A125215514X">[1]Data3!$CE$1:$CE$10,[1]Data3!$CE$11:$CE$83</definedName>
    <definedName name="A125215518J">[1]Data3!$DC$1:$DC$10,[1]Data3!$DC$11:$DC$83</definedName>
    <definedName name="A125215522X">[1]Data3!$DI$1:$DI$10,[1]Data3!$DI$11:$DI$83</definedName>
    <definedName name="A125215526J">[1]Data3!$Q$1:$Q$10,[1]Data3!$Q$11:$Q$83</definedName>
    <definedName name="A125215530X">[1]Data3!$Z$1:$Z$10,[1]Data3!$Z$11:$Z$83</definedName>
    <definedName name="A125215534J">[1]Data3!$AC$1:$AC$10,[1]Data3!$AC$11:$AC$83</definedName>
    <definedName name="A125215538T">[1]Data3!$BD$1:$BD$10,[1]Data3!$BD$11:$BD$83</definedName>
    <definedName name="A125215542J">[1]Data3!$BJ$1:$BJ$10,[1]Data3!$BJ$11:$BJ$83</definedName>
    <definedName name="A125215546T">[1]Data3!$BM$1:$BM$10,[1]Data3!$BM$11:$BM$83</definedName>
    <definedName name="A125215550J">[1]Data3!$CH$1:$CH$10,[1]Data3!$CH$11:$CH$83</definedName>
    <definedName name="A125215554T">[1]Data3!$CQ$1:$CQ$10,[1]Data3!$CQ$11:$CQ$83</definedName>
    <definedName name="A125215558A">[1]Data3!$AF$1:$AF$10,[1]Data3!$AF$11:$AF$83</definedName>
    <definedName name="A125215562T">[1]Data3!$AO$1:$AO$10,[1]Data3!$AO$11:$AO$83</definedName>
    <definedName name="A125215566A">[1]Data3!$CT$1:$CT$10,[1]Data3!$CT$11:$CT$83</definedName>
    <definedName name="A125215570T">[1]Data3!$N$1:$N$10,[1]Data3!$N$11:$N$83</definedName>
    <definedName name="A125215574A">[1]Data3!$T$1:$T$10,[1]Data3!$T$11:$T$83</definedName>
    <definedName name="A125215578K">[1]Data3!$W$1:$W$10,[1]Data3!$W$11:$W$83</definedName>
    <definedName name="A125215582A">[1]Data3!$AL$1:$AL$10,[1]Data3!$AL$11:$AL$83</definedName>
    <definedName name="A125215586K">[1]Data3!$BV$1:$BV$10,[1]Data3!$BV$11:$BV$83</definedName>
    <definedName name="A125215590A">[1]Data3!$BY$1:$BY$10,[1]Data3!$BY$11:$BY$83</definedName>
    <definedName name="A125215594K">[1]Data3!$AR$1:$AR$10,[1]Data3!$AR$11:$AR$83</definedName>
    <definedName name="A125215598V">[1]Data3!$BP$1:$BP$10,[1]Data3!$BP$11:$BP$83</definedName>
    <definedName name="A125215602X">[1]Data3!$CK$1:$CK$10,[1]Data3!$CK$11:$CK$83</definedName>
    <definedName name="A125216694L">[1]Data1!$EL$1:$EL$10,[1]Data1!$EL$11:$EL$83</definedName>
    <definedName name="A125216698W">[1]Data1!$FG$1:$FG$10,[1]Data1!$FG$11:$FG$83</definedName>
    <definedName name="A125216702A">[1]Data1!$GB$1:$GB$10,[1]Data1!$GB$11:$GB$83</definedName>
    <definedName name="A125216706K">[1]Data1!$FP$1:$FP$10,[1]Data1!$FP$11:$FP$83</definedName>
    <definedName name="A125216710A">[1]Data1!$GN$1:$GN$10,[1]Data1!$GN$11:$GN$83</definedName>
    <definedName name="A125216714K">[1]Data1!$EO$1:$EO$10,[1]Data1!$EO$11:$EO$83</definedName>
    <definedName name="A125216718V">[1]Data1!$EU$1:$EU$10,[1]Data1!$EU$11:$EU$83</definedName>
    <definedName name="A125216722K">[1]Data1!$GT$1:$GT$10,[1]Data1!$GT$11:$GT$83</definedName>
    <definedName name="A125216726V">[1]Data1!$GK$1:$GK$10,[1]Data1!$GK$11:$GK$83</definedName>
    <definedName name="A125216730K">[1]Data1!$DW$1:$DW$10,[1]Data1!$DW$11:$DW$83</definedName>
    <definedName name="A125216734V">[1]Data1!$EI$1:$EI$10,[1]Data1!$EI$11:$EI$83</definedName>
    <definedName name="A125216738C">[1]Data1!$FS$1:$FS$10,[1]Data1!$FS$11:$FS$83</definedName>
    <definedName name="A125216742V">[1]Data1!$GQ$1:$GQ$10,[1]Data1!$GQ$11:$GQ$83</definedName>
    <definedName name="A125216746C">[1]Data1!$GW$1:$GW$10,[1]Data1!$GW$11:$GW$83</definedName>
    <definedName name="A125216750V">[1]Data1!$DE$1:$DE$10,[1]Data1!$DE$11:$DE$83</definedName>
    <definedName name="A125216754C">[1]Data1!$DN$1:$DN$10,[1]Data1!$DN$11:$DN$83</definedName>
    <definedName name="A125216758L">[1]Data1!$DQ$1:$DQ$10,[1]Data1!$DQ$11:$DQ$83</definedName>
    <definedName name="A125216762C">[1]Data1!$ER$1:$ER$10,[1]Data1!$ER$11:$ER$83</definedName>
    <definedName name="A125216766L">[1]Data1!$EX$1:$EX$10,[1]Data1!$EX$11:$EX$83</definedName>
    <definedName name="A125216770C">[1]Data1!$FA$1:$FA$10,[1]Data1!$FA$11:$FA$83</definedName>
    <definedName name="A125216774L">[1]Data1!$FV$1:$FV$10,[1]Data1!$FV$11:$FV$83</definedName>
    <definedName name="A125216778W">[1]Data1!$GE$1:$GE$10,[1]Data1!$GE$11:$GE$83</definedName>
    <definedName name="A125216782L">[1]Data1!$DT$1:$DT$10,[1]Data1!$DT$11:$DT$83</definedName>
    <definedName name="A125216786W">[1]Data1!$EC$1:$EC$10,[1]Data1!$EC$11:$EC$83</definedName>
    <definedName name="A125216790L">[1]Data1!$GH$1:$GH$10,[1]Data1!$GH$11:$GH$83</definedName>
    <definedName name="A125216794W">[1]Data1!$DB$1:$DB$10,[1]Data1!$DB$11:$DB$83</definedName>
    <definedName name="A125216798F">[1]Data1!$DH$1:$DH$10,[1]Data1!$DH$11:$DH$83</definedName>
    <definedName name="A125216802K">[1]Data1!$DK$1:$DK$10,[1]Data1!$DK$11:$DK$83</definedName>
    <definedName name="A125216806V">[1]Data1!$DZ$1:$DZ$10,[1]Data1!$DZ$11:$DZ$83</definedName>
    <definedName name="A125216810K">[1]Data1!$FJ$1:$FJ$10,[1]Data1!$FJ$11:$FJ$83</definedName>
    <definedName name="A125216814V">[1]Data1!$FM$1:$FM$10,[1]Data1!$FM$11:$FM$83</definedName>
    <definedName name="A125216818C">[1]Data1!$EF$1:$EF$10,[1]Data1!$EF$11:$EF$83</definedName>
    <definedName name="A125216822V">[1]Data1!$FD$1:$FD$10,[1]Data1!$FD$11:$FD$83</definedName>
    <definedName name="A125216826C">[1]Data1!$FY$1:$FY$10,[1]Data1!$FY$11:$FY$83</definedName>
    <definedName name="A125217918F">[1]Data2!$CR$1:$CR$10,[1]Data2!$CR$11:$CR$83</definedName>
    <definedName name="A125217922W">[1]Data2!$DM$1:$DM$10,[1]Data2!$DM$11:$DM$83</definedName>
    <definedName name="A125217926F">[1]Data2!$EH$1:$EH$10,[1]Data2!$EH$11:$EH$83</definedName>
    <definedName name="A125217930W">[1]Data2!$DV$1:$DV$10,[1]Data2!$DV$11:$DV$83</definedName>
    <definedName name="A125217934F">[1]Data2!$ET$1:$ET$10,[1]Data2!$ET$11:$ET$83</definedName>
    <definedName name="A125217938R">[1]Data2!$CU$1:$CU$10,[1]Data2!$CU$11:$CU$83</definedName>
    <definedName name="A125217942F">[1]Data2!$DA$1:$DA$10,[1]Data2!$DA$11:$DA$83</definedName>
    <definedName name="A125217946R">[1]Data2!$EZ$1:$EZ$10,[1]Data2!$EZ$11:$EZ$83</definedName>
    <definedName name="A125217950F">[1]Data2!$EQ$1:$EQ$10,[1]Data2!$EQ$11:$EQ$83</definedName>
    <definedName name="A125217954R">[1]Data2!$CC$1:$CC$10,[1]Data2!$CC$11:$CC$83</definedName>
    <definedName name="A125217958X">[1]Data2!$CO$1:$CO$10,[1]Data2!$CO$11:$CO$83</definedName>
    <definedName name="A125217962R">[1]Data2!$DY$1:$DY$10,[1]Data2!$DY$11:$DY$83</definedName>
    <definedName name="A125217966X">[1]Data2!$EW$1:$EW$10,[1]Data2!$EW$11:$EW$83</definedName>
    <definedName name="A125217970R">[1]Data2!$FC$1:$FC$10,[1]Data2!$FC$11:$FC$83</definedName>
    <definedName name="A125217974X">[1]Data2!$BK$1:$BK$10,[1]Data2!$BK$11:$BK$83</definedName>
    <definedName name="A125217978J">[1]Data2!$BT$1:$BT$10,[1]Data2!$BT$11:$BT$83</definedName>
    <definedName name="A125217982X">[1]Data2!$BW$1:$BW$10,[1]Data2!$BW$11:$BW$83</definedName>
    <definedName name="A125217986J">[1]Data2!$CX$1:$CX$10,[1]Data2!$CX$11:$CX$83</definedName>
    <definedName name="A125217990X">[1]Data2!$DD$1:$DD$10,[1]Data2!$DD$11:$DD$83</definedName>
    <definedName name="A125217994J">[1]Data2!$DG$1:$DG$10,[1]Data2!$DG$11:$DG$83</definedName>
    <definedName name="A125217998T">[1]Data2!$EB$1:$EB$10,[1]Data2!$EB$11:$EB$83</definedName>
    <definedName name="A125218002X">[1]Data2!$EK$1:$EK$10,[1]Data2!$EK$11:$EK$83</definedName>
    <definedName name="A125218006J">[1]Data2!$BZ$1:$BZ$10,[1]Data2!$BZ$11:$BZ$83</definedName>
    <definedName name="A125218010X">[1]Data2!$CI$1:$CI$10,[1]Data2!$CI$11:$CI$83</definedName>
    <definedName name="A125218014J">[1]Data2!$EN$1:$EN$10,[1]Data2!$EN$11:$EN$83</definedName>
    <definedName name="A125218018T">[1]Data2!$BH$1:$BH$10,[1]Data2!$BH$11:$BH$83</definedName>
    <definedName name="A125218022J">[1]Data2!$BN$1:$BN$10,[1]Data2!$BN$11:$BN$83</definedName>
    <definedName name="A125218026T">[1]Data2!$BQ$1:$BQ$10,[1]Data2!$BQ$11:$BQ$83</definedName>
    <definedName name="A125218030J">[1]Data2!$CF$1:$CF$10,[1]Data2!$CF$11:$CF$83</definedName>
    <definedName name="A125218034T">[1]Data2!$DP$1:$DP$10,[1]Data2!$DP$11:$DP$83</definedName>
    <definedName name="A125218038A">[1]Data2!$DS$1:$DS$10,[1]Data2!$DS$11:$DS$83</definedName>
    <definedName name="A125218042T">[1]Data2!$CL$1:$CL$10,[1]Data2!$CL$11:$CL$83</definedName>
    <definedName name="A125218046A">[1]Data2!$DJ$1:$DJ$10,[1]Data2!$DJ$11:$DJ$83</definedName>
    <definedName name="A125218050T">[1]Data2!$EE$1:$EE$10,[1]Data2!$EE$11:$EE$83</definedName>
    <definedName name="A125219142V">[1]Data2!$GP$1:$GP$10,[1]Data2!$GP$11:$GP$83</definedName>
    <definedName name="A125219146C">[1]Data2!$HK$1:$HK$10,[1]Data2!$HK$11:$HK$83</definedName>
    <definedName name="A125219150V">[1]Data2!$IF$1:$IF$10,[1]Data2!$IF$11:$IF$83</definedName>
    <definedName name="A125219154C">[1]Data2!$HT$1:$HT$10,[1]Data2!$HT$11:$HT$83</definedName>
    <definedName name="A125219158L">[1]Data3!$B$1:$B$10,[1]Data3!$B$11:$B$83</definedName>
    <definedName name="A125219162C">[1]Data2!$GS$1:$GS$10,[1]Data2!$GS$11:$GS$83</definedName>
    <definedName name="A125219166L">[1]Data2!$GY$1:$GY$10,[1]Data2!$GY$11:$GY$83</definedName>
    <definedName name="A125219170C">[1]Data3!$H$1:$H$10,[1]Data3!$H$11:$H$83</definedName>
    <definedName name="A125219174L">[1]Data2!$IO$1:$IO$10,[1]Data2!$IO$11:$IO$83</definedName>
    <definedName name="A125219178W">[1]Data2!$GA$1:$GA$10,[1]Data2!$GA$11:$GA$83</definedName>
    <definedName name="A125219182L">[1]Data2!$GM$1:$GM$10,[1]Data2!$GM$11:$GM$83</definedName>
    <definedName name="A125219186W">[1]Data2!$HW$1:$HW$10,[1]Data2!$HW$11:$HW$83</definedName>
    <definedName name="A125219190L">[1]Data3!$E$1:$E$10,[1]Data3!$E$11:$E$83</definedName>
    <definedName name="A125219194W">[1]Data3!$K$1:$K$10,[1]Data3!$K$11:$K$83</definedName>
    <definedName name="A125219198F">[1]Data2!$FI$1:$FI$10,[1]Data2!$FI$11:$FI$83</definedName>
    <definedName name="A125219202K">[1]Data2!$FR$1:$FR$10,[1]Data2!$FR$11:$FR$83</definedName>
    <definedName name="A125219206V">[1]Data2!$FU$1:$FU$10,[1]Data2!$FU$11:$FU$83</definedName>
    <definedName name="A125219210K">[1]Data2!$GV$1:$GV$10,[1]Data2!$GV$11:$GV$83</definedName>
    <definedName name="A125219214V">[1]Data2!$HB$1:$HB$10,[1]Data2!$HB$11:$HB$83</definedName>
    <definedName name="A125219218C">[1]Data2!$HE$1:$HE$10,[1]Data2!$HE$11:$HE$83</definedName>
    <definedName name="A125219222V">[1]Data2!$HZ$1:$HZ$10,[1]Data2!$HZ$11:$HZ$83</definedName>
    <definedName name="A125219226C">[1]Data2!$II$1:$II$10,[1]Data2!$II$11:$II$83</definedName>
    <definedName name="A125219230V">[1]Data2!$FX$1:$FX$10,[1]Data2!$FX$11:$FX$83</definedName>
    <definedName name="A125219234C">[1]Data2!$GG$1:$GG$10,[1]Data2!$GG$11:$GG$83</definedName>
    <definedName name="A125219238L">[1]Data2!$IL$1:$IL$10,[1]Data2!$IL$11:$IL$83</definedName>
    <definedName name="A125219242C">[1]Data2!$FF$1:$FF$10,[1]Data2!$FF$11:$FF$83</definedName>
    <definedName name="A125219246L">[1]Data2!$FL$1:$FL$10,[1]Data2!$FL$11:$FL$83</definedName>
    <definedName name="A125219250C">[1]Data2!$FO$1:$FO$10,[1]Data2!$FO$11:$FO$83</definedName>
    <definedName name="A125219254L">[1]Data2!$GD$1:$GD$10,[1]Data2!$GD$11:$GD$83</definedName>
    <definedName name="A125219258W">[1]Data2!$HN$1:$HN$10,[1]Data2!$HN$11:$HN$83</definedName>
    <definedName name="A125219262L">[1]Data2!$HQ$1:$HQ$10,[1]Data2!$HQ$11:$HQ$83</definedName>
    <definedName name="A125219266W">[1]Data2!$GJ$1:$GJ$10,[1]Data2!$GJ$11:$GJ$83</definedName>
    <definedName name="A125219270L">[1]Data2!$HH$1:$HH$10,[1]Data2!$HH$11:$HH$83</definedName>
    <definedName name="A125219274W">[1]Data2!$IC$1:$IC$10,[1]Data2!$IC$11:$IC$83</definedName>
    <definedName name="A125220366C">[1]Data1!$AM$1:$AM$10,[1]Data1!$AM$11:$AM$83</definedName>
    <definedName name="A125220370V">[1]Data1!$BH$1:$BH$10,[1]Data1!$BH$11:$BH$83</definedName>
    <definedName name="A125220374C">[1]Data1!$CC$1:$CC$10,[1]Data1!$CC$11:$CC$83</definedName>
    <definedName name="A125220378L">[1]Data1!$BQ$1:$BQ$10,[1]Data1!$BQ$11:$BQ$83</definedName>
    <definedName name="A125220382C">[1]Data1!$CO$1:$CO$10,[1]Data1!$CO$11:$CO$83</definedName>
    <definedName name="A125220386L">[1]Data1!$AP$1:$AP$10,[1]Data1!$AP$11:$AP$83</definedName>
    <definedName name="A125220390C">[1]Data1!$AV$1:$AV$10,[1]Data1!$AV$11:$AV$83</definedName>
    <definedName name="A125220394L">[1]Data1!$CU$1:$CU$10,[1]Data1!$CU$11:$CU$83</definedName>
    <definedName name="A125220398W">[1]Data1!$CL$1:$CL$10,[1]Data1!$CL$11:$CL$83</definedName>
    <definedName name="A125220402A">[1]Data1!$X$1:$X$10,[1]Data1!$X$11:$X$83</definedName>
    <definedName name="A125220406K">[1]Data1!$AJ$1:$AJ$10,[1]Data1!$AJ$11:$AJ$83</definedName>
    <definedName name="A125220410A">[1]Data1!$BT$1:$BT$10,[1]Data1!$BT$11:$BT$83</definedName>
    <definedName name="A125220414K">[1]Data1!$CR$1:$CR$10,[1]Data1!$CR$11:$CR$83</definedName>
    <definedName name="A125220418V">[1]Data1!$CX$1:$CX$10,[1]Data1!$CX$11:$CX$83</definedName>
    <definedName name="A125220422K">[1]Data1!$F$1:$F$10,[1]Data1!$F$11:$F$83</definedName>
    <definedName name="A125220426V">[1]Data1!$O$1:$O$10,[1]Data1!$O$11:$O$83</definedName>
    <definedName name="A125220430K">[1]Data1!$R$1:$R$10,[1]Data1!$R$11:$R$83</definedName>
    <definedName name="A125220434V">[1]Data1!$AS$1:$AS$10,[1]Data1!$AS$11:$AS$83</definedName>
    <definedName name="A125220438C">[1]Data1!$AY$1:$AY$10,[1]Data1!$AY$11:$AY$83</definedName>
    <definedName name="A125220442V">[1]Data1!$BB$1:$BB$10,[1]Data1!$BB$11:$BB$83</definedName>
    <definedName name="A125220446C">[1]Data1!$BW$1:$BW$10,[1]Data1!$BW$11:$BW$83</definedName>
    <definedName name="A125220450V">[1]Data1!$CF$1:$CF$10,[1]Data1!$CF$11:$CF$83</definedName>
    <definedName name="A125220454C">[1]Data1!$U$1:$U$10,[1]Data1!$U$11:$U$83</definedName>
    <definedName name="A125220458L">[1]Data1!$AD$1:$AD$10,[1]Data1!$AD$11:$AD$83</definedName>
    <definedName name="A125220462C">[1]Data1!$CI$1:$CI$10,[1]Data1!$CI$11:$CI$83</definedName>
    <definedName name="A125220466L">[1]Data1!$C$1:$C$10,[1]Data1!$C$11:$C$83</definedName>
    <definedName name="A125220470C">[1]Data1!$I$1:$I$10,[1]Data1!$I$11:$I$83</definedName>
    <definedName name="A125220474L">[1]Data1!$L$1:$L$10,[1]Data1!$L$11:$L$83</definedName>
    <definedName name="A125220478W">[1]Data1!$AA$1:$AA$10,[1]Data1!$AA$11:$AA$83</definedName>
    <definedName name="A125220482L">[1]Data1!$BK$1:$BK$10,[1]Data1!$BK$11:$BK$83</definedName>
    <definedName name="A125220486W">[1]Data1!$BN$1:$BN$10,[1]Data1!$BN$11:$BN$83</definedName>
    <definedName name="A125220490L">[1]Data1!$AG$1:$AG$10,[1]Data1!$AG$11:$AG$83</definedName>
    <definedName name="A125220494W">[1]Data1!$BE$1:$BE$10,[1]Data1!$BE$11:$BE$83</definedName>
    <definedName name="A125220498F">[1]Data1!$BZ$1:$BZ$10,[1]Data1!$BZ$11:$BZ$83</definedName>
    <definedName name="A125220502K">[1]Data6!$DK$1:$DK$10,[1]Data6!$DK$11:$DK$83</definedName>
    <definedName name="A125220506V">[1]Data6!$EF$1:$EF$10,[1]Data6!$EF$11:$EF$83</definedName>
    <definedName name="A125220510K">[1]Data6!$FA$1:$FA$10,[1]Data6!$FA$11:$FA$83</definedName>
    <definedName name="A125220514V">[1]Data6!$EO$1:$EO$10,[1]Data6!$EO$11:$EO$83</definedName>
    <definedName name="A125220518C">[1]Data6!$FM$1:$FM$10,[1]Data6!$FM$11:$FM$83</definedName>
    <definedName name="A125220522V">[1]Data6!$DN$1:$DN$10,[1]Data6!$DN$11:$DN$83</definedName>
    <definedName name="A125220526C">[1]Data6!$DT$1:$DT$10,[1]Data6!$DT$11:$DT$83</definedName>
    <definedName name="A125220530V">[1]Data6!$FS$1:$FS$10,[1]Data6!$FS$11:$FS$83</definedName>
    <definedName name="A125220534C">[1]Data6!$FJ$1:$FJ$10,[1]Data6!$FJ$11:$FJ$83</definedName>
    <definedName name="A125220538L">[1]Data6!$CV$1:$CV$10,[1]Data6!$CV$11:$CV$83</definedName>
    <definedName name="A125220542C">[1]Data6!$DH$1:$DH$10,[1]Data6!$DH$11:$DH$83</definedName>
    <definedName name="A125220546L">[1]Data6!$ER$1:$ER$10,[1]Data6!$ER$11:$ER$83</definedName>
    <definedName name="A125220550C">[1]Data6!$FP$1:$FP$10,[1]Data6!$FP$11:$FP$83</definedName>
    <definedName name="A125220554L">[1]Data6!$FV$1:$FV$10,[1]Data6!$FV$11:$FV$83</definedName>
    <definedName name="A125220558W">[1]Data6!$CD$1:$CD$10,[1]Data6!$CD$11:$CD$83</definedName>
    <definedName name="A125220562L">[1]Data6!$CM$1:$CM$10,[1]Data6!$CM$11:$CM$83</definedName>
    <definedName name="A125220566W">[1]Data6!$CP$1:$CP$10,[1]Data6!$CP$11:$CP$83</definedName>
    <definedName name="A125220570L">[1]Data6!$DQ$1:$DQ$10,[1]Data6!$DQ$11:$DQ$83</definedName>
    <definedName name="A125220574W">[1]Data6!$DW$1:$DW$10,[1]Data6!$DW$11:$DW$83</definedName>
    <definedName name="A125220578F">[1]Data6!$DZ$1:$DZ$10,[1]Data6!$DZ$11:$DZ$83</definedName>
    <definedName name="A125220582W">[1]Data6!$EU$1:$EU$10,[1]Data6!$EU$11:$EU$83</definedName>
    <definedName name="A125220586F">[1]Data6!$FD$1:$FD$10,[1]Data6!$FD$11:$FD$83</definedName>
    <definedName name="A125220590W">[1]Data6!$CS$1:$CS$10,[1]Data6!$CS$11:$CS$83</definedName>
    <definedName name="A125220594F">[1]Data6!$DB$1:$DB$10,[1]Data6!$DB$11:$DB$83</definedName>
    <definedName name="A125220598R">[1]Data6!$FG$1:$FG$10,[1]Data6!$FG$11:$FG$83</definedName>
    <definedName name="A125220602V">[1]Data6!$CA$1:$CA$10,[1]Data6!$CA$11:$CA$83</definedName>
    <definedName name="A125220606C">[1]Data6!$CG$1:$CG$10,[1]Data6!$CG$11:$CG$83</definedName>
    <definedName name="A125220610V">[1]Data6!$CJ$1:$CJ$10,[1]Data6!$CJ$11:$CJ$83</definedName>
    <definedName name="A125220614C">[1]Data6!$CY$1:$CY$10,[1]Data6!$CY$11:$CY$83</definedName>
    <definedName name="A125220618L">[1]Data6!$EI$1:$EI$10,[1]Data6!$EI$11:$EI$83</definedName>
    <definedName name="A125220622C">[1]Data6!$EL$1:$EL$10,[1]Data6!$EL$11:$EL$83</definedName>
    <definedName name="A125220626L">[1]Data6!$DE$1:$DE$10,[1]Data6!$DE$11:$DE$83</definedName>
    <definedName name="A125220630C">[1]Data6!$EC$1:$EC$10,[1]Data6!$EC$11:$EC$83</definedName>
    <definedName name="A125220634L">[1]Data6!$EX$1:$EX$10,[1]Data6!$EX$11:$EX$83</definedName>
    <definedName name="A125220638W">[1]Data4!$C$1:$C$10,[1]Data4!$C$11:$C$83</definedName>
    <definedName name="A125220642L">[1]Data4!$X$1:$X$10,[1]Data4!$X$11:$X$83</definedName>
    <definedName name="A125220646W">[1]Data4!$AS$1:$AS$10,[1]Data4!$AS$11:$AS$83</definedName>
    <definedName name="A125220650L">[1]Data4!$AG$1:$AG$10,[1]Data4!$AG$11:$AG$83</definedName>
    <definedName name="A125220654W">[1]Data4!$BE$1:$BE$10,[1]Data4!$BE$11:$BE$83</definedName>
    <definedName name="A125220658F">[1]Data4!$F$1:$F$10,[1]Data4!$F$11:$F$83</definedName>
    <definedName name="A125220662W">[1]Data4!$L$1:$L$10,[1]Data4!$L$11:$L$83</definedName>
    <definedName name="A125220666F">[1]Data4!$BK$1:$BK$10,[1]Data4!$BK$11:$BK$83</definedName>
    <definedName name="A125220670W">[1]Data4!$BB$1:$BB$10,[1]Data4!$BB$11:$BB$83</definedName>
    <definedName name="A125220674F">[1]Data3!$ID$1:$ID$10,[1]Data3!$ID$11:$ID$83</definedName>
    <definedName name="A125220678R">[1]Data3!$IP$1:$IP$10,[1]Data3!$IP$11:$IP$83</definedName>
    <definedName name="A125220682F">[1]Data4!$AJ$1:$AJ$10,[1]Data4!$AJ$11:$AJ$83</definedName>
    <definedName name="A125220686R">[1]Data4!$BH$1:$BH$10,[1]Data4!$BH$11:$BH$83</definedName>
    <definedName name="A125220690F">[1]Data4!$BN$1:$BN$10,[1]Data4!$BN$11:$BN$83</definedName>
    <definedName name="A125220694R">[1]Data3!$HL$1:$HL$10,[1]Data3!$HL$11:$HL$83</definedName>
    <definedName name="A125220698X">[1]Data3!$HU$1:$HU$10,[1]Data3!$HU$11:$HU$83</definedName>
    <definedName name="A125220702C">[1]Data3!$HX$1:$HX$10,[1]Data3!$HX$11:$HX$83</definedName>
    <definedName name="A125220706L">[1]Data4!$I$1:$I$10,[1]Data4!$I$11:$I$83</definedName>
    <definedName name="A125220710C">[1]Data4!$O$1:$O$10,[1]Data4!$O$11:$O$83</definedName>
    <definedName name="A125220714L">[1]Data4!$R$1:$R$10,[1]Data4!$R$11:$R$83</definedName>
    <definedName name="A125220718W">[1]Data4!$AM$1:$AM$10,[1]Data4!$AM$11:$AM$83</definedName>
    <definedName name="A125220722L">[1]Data4!$AV$1:$AV$10,[1]Data4!$AV$11:$AV$83</definedName>
    <definedName name="A125220726W">[1]Data3!$IA$1:$IA$10,[1]Data3!$IA$11:$IA$83</definedName>
    <definedName name="A125220730L">[1]Data3!$IJ$1:$IJ$10,[1]Data3!$IJ$11:$IJ$83</definedName>
    <definedName name="A125220734W">[1]Data4!$AY$1:$AY$10,[1]Data4!$AY$11:$AY$83</definedName>
    <definedName name="A125220738F">[1]Data3!$HI$1:$HI$10,[1]Data3!$HI$11:$HI$83</definedName>
    <definedName name="A125220742W">[1]Data3!$HO$1:$HO$10,[1]Data3!$HO$11:$HO$83</definedName>
    <definedName name="A125220746F">[1]Data3!$HR$1:$HR$10,[1]Data3!$HR$11:$HR$83</definedName>
    <definedName name="A125220750W">[1]Data3!$IG$1:$IG$10,[1]Data3!$IG$11:$IG$83</definedName>
    <definedName name="A125220754F">[1]Data4!$AA$1:$AA$10,[1]Data4!$AA$11:$AA$83</definedName>
    <definedName name="A125220758R">[1]Data4!$AD$1:$AD$10,[1]Data4!$AD$11:$AD$83</definedName>
    <definedName name="A125220762F">[1]Data3!$IM$1:$IM$10,[1]Data3!$IM$11:$IM$83</definedName>
    <definedName name="A125220766R">[1]Data4!$U$1:$U$10,[1]Data4!$U$11:$U$83</definedName>
    <definedName name="A125220770F">[1]Data4!$AP$1:$AP$10,[1]Data4!$AP$11:$AP$83</definedName>
    <definedName name="A125220774R">[1]Data5!$BG$1:$BG$10,[1]Data5!$BG$11:$BG$83</definedName>
    <definedName name="A125220778X">[1]Data5!$CB$1:$CB$10,[1]Data5!$CB$11:$CB$83</definedName>
    <definedName name="A125220782R">[1]Data5!$CW$1:$CW$10,[1]Data5!$CW$11:$CW$83</definedName>
    <definedName name="A125220786X">[1]Data5!$CK$1:$CK$10,[1]Data5!$CK$11:$CK$83</definedName>
    <definedName name="A125220790R">[1]Data5!$DI$1:$DI$10,[1]Data5!$DI$11:$DI$83</definedName>
    <definedName name="A125220794X">[1]Data5!$BJ$1:$BJ$10,[1]Data5!$BJ$11:$BJ$83</definedName>
    <definedName name="A125220798J">[1]Data5!$BP$1:$BP$10,[1]Data5!$BP$11:$BP$83</definedName>
    <definedName name="A125220802L">[1]Data5!$DO$1:$DO$10,[1]Data5!$DO$11:$DO$83</definedName>
    <definedName name="A125220806W">[1]Data5!$DF$1:$DF$10,[1]Data5!$DF$11:$DF$83</definedName>
    <definedName name="A125220810L">[1]Data5!$AR$1:$AR$10,[1]Data5!$AR$11:$AR$83</definedName>
    <definedName name="A125220814W">[1]Data5!$BD$1:$BD$10,[1]Data5!$BD$11:$BD$83</definedName>
    <definedName name="A125220818F">[1]Data5!$CN$1:$CN$10,[1]Data5!$CN$11:$CN$83</definedName>
    <definedName name="A125220822W">[1]Data5!$DL$1:$DL$10,[1]Data5!$DL$11:$DL$83</definedName>
    <definedName name="A125220826F">[1]Data5!$DR$1:$DR$10,[1]Data5!$DR$11:$DR$83</definedName>
    <definedName name="A125220830W">[1]Data5!$Z$1:$Z$10,[1]Data5!$Z$11:$Z$83</definedName>
    <definedName name="A125220834F">[1]Data5!$AI$1:$AI$10,[1]Data5!$AI$11:$AI$83</definedName>
    <definedName name="A125220838R">[1]Data5!$AL$1:$AL$10,[1]Data5!$AL$11:$AL$83</definedName>
    <definedName name="A125220842F">[1]Data5!$BM$1:$BM$10,[1]Data5!$BM$11:$BM$83</definedName>
    <definedName name="A125220846R">[1]Data5!$BS$1:$BS$10,[1]Data5!$BS$11:$BS$83</definedName>
    <definedName name="A125220850F">[1]Data5!$BV$1:$BV$10,[1]Data5!$BV$11:$BV$83</definedName>
    <definedName name="A125220854R">[1]Data5!$CQ$1:$CQ$10,[1]Data5!$CQ$11:$CQ$83</definedName>
    <definedName name="A125220858X">[1]Data5!$CZ$1:$CZ$10,[1]Data5!$CZ$11:$CZ$83</definedName>
    <definedName name="A125220862R">[1]Data5!$AO$1:$AO$10,[1]Data5!$AO$11:$AO$83</definedName>
    <definedName name="A125220866X">[1]Data5!$AX$1:$AX$10,[1]Data5!$AX$11:$AX$83</definedName>
    <definedName name="A125220870R">[1]Data5!$DC$1:$DC$10,[1]Data5!$DC$11:$DC$83</definedName>
    <definedName name="A125220874X">[1]Data5!$W$1:$W$10,[1]Data5!$W$11:$W$83</definedName>
    <definedName name="A125220878J">[1]Data5!$AC$1:$AC$10,[1]Data5!$AC$11:$AC$83</definedName>
    <definedName name="A125220882X">[1]Data5!$AF$1:$AF$10,[1]Data5!$AF$11:$AF$83</definedName>
    <definedName name="A125220886J">[1]Data5!$AU$1:$AU$10,[1]Data5!$AU$11:$AU$83</definedName>
    <definedName name="A125220890X">[1]Data5!$CE$1:$CE$10,[1]Data5!$CE$11:$CE$83</definedName>
    <definedName name="A125220894J">[1]Data5!$CH$1:$CH$10,[1]Data5!$CH$11:$CH$83</definedName>
    <definedName name="A125220898T">[1]Data5!$BA$1:$BA$10,[1]Data5!$BA$11:$BA$83</definedName>
    <definedName name="A125220902W">[1]Data5!$BY$1:$BY$10,[1]Data5!$BY$11:$BY$83</definedName>
    <definedName name="A125220906F">[1]Data5!$CT$1:$CT$10,[1]Data5!$CT$11:$CT$83</definedName>
    <definedName name="A125220910W">[1]Data5!$FE$1:$FE$10,[1]Data5!$FE$11:$FE$83</definedName>
    <definedName name="A125220914F">[1]Data5!$FZ$1:$FZ$10,[1]Data5!$FZ$11:$FZ$83</definedName>
    <definedName name="A125220918R">[1]Data5!$GU$1:$GU$10,[1]Data5!$GU$11:$GU$83</definedName>
    <definedName name="A125220922F">[1]Data5!$GI$1:$GI$10,[1]Data5!$GI$11:$GI$83</definedName>
    <definedName name="A125220926R">[1]Data5!$HG$1:$HG$10,[1]Data5!$HG$11:$HG$83</definedName>
    <definedName name="A125220930F">[1]Data5!$FH$1:$FH$10,[1]Data5!$FH$11:$FH$83</definedName>
    <definedName name="A125220934R">[1]Data5!$FN$1:$FN$10,[1]Data5!$FN$11:$FN$83</definedName>
    <definedName name="A125220938X">[1]Data5!$HM$1:$HM$10,[1]Data5!$HM$11:$HM$83</definedName>
    <definedName name="A125220942R">[1]Data5!$HD$1:$HD$10,[1]Data5!$HD$11:$HD$83</definedName>
    <definedName name="A125220946X">[1]Data5!$EP$1:$EP$10,[1]Data5!$EP$11:$EP$83</definedName>
    <definedName name="A125220950R">[1]Data5!$FB$1:$FB$10,[1]Data5!$FB$11:$FB$83</definedName>
    <definedName name="A125220954X">[1]Data5!$GL$1:$GL$10,[1]Data5!$GL$11:$GL$83</definedName>
    <definedName name="A125220958J">[1]Data5!$HJ$1:$HJ$10,[1]Data5!$HJ$11:$HJ$83</definedName>
    <definedName name="A125220962X">[1]Data5!$HP$1:$HP$10,[1]Data5!$HP$11:$HP$83</definedName>
    <definedName name="A125220966J">[1]Data5!$DX$1:$DX$10,[1]Data5!$DX$11:$DX$83</definedName>
    <definedName name="A125220970X">[1]Data5!$EG$1:$EG$10,[1]Data5!$EG$11:$EG$83</definedName>
    <definedName name="A125220974J">[1]Data5!$EJ$1:$EJ$10,[1]Data5!$EJ$11:$EJ$83</definedName>
    <definedName name="A125220978T">[1]Data5!$FK$1:$FK$10,[1]Data5!$FK$11:$FK$83</definedName>
    <definedName name="A125220982J">[1]Data5!$FQ$1:$FQ$10,[1]Data5!$FQ$11:$FQ$83</definedName>
    <definedName name="A125220986T">[1]Data5!$FT$1:$FT$10,[1]Data5!$FT$11:$FT$83</definedName>
    <definedName name="A125220990J">[1]Data5!$GO$1:$GO$10,[1]Data5!$GO$11:$GO$83</definedName>
    <definedName name="A125220994T">[1]Data5!$GX$1:$GX$10,[1]Data5!$GX$11:$GX$83</definedName>
    <definedName name="A125220998A">[1]Data5!$EM$1:$EM$10,[1]Data5!$EM$11:$EM$83</definedName>
    <definedName name="A125221002J">[1]Data5!$EV$1:$EV$10,[1]Data5!$EV$11:$EV$83</definedName>
    <definedName name="A125221006T">[1]Data5!$HA$1:$HA$10,[1]Data5!$HA$11:$HA$83</definedName>
    <definedName name="A125221010J">[1]Data5!$DU$1:$DU$10,[1]Data5!$DU$11:$DU$83</definedName>
    <definedName name="A125221014T">[1]Data5!$EA$1:$EA$10,[1]Data5!$EA$11:$EA$83</definedName>
    <definedName name="A125221018A">[1]Data5!$ED$1:$ED$10,[1]Data5!$ED$11:$ED$83</definedName>
    <definedName name="A125221022T">[1]Data5!$ES$1:$ES$10,[1]Data5!$ES$11:$ES$83</definedName>
    <definedName name="A125221026A">[1]Data5!$GC$1:$GC$10,[1]Data5!$GC$11:$GC$83</definedName>
    <definedName name="A125221030T">[1]Data5!$GF$1:$GF$10,[1]Data5!$GF$11:$GF$83</definedName>
    <definedName name="A125221034A">[1]Data5!$EY$1:$EY$10,[1]Data5!$EY$11:$EY$83</definedName>
    <definedName name="A125221038K">[1]Data5!$FW$1:$FW$10,[1]Data5!$FW$11:$FW$83</definedName>
    <definedName name="A125221042A">[1]Data5!$GR$1:$GR$10,[1]Data5!$GR$11:$GR$83</definedName>
    <definedName name="A125221046K">[1]Data6!$M$1:$M$10,[1]Data6!$M$11:$M$83</definedName>
    <definedName name="A125221050A">[1]Data6!$AH$1:$AH$10,[1]Data6!$AH$11:$AH$83</definedName>
    <definedName name="A125221054K">[1]Data6!$BC$1:$BC$10,[1]Data6!$BC$11:$BC$83</definedName>
    <definedName name="A125221058V">[1]Data6!$AQ$1:$AQ$10,[1]Data6!$AQ$11:$AQ$83</definedName>
    <definedName name="A125221062K">[1]Data6!$BO$1:$BO$10,[1]Data6!$BO$11:$BO$83</definedName>
    <definedName name="A125221066V">[1]Data6!$P$1:$P$10,[1]Data6!$P$11:$P$83</definedName>
    <definedName name="A125221070K">[1]Data6!$V$1:$V$10,[1]Data6!$V$11:$V$83</definedName>
    <definedName name="A125221074V">[1]Data6!$BU$1:$BU$10,[1]Data6!$BU$11:$BU$83</definedName>
    <definedName name="A125221078C">[1]Data6!$BL$1:$BL$10,[1]Data6!$BL$11:$BL$83</definedName>
    <definedName name="A125221082V">[1]Data5!$IN$1:$IN$10,[1]Data5!$IN$11:$IN$83</definedName>
    <definedName name="A125221086C">[1]Data6!$J$1:$J$10,[1]Data6!$J$11:$J$83</definedName>
    <definedName name="A125221090V">[1]Data6!$AT$1:$AT$10,[1]Data6!$AT$11:$AT$83</definedName>
    <definedName name="A125221094C">[1]Data6!$BR$1:$BR$10,[1]Data6!$BR$11:$BR$83</definedName>
    <definedName name="A125221098L">[1]Data6!$BX$1:$BX$10,[1]Data6!$BX$11:$BX$83</definedName>
    <definedName name="A125221102T">[1]Data5!$HV$1:$HV$10,[1]Data5!$HV$11:$HV$83</definedName>
    <definedName name="A125221106A">[1]Data5!$IE$1:$IE$10,[1]Data5!$IE$11:$IE$83</definedName>
    <definedName name="A125221110T">[1]Data5!$IH$1:$IH$10,[1]Data5!$IH$11:$IH$83</definedName>
    <definedName name="A125221114A">[1]Data6!$S$1:$S$10,[1]Data6!$S$11:$S$83</definedName>
    <definedName name="A125221118K">[1]Data6!$Y$1:$Y$10,[1]Data6!$Y$11:$Y$83</definedName>
    <definedName name="A125221122A">[1]Data6!$AB$1:$AB$10,[1]Data6!$AB$11:$AB$83</definedName>
    <definedName name="A125221126K">[1]Data6!$AW$1:$AW$10,[1]Data6!$AW$11:$AW$83</definedName>
    <definedName name="A125221130A">[1]Data6!$BF$1:$BF$10,[1]Data6!$BF$11:$BF$83</definedName>
    <definedName name="A125221134K">[1]Data5!$IK$1:$IK$10,[1]Data5!$IK$11:$IK$83</definedName>
    <definedName name="A125221138V">[1]Data6!$D$1:$D$10,[1]Data6!$D$11:$D$83</definedName>
    <definedName name="A125221142K">[1]Data6!$BI$1:$BI$10,[1]Data6!$BI$11:$BI$83</definedName>
    <definedName name="A125221146V">[1]Data5!$HS$1:$HS$10,[1]Data5!$HS$11:$HS$83</definedName>
    <definedName name="A125221150K">[1]Data5!$HY$1:$HY$10,[1]Data5!$HY$11:$HY$83</definedName>
    <definedName name="A125221154V">[1]Data5!$IB$1:$IB$10,[1]Data5!$IB$11:$IB$83</definedName>
    <definedName name="A125221158C">[1]Data5!$IQ$1:$IQ$10,[1]Data5!$IQ$11:$IQ$83</definedName>
    <definedName name="A125221162V">[1]Data6!$AK$1:$AK$10,[1]Data6!$AK$11:$AK$83</definedName>
    <definedName name="A125221166C">[1]Data6!$AN$1:$AN$10,[1]Data6!$AN$11:$AN$83</definedName>
    <definedName name="A125221170V">[1]Data6!$G$1:$G$10,[1]Data6!$G$11:$G$83</definedName>
    <definedName name="A125221174C">[1]Data6!$AE$1:$AE$10,[1]Data6!$AE$11:$AE$83</definedName>
    <definedName name="A125221178L">[1]Data6!$AZ$1:$AZ$10,[1]Data6!$AZ$11:$AZ$83</definedName>
    <definedName name="A125221182C">[1]Data3!$EU$1:$EU$10,[1]Data3!$EU$11:$EU$83</definedName>
    <definedName name="A125221186L">[1]Data3!$FP$1:$FP$10,[1]Data3!$FP$11:$FP$83</definedName>
    <definedName name="A125221190C">[1]Data3!$GK$1:$GK$10,[1]Data3!$GK$11:$GK$83</definedName>
    <definedName name="A125221194L">[1]Data3!$FY$1:$FY$10,[1]Data3!$FY$11:$FY$83</definedName>
    <definedName name="A125221198W">[1]Data3!$GW$1:$GW$10,[1]Data3!$GW$11:$GW$83</definedName>
    <definedName name="A125221202A">[1]Data3!$EX$1:$EX$10,[1]Data3!$EX$11:$EX$83</definedName>
    <definedName name="A125221206K">[1]Data3!$FD$1:$FD$10,[1]Data3!$FD$11:$FD$83</definedName>
    <definedName name="A125221210A">[1]Data3!$HC$1:$HC$10,[1]Data3!$HC$11:$HC$83</definedName>
    <definedName name="A125221214K">[1]Data3!$GT$1:$GT$10,[1]Data3!$GT$11:$GT$83</definedName>
    <definedName name="A125221218V">[1]Data3!$EF$1:$EF$10,[1]Data3!$EF$11:$EF$83</definedName>
    <definedName name="A125221222K">[1]Data3!$ER$1:$ER$10,[1]Data3!$ER$11:$ER$83</definedName>
    <definedName name="A125221226V">[1]Data3!$GB$1:$GB$10,[1]Data3!$GB$11:$GB$83</definedName>
    <definedName name="A125221230K">[1]Data3!$GZ$1:$GZ$10,[1]Data3!$GZ$11:$GZ$83</definedName>
    <definedName name="A125221234V">[1]Data3!$HF$1:$HF$10,[1]Data3!$HF$11:$HF$83</definedName>
    <definedName name="A125221238C">[1]Data3!$DN$1:$DN$10,[1]Data3!$DN$11:$DN$83</definedName>
    <definedName name="A125221242V">[1]Data3!$DW$1:$DW$10,[1]Data3!$DW$11:$DW$83</definedName>
    <definedName name="A125221246C">[1]Data3!$DZ$1:$DZ$10,[1]Data3!$DZ$11:$DZ$83</definedName>
    <definedName name="A125221250V">[1]Data3!$FA$1:$FA$10,[1]Data3!$FA$11:$FA$83</definedName>
    <definedName name="A125221254C">[1]Data3!$FG$1:$FG$10,[1]Data3!$FG$11:$FG$83</definedName>
    <definedName name="A125221258L">[1]Data3!$FJ$1:$FJ$10,[1]Data3!$FJ$11:$FJ$83</definedName>
    <definedName name="A125221262C">[1]Data3!$GE$1:$GE$10,[1]Data3!$GE$11:$GE$83</definedName>
    <definedName name="A125221266L">[1]Data3!$GN$1:$GN$10,[1]Data3!$GN$11:$GN$83</definedName>
    <definedName name="A125221270C">[1]Data3!$EC$1:$EC$10,[1]Data3!$EC$11:$EC$83</definedName>
    <definedName name="A125221274L">[1]Data3!$EL$1:$EL$10,[1]Data3!$EL$11:$EL$83</definedName>
    <definedName name="A125221278W">[1]Data3!$GQ$1:$GQ$10,[1]Data3!$GQ$11:$GQ$83</definedName>
    <definedName name="A125221282L">[1]Data3!$DK$1:$DK$10,[1]Data3!$DK$11:$DK$83</definedName>
    <definedName name="A125221286W">[1]Data3!$DQ$1:$DQ$10,[1]Data3!$DQ$11:$DQ$83</definedName>
    <definedName name="A125221290L">[1]Data3!$DT$1:$DT$10,[1]Data3!$DT$11:$DT$83</definedName>
    <definedName name="A125221294W">[1]Data3!$EI$1:$EI$10,[1]Data3!$EI$11:$EI$83</definedName>
    <definedName name="A125221298F">[1]Data3!$FS$1:$FS$10,[1]Data3!$FS$11:$FS$83</definedName>
    <definedName name="A125221302K">[1]Data3!$FV$1:$FV$10,[1]Data3!$FV$11:$FV$83</definedName>
    <definedName name="A125221306V">[1]Data3!$EO$1:$EO$10,[1]Data3!$EO$11:$EO$83</definedName>
    <definedName name="A125221310K">[1]Data3!$FM$1:$FM$10,[1]Data3!$FM$11:$FM$83</definedName>
    <definedName name="A125221314V">[1]Data3!$GH$1:$GH$10,[1]Data3!$GH$11:$GH$83</definedName>
    <definedName name="A125221318C">[1]Data4!$DA$1:$DA$10,[1]Data4!$DA$11:$DA$83</definedName>
    <definedName name="A125221322V">[1]Data4!$DV$1:$DV$10,[1]Data4!$DV$11:$DV$83</definedName>
    <definedName name="A125221326C">[1]Data4!$EQ$1:$EQ$10,[1]Data4!$EQ$11:$EQ$83</definedName>
    <definedName name="A125221330V">[1]Data4!$EE$1:$EE$10,[1]Data4!$EE$11:$EE$83</definedName>
    <definedName name="A125221334C">[1]Data4!$FC$1:$FC$10,[1]Data4!$FC$11:$FC$83</definedName>
    <definedName name="A125221338L">[1]Data4!$DD$1:$DD$10,[1]Data4!$DD$11:$DD$83</definedName>
    <definedName name="A125221342C">[1]Data4!$DJ$1:$DJ$10,[1]Data4!$DJ$11:$DJ$83</definedName>
    <definedName name="A125221346L">[1]Data4!$FI$1:$FI$10,[1]Data4!$FI$11:$FI$83</definedName>
    <definedName name="A125221350C">[1]Data4!$EZ$1:$EZ$10,[1]Data4!$EZ$11:$EZ$83</definedName>
    <definedName name="A125221354L">[1]Data4!$CL$1:$CL$10,[1]Data4!$CL$11:$CL$83</definedName>
    <definedName name="A125221358W">[1]Data4!$CX$1:$CX$10,[1]Data4!$CX$11:$CX$83</definedName>
    <definedName name="A125221362L">[1]Data4!$EH$1:$EH$10,[1]Data4!$EH$11:$EH$83</definedName>
    <definedName name="A125221366W">[1]Data4!$FF$1:$FF$10,[1]Data4!$FF$11:$FF$83</definedName>
    <definedName name="A125221370L">[1]Data4!$FL$1:$FL$10,[1]Data4!$FL$11:$FL$83</definedName>
    <definedName name="A125221374W">[1]Data4!$BT$1:$BT$10,[1]Data4!$BT$11:$BT$83</definedName>
    <definedName name="A125221378F">[1]Data4!$CC$1:$CC$10,[1]Data4!$CC$11:$CC$83</definedName>
    <definedName name="A125221382W">[1]Data4!$CF$1:$CF$10,[1]Data4!$CF$11:$CF$83</definedName>
    <definedName name="A125221386F">[1]Data4!$DG$1:$DG$10,[1]Data4!$DG$11:$DG$83</definedName>
    <definedName name="A125221390W">[1]Data4!$DM$1:$DM$10,[1]Data4!$DM$11:$DM$83</definedName>
    <definedName name="A125221394F">[1]Data4!$DP$1:$DP$10,[1]Data4!$DP$11:$DP$83</definedName>
    <definedName name="A125221398R">[1]Data4!$EK$1:$EK$10,[1]Data4!$EK$11:$EK$83</definedName>
    <definedName name="A125221402V">[1]Data4!$ET$1:$ET$10,[1]Data4!$ET$11:$ET$83</definedName>
    <definedName name="A125221406C">[1]Data4!$CI$1:$CI$10,[1]Data4!$CI$11:$CI$83</definedName>
    <definedName name="A125221410V">[1]Data4!$CR$1:$CR$10,[1]Data4!$CR$11:$CR$83</definedName>
    <definedName name="A125221414C">[1]Data4!$EW$1:$EW$10,[1]Data4!$EW$11:$EW$83</definedName>
    <definedName name="A125221418L">[1]Data4!$BQ$1:$BQ$10,[1]Data4!$BQ$11:$BQ$83</definedName>
    <definedName name="A125221422C">[1]Data4!$BW$1:$BW$10,[1]Data4!$BW$11:$BW$83</definedName>
    <definedName name="A125221426L">[1]Data4!$BZ$1:$BZ$10,[1]Data4!$BZ$11:$BZ$83</definedName>
    <definedName name="A125221430C">[1]Data4!$CO$1:$CO$10,[1]Data4!$CO$11:$CO$83</definedName>
    <definedName name="A125221434L">[1]Data4!$DY$1:$DY$10,[1]Data4!$DY$11:$DY$83</definedName>
    <definedName name="A125221438W">[1]Data4!$EB$1:$EB$10,[1]Data4!$EB$11:$EB$83</definedName>
    <definedName name="A125221442L">[1]Data4!$CU$1:$CU$10,[1]Data4!$CU$11:$CU$83</definedName>
    <definedName name="A125221446W">[1]Data4!$DS$1:$DS$10,[1]Data4!$DS$11:$DS$83</definedName>
    <definedName name="A125221450L">[1]Data4!$EN$1:$EN$10,[1]Data4!$EN$11:$EN$83</definedName>
    <definedName name="A125221454W">[1]Data4!$GY$1:$GY$10,[1]Data4!$GY$11:$GY$83</definedName>
    <definedName name="A125221458F">[1]Data4!$HT$1:$HT$10,[1]Data4!$HT$11:$HT$83</definedName>
    <definedName name="A125221462W">[1]Data4!$IO$1:$IO$10,[1]Data4!$IO$11:$IO$83</definedName>
    <definedName name="A125221466F">[1]Data4!$IC$1:$IC$10,[1]Data4!$IC$11:$IC$83</definedName>
    <definedName name="A125221470W">[1]Data5!$K$1:$K$10,[1]Data5!$K$11:$K$83</definedName>
    <definedName name="A125221474F">[1]Data4!$HB$1:$HB$10,[1]Data4!$HB$11:$HB$83</definedName>
    <definedName name="A125221478R">[1]Data4!$HH$1:$HH$10,[1]Data4!$HH$11:$HH$83</definedName>
    <definedName name="A125221482F">[1]Data5!$Q$1:$Q$10,[1]Data5!$Q$11:$Q$83</definedName>
    <definedName name="A125221486R">[1]Data5!$H$1:$H$10,[1]Data5!$H$11:$H$83</definedName>
    <definedName name="A125221490F">[1]Data4!$GJ$1:$GJ$10,[1]Data4!$GJ$11:$GJ$83</definedName>
    <definedName name="A125221494R">[1]Data4!$GV$1:$GV$10,[1]Data4!$GV$11:$GV$83</definedName>
    <definedName name="A125221498X">[1]Data4!$IF$1:$IF$10,[1]Data4!$IF$11:$IF$83</definedName>
    <definedName name="A125221502C">[1]Data5!$N$1:$N$10,[1]Data5!$N$11:$N$83</definedName>
    <definedName name="A125221506L">[1]Data5!$T$1:$T$10,[1]Data5!$T$11:$T$83</definedName>
    <definedName name="A125221510C">[1]Data4!$FR$1:$FR$10,[1]Data4!$FR$11:$FR$83</definedName>
    <definedName name="A125221514L">[1]Data4!$GA$1:$GA$10,[1]Data4!$GA$11:$GA$83</definedName>
    <definedName name="A125221518W">[1]Data4!$GD$1:$GD$10,[1]Data4!$GD$11:$GD$83</definedName>
    <definedName name="A125221522L">[1]Data4!$HE$1:$HE$10,[1]Data4!$HE$11:$HE$83</definedName>
    <definedName name="A125221526W">[1]Data4!$HK$1:$HK$10,[1]Data4!$HK$11:$HK$83</definedName>
    <definedName name="A125221530L">[1]Data4!$HN$1:$HN$10,[1]Data4!$HN$11:$HN$83</definedName>
    <definedName name="A125221534W">[1]Data4!$II$1:$II$10,[1]Data4!$II$11:$II$83</definedName>
    <definedName name="A125221538F">[1]Data5!$B$1:$B$10,[1]Data5!$B$11:$B$83</definedName>
    <definedName name="A125221542W">[1]Data4!$GG$1:$GG$10,[1]Data4!$GG$11:$GG$83</definedName>
    <definedName name="A125221546F">[1]Data4!$GP$1:$GP$10,[1]Data4!$GP$11:$GP$83</definedName>
    <definedName name="A125221550W">[1]Data5!$E$1:$E$10,[1]Data5!$E$11:$E$83</definedName>
    <definedName name="A125221554F">[1]Data4!$FO$1:$FO$10,[1]Data4!$FO$11:$FO$83</definedName>
    <definedName name="A125221558R">[1]Data4!$FU$1:$FU$10,[1]Data4!$FU$11:$FU$83</definedName>
    <definedName name="A125221562F">[1]Data4!$FX$1:$FX$10,[1]Data4!$FX$11:$FX$83</definedName>
    <definedName name="A125221566R">[1]Data4!$GM$1:$GM$10,[1]Data4!$GM$11:$GM$83</definedName>
    <definedName name="A125221570F">[1]Data4!$HW$1:$HW$10,[1]Data4!$HW$11:$HW$83</definedName>
    <definedName name="A125221574R">[1]Data4!$HZ$1:$HZ$10,[1]Data4!$HZ$11:$HZ$83</definedName>
    <definedName name="A125221578X">[1]Data4!$GS$1:$GS$10,[1]Data4!$GS$11:$GS$83</definedName>
    <definedName name="A125221582R">[1]Data4!$HQ$1:$HQ$10,[1]Data4!$HQ$11:$HQ$83</definedName>
    <definedName name="A125221586X">[1]Data4!$IL$1:$IL$10,[1]Data4!$IL$11:$IL$83</definedName>
    <definedName name="A125221590R">[1]Data1!$II$1:$II$10,[1]Data1!$II$11:$II$83</definedName>
    <definedName name="A125221594X">[1]Data2!$N$1:$N$10,[1]Data2!$N$11:$N$83</definedName>
    <definedName name="A125221598J">[1]Data2!$AI$1:$AI$10,[1]Data2!$AI$11:$AI$83</definedName>
    <definedName name="A125221602L">[1]Data2!$W$1:$W$10,[1]Data2!$W$11:$W$83</definedName>
    <definedName name="A125221606W">[1]Data2!$AU$1:$AU$10,[1]Data2!$AU$11:$AU$83</definedName>
    <definedName name="A125221610L">[1]Data1!$IL$1:$IL$10,[1]Data1!$IL$11:$IL$83</definedName>
    <definedName name="A125221614W">[1]Data2!$B$1:$B$10,[1]Data2!$B$11:$B$83</definedName>
    <definedName name="A125221618F">[1]Data2!$BA$1:$BA$10,[1]Data2!$BA$11:$BA$83</definedName>
    <definedName name="A125221622W">[1]Data2!$AR$1:$AR$10,[1]Data2!$AR$11:$AR$83</definedName>
    <definedName name="A125221626F">[1]Data1!$HT$1:$HT$10,[1]Data1!$HT$11:$HT$83</definedName>
    <definedName name="A125221630W">[1]Data1!$IF$1:$IF$10,[1]Data1!$IF$11:$IF$83</definedName>
    <definedName name="A125221634F">[1]Data2!$Z$1:$Z$10,[1]Data2!$Z$11:$Z$83</definedName>
    <definedName name="A125221638R">[1]Data2!$AX$1:$AX$10,[1]Data2!$AX$11:$AX$83</definedName>
    <definedName name="A125221642F">[1]Data2!$BD$1:$BD$10,[1]Data2!$BD$11:$BD$83</definedName>
    <definedName name="A125221646R">[1]Data1!$HB$1:$HB$10,[1]Data1!$HB$11:$HB$83</definedName>
    <definedName name="A125221650F">[1]Data1!$HK$1:$HK$10,[1]Data1!$HK$11:$HK$83</definedName>
    <definedName name="A125221654R">[1]Data1!$HN$1:$HN$10,[1]Data1!$HN$11:$HN$83</definedName>
    <definedName name="A125221658X">[1]Data1!$IO$1:$IO$10,[1]Data1!$IO$11:$IO$83</definedName>
    <definedName name="A125221662R">[1]Data2!$E$1:$E$10,[1]Data2!$E$11:$E$83</definedName>
    <definedName name="A125221666X">[1]Data2!$H$1:$H$10,[1]Data2!$H$11:$H$83</definedName>
    <definedName name="A125221670R">[1]Data2!$AC$1:$AC$10,[1]Data2!$AC$11:$AC$83</definedName>
    <definedName name="A125221674X">[1]Data2!$AL$1:$AL$10,[1]Data2!$AL$11:$AL$83</definedName>
    <definedName name="A125221678J">[1]Data1!$HQ$1:$HQ$10,[1]Data1!$HQ$11:$HQ$83</definedName>
    <definedName name="A125221682X">[1]Data1!$HZ$1:$HZ$10,[1]Data1!$HZ$11:$HZ$83</definedName>
    <definedName name="A125221686J">[1]Data2!$AO$1:$AO$10,[1]Data2!$AO$11:$AO$83</definedName>
    <definedName name="A125221690X">[1]Data1!$GY$1:$GY$10,[1]Data1!$GY$11:$GY$83</definedName>
    <definedName name="A125221694J">[1]Data1!$HE$1:$HE$10,[1]Data1!$HE$11:$HE$83</definedName>
    <definedName name="A125221698T">[1]Data1!$HH$1:$HH$10,[1]Data1!$HH$11:$HH$83</definedName>
    <definedName name="A125221702W">[1]Data1!$HW$1:$HW$10,[1]Data1!$HW$11:$HW$83</definedName>
    <definedName name="A125221706F">[1]Data2!$Q$1:$Q$10,[1]Data2!$Q$11:$Q$83</definedName>
    <definedName name="A125221710W">[1]Data2!$T$1:$T$10,[1]Data2!$T$11:$T$83</definedName>
    <definedName name="A125221714F">[1]Data1!$IC$1:$IC$10,[1]Data1!$IC$11:$IC$83</definedName>
    <definedName name="A125221718R">[1]Data2!$K$1:$K$10,[1]Data2!$K$11:$K$83</definedName>
    <definedName name="A125221722F">[1]Data2!$AF$1:$AF$10,[1]Data2!$AF$11:$AF$83</definedName>
    <definedName name="A125222814J">[1]Data3!$AW$1:$AW$10,[1]Data3!$AW$11:$AW$83</definedName>
    <definedName name="A125222818T">[1]Data3!$BR$1:$BR$10,[1]Data3!$BR$11:$BR$83</definedName>
    <definedName name="A125222822J">[1]Data3!$CM$1:$CM$10,[1]Data3!$CM$11:$CM$83</definedName>
    <definedName name="A125222826T">[1]Data3!$CA$1:$CA$10,[1]Data3!$CA$11:$CA$83</definedName>
    <definedName name="A125222830J">[1]Data3!$CY$1:$CY$10,[1]Data3!$CY$11:$CY$83</definedName>
    <definedName name="A125222834T">[1]Data3!$AZ$1:$AZ$10,[1]Data3!$AZ$11:$AZ$83</definedName>
    <definedName name="A125222838A">[1]Data3!$BF$1:$BF$10,[1]Data3!$BF$11:$BF$83</definedName>
    <definedName name="A125222842T">[1]Data3!$DE$1:$DE$10,[1]Data3!$DE$11:$DE$83</definedName>
    <definedName name="A125222846A">[1]Data3!$CV$1:$CV$10,[1]Data3!$CV$11:$CV$83</definedName>
    <definedName name="A125222850T">[1]Data3!$AH$1:$AH$10,[1]Data3!$AH$11:$AH$83</definedName>
    <definedName name="A125222854A">[1]Data3!$AT$1:$AT$10,[1]Data3!$AT$11:$AT$83</definedName>
    <definedName name="A125222858K">[1]Data3!$CD$1:$CD$10,[1]Data3!$CD$11:$CD$83</definedName>
    <definedName name="A125222862A">[1]Data3!$DB$1:$DB$10,[1]Data3!$DB$11:$DB$83</definedName>
    <definedName name="A125222866K">[1]Data3!$DH$1:$DH$10,[1]Data3!$DH$11:$DH$83</definedName>
    <definedName name="A125222870A">[1]Data3!$P$1:$P$10,[1]Data3!$P$11:$P$83</definedName>
    <definedName name="A125222874K">[1]Data3!$Y$1:$Y$10,[1]Data3!$Y$11:$Y$83</definedName>
    <definedName name="A125222878V">[1]Data3!$AB$1:$AB$10,[1]Data3!$AB$11:$AB$83</definedName>
    <definedName name="A125222882K">[1]Data3!$BC$1:$BC$10,[1]Data3!$BC$11:$BC$83</definedName>
    <definedName name="A125222886V">[1]Data3!$BI$1:$BI$10,[1]Data3!$BI$11:$BI$83</definedName>
    <definedName name="A125222890K">[1]Data3!$BL$1:$BL$10,[1]Data3!$BL$11:$BL$83</definedName>
    <definedName name="A125222894V">[1]Data3!$CG$1:$CG$10,[1]Data3!$CG$11:$CG$83</definedName>
    <definedName name="A125222898C">[1]Data3!$CP$1:$CP$10,[1]Data3!$CP$11:$CP$83</definedName>
    <definedName name="A125222902J">[1]Data3!$AE$1:$AE$10,[1]Data3!$AE$11:$AE$83</definedName>
    <definedName name="A125222906T">[1]Data3!$AN$1:$AN$10,[1]Data3!$AN$11:$AN$83</definedName>
    <definedName name="A125222910J">[1]Data3!$CS$1:$CS$10,[1]Data3!$CS$11:$CS$83</definedName>
    <definedName name="A125222914T">[1]Data3!$M$1:$M$10,[1]Data3!$M$11:$M$83</definedName>
    <definedName name="A125222918A">[1]Data3!$S$1:$S$10,[1]Data3!$S$11:$S$83</definedName>
    <definedName name="A125222922T">[1]Data3!$V$1:$V$10,[1]Data3!$V$11:$V$83</definedName>
    <definedName name="A125222926A">[1]Data3!$AK$1:$AK$10,[1]Data3!$AK$11:$AK$83</definedName>
    <definedName name="A125222930T">[1]Data3!$BU$1:$BU$10,[1]Data3!$BU$11:$BU$83</definedName>
    <definedName name="A125222934A">[1]Data3!$BX$1:$BX$10,[1]Data3!$BX$11:$BX$83</definedName>
    <definedName name="A125222938K">[1]Data3!$AQ$1:$AQ$10,[1]Data3!$AQ$11:$AQ$83</definedName>
    <definedName name="A125222942A">[1]Data3!$BO$1:$BO$10,[1]Data3!$BO$11:$BO$83</definedName>
    <definedName name="A125222946K">[1]Data3!$CJ$1:$CJ$10,[1]Data3!$CJ$11:$CJ$83</definedName>
    <definedName name="A125224038R">[1]Data1!$EK$1:$EK$10,[1]Data1!$EK$11:$EK$83</definedName>
    <definedName name="A125224042F">[1]Data1!$FF$1:$FF$10,[1]Data1!$FF$11:$FF$83</definedName>
    <definedName name="A125224046R">[1]Data1!$GA$1:$GA$10,[1]Data1!$GA$11:$GA$83</definedName>
    <definedName name="A125224050F">[1]Data1!$FO$1:$FO$10,[1]Data1!$FO$11:$FO$83</definedName>
    <definedName name="A125224054R">[1]Data1!$GM$1:$GM$10,[1]Data1!$GM$11:$GM$83</definedName>
    <definedName name="A125224058X">[1]Data1!$EN$1:$EN$10,[1]Data1!$EN$11:$EN$83</definedName>
    <definedName name="A125224062R">[1]Data1!$ET$1:$ET$10,[1]Data1!$ET$11:$ET$83</definedName>
    <definedName name="A125224066X">[1]Data1!$GS$1:$GS$10,[1]Data1!$GS$11:$GS$83</definedName>
    <definedName name="A125224070R">[1]Data1!$GJ$1:$GJ$10,[1]Data1!$GJ$11:$GJ$83</definedName>
    <definedName name="A125224074X">[1]Data1!$DV$1:$DV$10,[1]Data1!$DV$11:$DV$83</definedName>
    <definedName name="A125224078J">[1]Data1!$EH$1:$EH$10,[1]Data1!$EH$11:$EH$83</definedName>
    <definedName name="A125224082X">[1]Data1!$FR$1:$FR$10,[1]Data1!$FR$11:$FR$83</definedName>
    <definedName name="A125224086J">[1]Data1!$GP$1:$GP$10,[1]Data1!$GP$11:$GP$83</definedName>
    <definedName name="A125224090X">[1]Data1!$GV$1:$GV$10,[1]Data1!$GV$11:$GV$83</definedName>
    <definedName name="A125224094J">[1]Data1!$DD$1:$DD$10,[1]Data1!$DD$11:$DD$83</definedName>
    <definedName name="A125224098T">[1]Data1!$DM$1:$DM$10,[1]Data1!$DM$11:$DM$83</definedName>
    <definedName name="A125224102W">[1]Data1!$DP$1:$DP$10,[1]Data1!$DP$11:$DP$83</definedName>
    <definedName name="A125224106F">[1]Data1!$EQ$1:$EQ$10,[1]Data1!$EQ$11:$EQ$83</definedName>
    <definedName name="A125224110W">[1]Data1!$EW$1:$EW$10,[1]Data1!$EW$11:$EW$83</definedName>
    <definedName name="A125224114F">[1]Data1!$EZ$1:$EZ$10,[1]Data1!$EZ$11:$EZ$83</definedName>
    <definedName name="A125224118R">[1]Data1!$FU$1:$FU$10,[1]Data1!$FU$11:$FU$83</definedName>
    <definedName name="A125224122F">[1]Data1!$GD$1:$GD$10,[1]Data1!$GD$11:$GD$83</definedName>
    <definedName name="A125224126R">[1]Data1!$DS$1:$DS$10,[1]Data1!$DS$11:$DS$83</definedName>
    <definedName name="A125224130F">[1]Data1!$EB$1:$EB$10,[1]Data1!$EB$11:$EB$83</definedName>
    <definedName name="A125224134R">[1]Data1!$GG$1:$GG$10,[1]Data1!$GG$11:$GG$83</definedName>
    <definedName name="A125224138X">[1]Data1!$DA$1:$DA$10,[1]Data1!$DA$11:$DA$83</definedName>
    <definedName name="A125224142R">[1]Data1!$DG$1:$DG$10,[1]Data1!$DG$11:$DG$83</definedName>
    <definedName name="A125224146X">[1]Data1!$DJ$1:$DJ$10,[1]Data1!$DJ$11:$DJ$83</definedName>
    <definedName name="A125224150R">[1]Data1!$DY$1:$DY$10,[1]Data1!$DY$11:$DY$83</definedName>
    <definedName name="A125224154X">[1]Data1!$FI$1:$FI$10,[1]Data1!$FI$11:$FI$83</definedName>
    <definedName name="A125224158J">[1]Data1!$FL$1:$FL$10,[1]Data1!$FL$11:$FL$83</definedName>
    <definedName name="A125224162X">[1]Data1!$EE$1:$EE$10,[1]Data1!$EE$11:$EE$83</definedName>
    <definedName name="A125224166J">[1]Data1!$FC$1:$FC$10,[1]Data1!$FC$11:$FC$83</definedName>
    <definedName name="A125224170X">[1]Data1!$FX$1:$FX$10,[1]Data1!$FX$11:$FX$83</definedName>
    <definedName name="A125225262A">[1]Data2!$CQ$1:$CQ$10,[1]Data2!$CQ$11:$CQ$83</definedName>
    <definedName name="A125225266K">[1]Data2!$DL$1:$DL$10,[1]Data2!$DL$11:$DL$83</definedName>
    <definedName name="A125225270A">[1]Data2!$EG$1:$EG$10,[1]Data2!$EG$11:$EG$83</definedName>
    <definedName name="A125225274K">[1]Data2!$DU$1:$DU$10,[1]Data2!$DU$11:$DU$83</definedName>
    <definedName name="A125225278V">[1]Data2!$ES$1:$ES$10,[1]Data2!$ES$11:$ES$83</definedName>
    <definedName name="A125225282K">[1]Data2!$CT$1:$CT$10,[1]Data2!$CT$11:$CT$83</definedName>
    <definedName name="A125225286V">[1]Data2!$CZ$1:$CZ$10,[1]Data2!$CZ$11:$CZ$83</definedName>
    <definedName name="A125225290K">[1]Data2!$EY$1:$EY$10,[1]Data2!$EY$11:$EY$83</definedName>
    <definedName name="A125225294V">[1]Data2!$EP$1:$EP$10,[1]Data2!$EP$11:$EP$83</definedName>
    <definedName name="A125225298C">[1]Data2!$CB$1:$CB$10,[1]Data2!$CB$11:$CB$83</definedName>
    <definedName name="A125225302J">[1]Data2!$CN$1:$CN$10,[1]Data2!$CN$11:$CN$83</definedName>
    <definedName name="A125225306T">[1]Data2!$DX$1:$DX$10,[1]Data2!$DX$11:$DX$83</definedName>
    <definedName name="A125225310J">[1]Data2!$EV$1:$EV$10,[1]Data2!$EV$11:$EV$83</definedName>
    <definedName name="A125225314T">[1]Data2!$FB$1:$FB$10,[1]Data2!$FB$11:$FB$83</definedName>
    <definedName name="A125225318A">[1]Data2!$BJ$1:$BJ$10,[1]Data2!$BJ$11:$BJ$83</definedName>
    <definedName name="A125225322T">[1]Data2!$BS$1:$BS$10,[1]Data2!$BS$11:$BS$83</definedName>
    <definedName name="A125225326A">[1]Data2!$BV$1:$BV$10,[1]Data2!$BV$11:$BV$83</definedName>
    <definedName name="A125225330T">[1]Data2!$CW$1:$CW$10,[1]Data2!$CW$11:$CW$83</definedName>
    <definedName name="A125225334A">[1]Data2!$DC$1:$DC$10,[1]Data2!$DC$11:$DC$83</definedName>
    <definedName name="A125225338K">[1]Data2!$DF$1:$DF$10,[1]Data2!$DF$11:$DF$83</definedName>
    <definedName name="A125225342A">[1]Data2!$EA$1:$EA$10,[1]Data2!$EA$11:$EA$83</definedName>
    <definedName name="A125225346K">[1]Data2!$EJ$1:$EJ$10,[1]Data2!$EJ$11:$EJ$83</definedName>
    <definedName name="A125225350A">[1]Data2!$BY$1:$BY$10,[1]Data2!$BY$11:$BY$83</definedName>
    <definedName name="A125225354K">[1]Data2!$CH$1:$CH$10,[1]Data2!$CH$11:$CH$83</definedName>
    <definedName name="A125225358V">[1]Data2!$EM$1:$EM$10,[1]Data2!$EM$11:$EM$83</definedName>
    <definedName name="A125225362K">[1]Data2!$BG$1:$BG$10,[1]Data2!$BG$11:$BG$83</definedName>
    <definedName name="A125225366V">[1]Data2!$BM$1:$BM$10,[1]Data2!$BM$11:$BM$83</definedName>
    <definedName name="A125225370K">[1]Data2!$BP$1:$BP$10,[1]Data2!$BP$11:$BP$83</definedName>
    <definedName name="A125225374V">[1]Data2!$CE$1:$CE$10,[1]Data2!$CE$11:$CE$83</definedName>
    <definedName name="A125225378C">[1]Data2!$DO$1:$DO$10,[1]Data2!$DO$11:$DO$83</definedName>
    <definedName name="A125225382V">[1]Data2!$DR$1:$DR$10,[1]Data2!$DR$11:$DR$83</definedName>
    <definedName name="A125225386C">[1]Data2!$CK$1:$CK$10,[1]Data2!$CK$11:$CK$83</definedName>
    <definedName name="A125225390V">[1]Data2!$DI$1:$DI$10,[1]Data2!$DI$11:$DI$83</definedName>
    <definedName name="A125225394C">[1]Data2!$ED$1:$ED$10,[1]Data2!$ED$11:$ED$83</definedName>
    <definedName name="A125226486F">[1]Data2!$GO$1:$GO$10,[1]Data2!$GO$11:$GO$83</definedName>
    <definedName name="A125226490W">[1]Data2!$HJ$1:$HJ$10,[1]Data2!$HJ$11:$HJ$83</definedName>
    <definedName name="A125226494F">[1]Data2!$IE$1:$IE$10,[1]Data2!$IE$11:$IE$83</definedName>
    <definedName name="A125226498R">[1]Data2!$HS$1:$HS$10,[1]Data2!$HS$11:$HS$83</definedName>
    <definedName name="A125226502V">[1]Data2!$IQ$1:$IQ$10,[1]Data2!$IQ$11:$IQ$83</definedName>
    <definedName name="A125226506C">[1]Data2!$GR$1:$GR$10,[1]Data2!$GR$11:$GR$83</definedName>
    <definedName name="A125226510V">[1]Data2!$GX$1:$GX$10,[1]Data2!$GX$11:$GX$83</definedName>
    <definedName name="A125226514C">[1]Data3!$G$1:$G$10,[1]Data3!$G$11:$G$83</definedName>
    <definedName name="A125226518L">[1]Data2!$IN$1:$IN$10,[1]Data2!$IN$11:$IN$83</definedName>
    <definedName name="A125226522C">[1]Data2!$FZ$1:$FZ$10,[1]Data2!$FZ$11:$FZ$83</definedName>
    <definedName name="A125226526L">[1]Data2!$GL$1:$GL$10,[1]Data2!$GL$11:$GL$83</definedName>
    <definedName name="A125226530C">[1]Data2!$HV$1:$HV$10,[1]Data2!$HV$11:$HV$83</definedName>
    <definedName name="A125226534L">[1]Data3!$D$1:$D$10,[1]Data3!$D$11:$D$83</definedName>
    <definedName name="A125226538W">[1]Data3!$J$1:$J$10,[1]Data3!$J$11:$J$83</definedName>
    <definedName name="A125226542L">[1]Data2!$FH$1:$FH$10,[1]Data2!$FH$11:$FH$83</definedName>
    <definedName name="A125226546W">[1]Data2!$FQ$1:$FQ$10,[1]Data2!$FQ$11:$FQ$83</definedName>
    <definedName name="A125226550L">[1]Data2!$FT$1:$FT$10,[1]Data2!$FT$11:$FT$83</definedName>
    <definedName name="A125226554W">[1]Data2!$GU$1:$GU$10,[1]Data2!$GU$11:$GU$83</definedName>
    <definedName name="A125226558F">[1]Data2!$HA$1:$HA$10,[1]Data2!$HA$11:$HA$83</definedName>
    <definedName name="A125226562W">[1]Data2!$HD$1:$HD$10,[1]Data2!$HD$11:$HD$83</definedName>
    <definedName name="A125226566F">[1]Data2!$HY$1:$HY$10,[1]Data2!$HY$11:$HY$83</definedName>
    <definedName name="A125226570W">[1]Data2!$IH$1:$IH$10,[1]Data2!$IH$11:$IH$83</definedName>
    <definedName name="A125226574F">[1]Data2!$FW$1:$FW$10,[1]Data2!$FW$11:$FW$83</definedName>
    <definedName name="A125226578R">[1]Data2!$GF$1:$GF$10,[1]Data2!$GF$11:$GF$83</definedName>
    <definedName name="A125226582F">[1]Data2!$IK$1:$IK$10,[1]Data2!$IK$11:$IK$83</definedName>
    <definedName name="A125226586R">[1]Data2!$FE$1:$FE$10,[1]Data2!$FE$11:$FE$83</definedName>
    <definedName name="A125226590F">[1]Data2!$FK$1:$FK$10,[1]Data2!$FK$11:$FK$83</definedName>
    <definedName name="A125226594R">[1]Data2!$FN$1:$FN$10,[1]Data2!$FN$11:$FN$83</definedName>
    <definedName name="A125226598X">[1]Data2!$GC$1:$GC$10,[1]Data2!$GC$11:$GC$83</definedName>
    <definedName name="A125226602C">[1]Data2!$HM$1:$HM$10,[1]Data2!$HM$11:$HM$83</definedName>
    <definedName name="A125226606L">[1]Data2!$HP$1:$HP$10,[1]Data2!$HP$11:$HP$83</definedName>
    <definedName name="A125226610C">[1]Data2!$GI$1:$GI$10,[1]Data2!$GI$11:$GI$83</definedName>
    <definedName name="A125226614L">[1]Data2!$HG$1:$HG$10,[1]Data2!$HG$11:$HG$83</definedName>
    <definedName name="A125226618W">[1]Data2!$IB$1:$IB$10,[1]Data2!$IB$11:$IB$83</definedName>
    <definedName name="A126094818J">Data1!$AL$1:$AL$10,Data1!$AL$11:$AL$18</definedName>
    <definedName name="A126094818J_Data">Data1!$AL$11:$AL$18</definedName>
    <definedName name="A126094818J_Latest">Data1!$AL$18</definedName>
    <definedName name="A126094822X">Data1!$BG$1:$BG$10,Data1!$BG$11:$BG$18</definedName>
    <definedName name="A126094822X_Data">Data1!$BG$11:$BG$18</definedName>
    <definedName name="A126094822X_Latest">Data1!$BG$18</definedName>
    <definedName name="A126094826J">Data1!$CB$1:$CB$10,Data1!$CB$11:$CB$18</definedName>
    <definedName name="A126094826J_Data">Data1!$CB$11:$CB$18</definedName>
    <definedName name="A126094826J_Latest">Data1!$CB$18</definedName>
    <definedName name="A126094830X">Data1!$BP$1:$BP$10,Data1!$BP$11:$BP$18</definedName>
    <definedName name="A126094830X_Data">Data1!$BP$11:$BP$18</definedName>
    <definedName name="A126094830X_Latest">Data1!$BP$18</definedName>
    <definedName name="A126094834J">Data1!$CN$1:$CN$10,Data1!$CN$11:$CN$18</definedName>
    <definedName name="A126094834J_Data">Data1!$CN$11:$CN$18</definedName>
    <definedName name="A126094834J_Latest">Data1!$CN$18</definedName>
    <definedName name="A126094838T">Data1!$AO$1:$AO$10,Data1!$AO$11:$AO$18</definedName>
    <definedName name="A126094838T_Data">Data1!$AO$11:$AO$18</definedName>
    <definedName name="A126094838T_Latest">Data1!$AO$18</definedName>
    <definedName name="A126094842J">Data1!$AU$1:$AU$10,Data1!$AU$11:$AU$18</definedName>
    <definedName name="A126094842J_Data">Data1!$AU$11:$AU$18</definedName>
    <definedName name="A126094842J_Latest">Data1!$AU$18</definedName>
    <definedName name="A126094846T">Data1!$CT$1:$CT$10,Data1!$CT$11:$CT$18</definedName>
    <definedName name="A126094846T_Data">Data1!$CT$11:$CT$18</definedName>
    <definedName name="A126094846T_Latest">Data1!$CT$18</definedName>
    <definedName name="A126094850J">Data1!$CK$1:$CK$10,Data1!$CK$11:$CK$18</definedName>
    <definedName name="A126094850J_Data">Data1!$CK$11:$CK$18</definedName>
    <definedName name="A126094850J_Latest">Data1!$CK$18</definedName>
    <definedName name="A126094854T">Data1!$CZ$1:$CZ$10,Data1!$CZ$11:$CZ$18</definedName>
    <definedName name="A126094854T_Data">Data1!$CZ$11:$CZ$18</definedName>
    <definedName name="A126094854T_Latest">Data1!$CZ$18</definedName>
    <definedName name="A126094858A">Data1!$W$1:$W$10,Data1!$W$11:$W$18</definedName>
    <definedName name="A126094858A_Data">Data1!$W$11:$W$18</definedName>
    <definedName name="A126094858A_Latest">Data1!$W$18</definedName>
    <definedName name="A126094862T">Data1!$AI$1:$AI$10,Data1!$AI$11:$AI$18</definedName>
    <definedName name="A126094862T_Data">Data1!$AI$11:$AI$18</definedName>
    <definedName name="A126094862T_Latest">Data1!$AI$18</definedName>
    <definedName name="A126094866A">Data1!$BS$1:$BS$10,Data1!$BS$11:$BS$18</definedName>
    <definedName name="A126094866A_Data">Data1!$BS$11:$BS$18</definedName>
    <definedName name="A126094866A_Latest">Data1!$BS$18</definedName>
    <definedName name="A126094870T">Data1!$CQ$1:$CQ$10,Data1!$CQ$11:$CQ$18</definedName>
    <definedName name="A126094870T_Data">Data1!$CQ$11:$CQ$18</definedName>
    <definedName name="A126094870T_Latest">Data1!$CQ$18</definedName>
    <definedName name="A126094874A">Data1!$CW$1:$CW$10,Data1!$CW$11:$CW$18</definedName>
    <definedName name="A126094874A_Data">Data1!$CW$11:$CW$18</definedName>
    <definedName name="A126094874A_Latest">Data1!$CW$18</definedName>
    <definedName name="A126094878K">Data1!$E$1:$E$10,Data1!$E$11:$E$18</definedName>
    <definedName name="A126094878K_Data">Data1!$E$11:$E$18</definedName>
    <definedName name="A126094878K_Latest">Data1!$E$18</definedName>
    <definedName name="A126094882A">Data1!$N$1:$N$10,Data1!$N$11:$N$18</definedName>
    <definedName name="A126094882A_Data">Data1!$N$11:$N$18</definedName>
    <definedName name="A126094882A_Latest">Data1!$N$18</definedName>
    <definedName name="A126094886K">Data1!$Q$1:$Q$10,Data1!$Q$11:$Q$18</definedName>
    <definedName name="A126094886K_Data">Data1!$Q$11:$Q$18</definedName>
    <definedName name="A126094886K_Latest">Data1!$Q$18</definedName>
    <definedName name="A126094890A">Data1!$AR$1:$AR$10,Data1!$AR$11:$AR$18</definedName>
    <definedName name="A126094890A_Data">Data1!$AR$11:$AR$18</definedName>
    <definedName name="A126094890A_Latest">Data1!$AR$18</definedName>
    <definedName name="A126094894K">Data1!$AX$1:$AX$10,Data1!$AX$11:$AX$18</definedName>
    <definedName name="A126094894K_Data">Data1!$AX$11:$AX$18</definedName>
    <definedName name="A126094894K_Latest">Data1!$AX$18</definedName>
    <definedName name="A126094898V">Data1!$BA$1:$BA$10,Data1!$BA$11:$BA$18</definedName>
    <definedName name="A126094898V_Data">Data1!$BA$11:$BA$18</definedName>
    <definedName name="A126094898V_Latest">Data1!$BA$18</definedName>
    <definedName name="A126094902X">Data1!$BV$1:$BV$10,Data1!$BV$11:$BV$18</definedName>
    <definedName name="A126094902X_Data">Data1!$BV$11:$BV$18</definedName>
    <definedName name="A126094902X_Latest">Data1!$BV$18</definedName>
    <definedName name="A126094906J">Data1!$CE$1:$CE$10,Data1!$CE$11:$CE$18</definedName>
    <definedName name="A126094906J_Data">Data1!$CE$11:$CE$18</definedName>
    <definedName name="A126094906J_Latest">Data1!$CE$18</definedName>
    <definedName name="A126094910X">Data1!$T$1:$T$10,Data1!$T$11:$T$18</definedName>
    <definedName name="A126094910X_Data">Data1!$T$11:$T$18</definedName>
    <definedName name="A126094910X_Latest">Data1!$T$18</definedName>
    <definedName name="A126094914J">Data1!$AC$1:$AC$10,Data1!$AC$11:$AC$18</definedName>
    <definedName name="A126094914J_Data">Data1!$AC$11:$AC$18</definedName>
    <definedName name="A126094914J_Latest">Data1!$AC$18</definedName>
    <definedName name="A126094918T">Data1!$CH$1:$CH$10,Data1!$CH$11:$CH$18</definedName>
    <definedName name="A126094918T_Data">Data1!$CH$11:$CH$18</definedName>
    <definedName name="A126094918T_Latest">Data1!$CH$18</definedName>
    <definedName name="A126094922J">Data1!$B$1:$B$10,Data1!$B$11:$B$18</definedName>
    <definedName name="A126094922J_Data">Data1!$B$11:$B$18</definedName>
    <definedName name="A126094922J_Latest">Data1!$B$18</definedName>
    <definedName name="A126094926T">Data1!$H$1:$H$10,Data1!$H$11:$H$18</definedName>
    <definedName name="A126094926T_Data">Data1!$H$11:$H$18</definedName>
    <definedName name="A126094926T_Latest">Data1!$H$18</definedName>
    <definedName name="A126094930J">Data1!$K$1:$K$10,Data1!$K$11:$K$18</definedName>
    <definedName name="A126094930J_Data">Data1!$K$11:$K$18</definedName>
    <definedName name="A126094930J_Latest">Data1!$K$18</definedName>
    <definedName name="A126094934T">Data1!$Z$1:$Z$10,Data1!$Z$11:$Z$18</definedName>
    <definedName name="A126094934T_Data">Data1!$Z$11:$Z$18</definedName>
    <definedName name="A126094934T_Latest">Data1!$Z$18</definedName>
    <definedName name="A126094938A">Data1!$BJ$1:$BJ$10,Data1!$BJ$11:$BJ$18</definedName>
    <definedName name="A126094938A_Data">Data1!$BJ$11:$BJ$18</definedName>
    <definedName name="A126094938A_Latest">Data1!$BJ$18</definedName>
    <definedName name="A126094942T">Data1!$BM$1:$BM$10,Data1!$BM$11:$BM$18</definedName>
    <definedName name="A126094942T_Data">Data1!$BM$11:$BM$18</definedName>
    <definedName name="A126094942T_Latest">Data1!$BM$18</definedName>
    <definedName name="A126094946A">Data1!$AF$1:$AF$10,Data1!$AF$11:$AF$18</definedName>
    <definedName name="A126094946A_Data">Data1!$AF$11:$AF$18</definedName>
    <definedName name="A126094946A_Latest">Data1!$AF$18</definedName>
    <definedName name="A126094950T">Data1!$BD$1:$BD$10,Data1!$BD$11:$BD$18</definedName>
    <definedName name="A126094950T_Data">Data1!$BD$11:$BD$18</definedName>
    <definedName name="A126094950T_Latest">Data1!$BD$18</definedName>
    <definedName name="A126094954A">Data1!$BY$1:$BY$10,Data1!$BY$11:$BY$18</definedName>
    <definedName name="A126094954A_Data">Data1!$BY$11:$BY$18</definedName>
    <definedName name="A126094954A_Latest">Data1!$BY$18</definedName>
    <definedName name="A126094958K">Data6!$EW$1:$EW$10,Data6!$EW$11:$EW$18</definedName>
    <definedName name="A126094958K_Data">Data6!$EW$11:$EW$18</definedName>
    <definedName name="A126094958K_Latest">Data6!$EW$18</definedName>
    <definedName name="A126094962A">Data6!$FR$1:$FR$10,Data6!$FR$11:$FR$18</definedName>
    <definedName name="A126094962A_Data">Data6!$FR$11:$FR$18</definedName>
    <definedName name="A126094962A_Latest">Data6!$FR$18</definedName>
    <definedName name="A126094966K">Data6!$GM$1:$GM$10,Data6!$GM$11:$GM$18</definedName>
    <definedName name="A126094966K_Data">Data6!$GM$11:$GM$18</definedName>
    <definedName name="A126094966K_Latest">Data6!$GM$18</definedName>
    <definedName name="A126094970A">Data6!$GA$1:$GA$10,Data6!$GA$11:$GA$18</definedName>
    <definedName name="A126094970A_Data">Data6!$GA$11:$GA$18</definedName>
    <definedName name="A126094970A_Latest">Data6!$GA$18</definedName>
    <definedName name="A126094974K">Data6!$GY$1:$GY$10,Data6!$GY$11:$GY$18</definedName>
    <definedName name="A126094974K_Data">Data6!$GY$11:$GY$18</definedName>
    <definedName name="A126094974K_Latest">Data6!$GY$18</definedName>
    <definedName name="A126094978V">Data6!$EZ$1:$EZ$10,Data6!$EZ$11:$EZ$18</definedName>
    <definedName name="A126094978V_Data">Data6!$EZ$11:$EZ$18</definedName>
    <definedName name="A126094978V_Latest">Data6!$EZ$18</definedName>
    <definedName name="A126094982K">Data6!$FF$1:$FF$10,Data6!$FF$11:$FF$18</definedName>
    <definedName name="A126094982K_Data">Data6!$FF$11:$FF$18</definedName>
    <definedName name="A126094982K_Latest">Data6!$FF$18</definedName>
    <definedName name="A126094986V">Data6!$HE$1:$HE$10,Data6!$HE$11:$HE$18</definedName>
    <definedName name="A126094986V_Data">Data6!$HE$11:$HE$18</definedName>
    <definedName name="A126094986V_Latest">Data6!$HE$18</definedName>
    <definedName name="A126094990K">Data6!$GV$1:$GV$10,Data6!$GV$11:$GV$18</definedName>
    <definedName name="A126094990K_Data">Data6!$GV$11:$GV$18</definedName>
    <definedName name="A126094990K_Latest">Data6!$GV$18</definedName>
    <definedName name="A126094994V">Data6!$HK$1:$HK$10,Data6!$HK$11:$HK$18</definedName>
    <definedName name="A126094994V_Data">Data6!$HK$11:$HK$18</definedName>
    <definedName name="A126094994V_Latest">Data6!$HK$18</definedName>
    <definedName name="A126094998C">Data6!$EH$1:$EH$10,Data6!$EH$11:$EH$18</definedName>
    <definedName name="A126094998C_Data">Data6!$EH$11:$EH$18</definedName>
    <definedName name="A126094998C_Latest">Data6!$EH$18</definedName>
    <definedName name="A126095002K">Data6!$ET$1:$ET$10,Data6!$ET$11:$ET$18</definedName>
    <definedName name="A126095002K_Data">Data6!$ET$11:$ET$18</definedName>
    <definedName name="A126095002K_Latest">Data6!$ET$18</definedName>
    <definedName name="A126095006V">Data6!$GD$1:$GD$10,Data6!$GD$11:$GD$18</definedName>
    <definedName name="A126095006V_Data">Data6!$GD$11:$GD$18</definedName>
    <definedName name="A126095006V_Latest">Data6!$GD$18</definedName>
    <definedName name="A126095010K">Data6!$HB$1:$HB$10,Data6!$HB$11:$HB$18</definedName>
    <definedName name="A126095010K_Data">Data6!$HB$11:$HB$18</definedName>
    <definedName name="A126095010K_Latest">Data6!$HB$18</definedName>
    <definedName name="A126095014V">Data6!$HH$1:$HH$10,Data6!$HH$11:$HH$18</definedName>
    <definedName name="A126095014V_Data">Data6!$HH$11:$HH$18</definedName>
    <definedName name="A126095014V_Latest">Data6!$HH$18</definedName>
    <definedName name="A126095018C">Data6!$DP$1:$DP$10,Data6!$DP$11:$DP$18</definedName>
    <definedName name="A126095018C_Data">Data6!$DP$11:$DP$18</definedName>
    <definedName name="A126095018C_Latest">Data6!$DP$18</definedName>
    <definedName name="A126095022V">Data6!$DY$1:$DY$10,Data6!$DY$11:$DY$18</definedName>
    <definedName name="A126095022V_Data">Data6!$DY$11:$DY$18</definedName>
    <definedName name="A126095022V_Latest">Data6!$DY$18</definedName>
    <definedName name="A126095026C">Data6!$EB$1:$EB$10,Data6!$EB$11:$EB$18</definedName>
    <definedName name="A126095026C_Data">Data6!$EB$11:$EB$18</definedName>
    <definedName name="A126095026C_Latest">Data6!$EB$18</definedName>
    <definedName name="A126095030V">Data6!$FC$1:$FC$10,Data6!$FC$11:$FC$18</definedName>
    <definedName name="A126095030V_Data">Data6!$FC$11:$FC$18</definedName>
    <definedName name="A126095030V_Latest">Data6!$FC$18</definedName>
    <definedName name="A126095034C">Data6!$FI$1:$FI$10,Data6!$FI$11:$FI$18</definedName>
    <definedName name="A126095034C_Data">Data6!$FI$11:$FI$18</definedName>
    <definedName name="A126095034C_Latest">Data6!$FI$18</definedName>
    <definedName name="A126095038L">Data6!$FL$1:$FL$10,Data6!$FL$11:$FL$18</definedName>
    <definedName name="A126095038L_Data">Data6!$FL$11:$FL$18</definedName>
    <definedName name="A126095038L_Latest">Data6!$FL$18</definedName>
    <definedName name="A126095042C">Data6!$GG$1:$GG$10,Data6!$GG$11:$GG$18</definedName>
    <definedName name="A126095042C_Data">Data6!$GG$11:$GG$18</definedName>
    <definedName name="A126095042C_Latest">Data6!$GG$18</definedName>
    <definedName name="A126095046L">Data6!$GP$1:$GP$10,Data6!$GP$11:$GP$18</definedName>
    <definedName name="A126095046L_Data">Data6!$GP$11:$GP$18</definedName>
    <definedName name="A126095046L_Latest">Data6!$GP$18</definedName>
    <definedName name="A126095050C">Data6!$EE$1:$EE$10,Data6!$EE$11:$EE$18</definedName>
    <definedName name="A126095050C_Data">Data6!$EE$11:$EE$18</definedName>
    <definedName name="A126095050C_Latest">Data6!$EE$18</definedName>
    <definedName name="A126095054L">Data6!$EN$1:$EN$10,Data6!$EN$11:$EN$18</definedName>
    <definedName name="A126095054L_Data">Data6!$EN$11:$EN$18</definedName>
    <definedName name="A126095054L_Latest">Data6!$EN$18</definedName>
    <definedName name="A126095058W">Data6!$GS$1:$GS$10,Data6!$GS$11:$GS$18</definedName>
    <definedName name="A126095058W_Data">Data6!$GS$11:$GS$18</definedName>
    <definedName name="A126095058W_Latest">Data6!$GS$18</definedName>
    <definedName name="A126095062L">Data6!$DM$1:$DM$10,Data6!$DM$11:$DM$18</definedName>
    <definedName name="A126095062L_Data">Data6!$DM$11:$DM$18</definedName>
    <definedName name="A126095062L_Latest">Data6!$DM$18</definedName>
    <definedName name="A126095066W">Data6!$DS$1:$DS$10,Data6!$DS$11:$DS$18</definedName>
    <definedName name="A126095066W_Data">Data6!$DS$11:$DS$18</definedName>
    <definedName name="A126095066W_Latest">Data6!$DS$18</definedName>
    <definedName name="A126095070L">Data6!$DV$1:$DV$10,Data6!$DV$11:$DV$18</definedName>
    <definedName name="A126095070L_Data">Data6!$DV$11:$DV$18</definedName>
    <definedName name="A126095070L_Latest">Data6!$DV$18</definedName>
    <definedName name="A126095074W">Data6!$EK$1:$EK$10,Data6!$EK$11:$EK$18</definedName>
    <definedName name="A126095074W_Data">Data6!$EK$11:$EK$18</definedName>
    <definedName name="A126095074W_Latest">Data6!$EK$18</definedName>
    <definedName name="A126095078F">Data6!$FU$1:$FU$10,Data6!$FU$11:$FU$18</definedName>
    <definedName name="A126095078F_Data">Data6!$FU$11:$FU$18</definedName>
    <definedName name="A126095078F_Latest">Data6!$FU$18</definedName>
    <definedName name="A126095082W">Data6!$FX$1:$FX$10,Data6!$FX$11:$FX$18</definedName>
    <definedName name="A126095082W_Data">Data6!$FX$11:$FX$18</definedName>
    <definedName name="A126095082W_Latest">Data6!$FX$18</definedName>
    <definedName name="A126095086F">Data6!$EQ$1:$EQ$10,Data6!$EQ$11:$EQ$18</definedName>
    <definedName name="A126095086F_Data">Data6!$EQ$11:$EQ$18</definedName>
    <definedName name="A126095086F_Latest">Data6!$EQ$18</definedName>
    <definedName name="A126095090W">Data6!$FO$1:$FO$10,Data6!$FO$11:$FO$18</definedName>
    <definedName name="A126095090W_Data">Data6!$FO$11:$FO$18</definedName>
    <definedName name="A126095090W_Latest">Data6!$FO$18</definedName>
    <definedName name="A126095094F">Data6!$GJ$1:$GJ$10,Data6!$GJ$11:$GJ$18</definedName>
    <definedName name="A126095094F_Data">Data6!$GJ$11:$GJ$18</definedName>
    <definedName name="A126095094F_Latest">Data6!$GJ$18</definedName>
    <definedName name="A126095098R">Data4!$W$1:$W$10,Data4!$W$11:$W$18</definedName>
    <definedName name="A126095098R_Data">Data4!$W$11:$W$18</definedName>
    <definedName name="A126095098R_Latest">Data4!$W$18</definedName>
    <definedName name="A126095102V">Data4!$AR$1:$AR$10,Data4!$AR$11:$AR$18</definedName>
    <definedName name="A126095102V_Data">Data4!$AR$11:$AR$18</definedName>
    <definedName name="A126095102V_Latest">Data4!$AR$18</definedName>
    <definedName name="A126095106C">Data4!$BM$1:$BM$10,Data4!$BM$11:$BM$18</definedName>
    <definedName name="A126095106C_Data">Data4!$BM$11:$BM$18</definedName>
    <definedName name="A126095106C_Latest">Data4!$BM$18</definedName>
    <definedName name="A126095110V">Data4!$BA$1:$BA$10,Data4!$BA$11:$BA$18</definedName>
    <definedName name="A126095110V_Data">Data4!$BA$11:$BA$18</definedName>
    <definedName name="A126095110V_Latest">Data4!$BA$18</definedName>
    <definedName name="A126095114C">Data4!$BY$1:$BY$10,Data4!$BY$11:$BY$18</definedName>
    <definedName name="A126095114C_Data">Data4!$BY$11:$BY$18</definedName>
    <definedName name="A126095114C_Latest">Data4!$BY$18</definedName>
    <definedName name="A126095118L">Data4!$Z$1:$Z$10,Data4!$Z$11:$Z$18</definedName>
    <definedName name="A126095118L_Data">Data4!$Z$11:$Z$18</definedName>
    <definedName name="A126095118L_Latest">Data4!$Z$18</definedName>
    <definedName name="A126095122C">Data4!$AF$1:$AF$10,Data4!$AF$11:$AF$18</definedName>
    <definedName name="A126095122C_Data">Data4!$AF$11:$AF$18</definedName>
    <definedName name="A126095122C_Latest">Data4!$AF$18</definedName>
    <definedName name="A126095126L">Data4!$CE$1:$CE$10,Data4!$CE$11:$CE$18</definedName>
    <definedName name="A126095126L_Data">Data4!$CE$11:$CE$18</definedName>
    <definedName name="A126095126L_Latest">Data4!$CE$18</definedName>
    <definedName name="A126095130C">Data4!$BV$1:$BV$10,Data4!$BV$11:$BV$18</definedName>
    <definedName name="A126095130C_Data">Data4!$BV$11:$BV$18</definedName>
    <definedName name="A126095130C_Latest">Data4!$BV$18</definedName>
    <definedName name="A126095134L">Data4!$CK$1:$CK$10,Data4!$CK$11:$CK$18</definedName>
    <definedName name="A126095134L_Data">Data4!$CK$11:$CK$18</definedName>
    <definedName name="A126095134L_Latest">Data4!$CK$18</definedName>
    <definedName name="A126095138W">Data4!$H$1:$H$10,Data4!$H$11:$H$18</definedName>
    <definedName name="A126095138W_Data">Data4!$H$11:$H$18</definedName>
    <definedName name="A126095138W_Latest">Data4!$H$18</definedName>
    <definedName name="A126095142L">Data4!$T$1:$T$10,Data4!$T$11:$T$18</definedName>
    <definedName name="A126095142L_Data">Data4!$T$11:$T$18</definedName>
    <definedName name="A126095142L_Latest">Data4!$T$18</definedName>
    <definedName name="A126095146W">Data4!$BD$1:$BD$10,Data4!$BD$11:$BD$18</definedName>
    <definedName name="A126095146W_Data">Data4!$BD$11:$BD$18</definedName>
    <definedName name="A126095146W_Latest">Data4!$BD$18</definedName>
    <definedName name="A126095150L">Data4!$CB$1:$CB$10,Data4!$CB$11:$CB$18</definedName>
    <definedName name="A126095150L_Data">Data4!$CB$11:$CB$18</definedName>
    <definedName name="A126095150L_Latest">Data4!$CB$18</definedName>
    <definedName name="A126095154W">Data4!$CH$1:$CH$10,Data4!$CH$11:$CH$18</definedName>
    <definedName name="A126095154W_Data">Data4!$CH$11:$CH$18</definedName>
    <definedName name="A126095154W_Latest">Data4!$CH$18</definedName>
    <definedName name="A126095158F">Data3!$IF$1:$IF$10,Data3!$IF$11:$IF$18</definedName>
    <definedName name="A126095158F_Data">Data3!$IF$11:$IF$18</definedName>
    <definedName name="A126095158F_Latest">Data3!$IF$18</definedName>
    <definedName name="A126095162W">Data3!$IO$1:$IO$10,Data3!$IO$11:$IO$18</definedName>
    <definedName name="A126095162W_Data">Data3!$IO$11:$IO$18</definedName>
    <definedName name="A126095162W_Latest">Data3!$IO$18</definedName>
    <definedName name="A126095166F">Data4!$B$1:$B$10,Data4!$B$11:$B$18</definedName>
    <definedName name="A126095166F_Data">Data4!$B$11:$B$18</definedName>
    <definedName name="A126095166F_Latest">Data4!$B$18</definedName>
    <definedName name="A126095170W">Data4!$AC$1:$AC$10,Data4!$AC$11:$AC$18</definedName>
    <definedName name="A126095170W_Data">Data4!$AC$11:$AC$18</definedName>
    <definedName name="A126095170W_Latest">Data4!$AC$18</definedName>
    <definedName name="A126095174F">Data4!$AI$1:$AI$10,Data4!$AI$11:$AI$18</definedName>
    <definedName name="A126095174F_Data">Data4!$AI$11:$AI$18</definedName>
    <definedName name="A126095174F_Latest">Data4!$AI$18</definedName>
    <definedName name="A126095178R">Data4!$AL$1:$AL$10,Data4!$AL$11:$AL$18</definedName>
    <definedName name="A126095178R_Data">Data4!$AL$11:$AL$18</definedName>
    <definedName name="A126095178R_Latest">Data4!$AL$18</definedName>
    <definedName name="A126095182F">Data4!$BG$1:$BG$10,Data4!$BG$11:$BG$18</definedName>
    <definedName name="A126095182F_Data">Data4!$BG$11:$BG$18</definedName>
    <definedName name="A126095182F_Latest">Data4!$BG$18</definedName>
    <definedName name="A126095186R">Data4!$BP$1:$BP$10,Data4!$BP$11:$BP$18</definedName>
    <definedName name="A126095186R_Data">Data4!$BP$11:$BP$18</definedName>
    <definedName name="A126095186R_Latest">Data4!$BP$18</definedName>
    <definedName name="A126095190F">Data4!$E$1:$E$10,Data4!$E$11:$E$18</definedName>
    <definedName name="A126095190F_Data">Data4!$E$11:$E$18</definedName>
    <definedName name="A126095190F_Latest">Data4!$E$18</definedName>
    <definedName name="A126095194R">Data4!$N$1:$N$10,Data4!$N$11:$N$18</definedName>
    <definedName name="A126095194R_Data">Data4!$N$11:$N$18</definedName>
    <definedName name="A126095194R_Latest">Data4!$N$18</definedName>
    <definedName name="A126095198X">Data4!$BS$1:$BS$10,Data4!$BS$11:$BS$18</definedName>
    <definedName name="A126095198X_Data">Data4!$BS$11:$BS$18</definedName>
    <definedName name="A126095198X_Latest">Data4!$BS$18</definedName>
    <definedName name="A126095202C">Data3!$IC$1:$IC$10,Data3!$IC$11:$IC$18</definedName>
    <definedName name="A126095202C_Data">Data3!$IC$11:$IC$18</definedName>
    <definedName name="A126095202C_Latest">Data3!$IC$18</definedName>
    <definedName name="A126095206L">Data3!$II$1:$II$10,Data3!$II$11:$II$18</definedName>
    <definedName name="A126095206L_Data">Data3!$II$11:$II$18</definedName>
    <definedName name="A126095206L_Latest">Data3!$II$18</definedName>
    <definedName name="A126095210C">Data3!$IL$1:$IL$10,Data3!$IL$11:$IL$18</definedName>
    <definedName name="A126095210C_Data">Data3!$IL$11:$IL$18</definedName>
    <definedName name="A126095210C_Latest">Data3!$IL$18</definedName>
    <definedName name="A126095214L">Data4!$K$1:$K$10,Data4!$K$11:$K$18</definedName>
    <definedName name="A126095214L_Data">Data4!$K$11:$K$18</definedName>
    <definedName name="A126095214L_Latest">Data4!$K$18</definedName>
    <definedName name="A126095218W">Data4!$AU$1:$AU$10,Data4!$AU$11:$AU$18</definedName>
    <definedName name="A126095218W_Data">Data4!$AU$11:$AU$18</definedName>
    <definedName name="A126095218W_Latest">Data4!$AU$18</definedName>
    <definedName name="A126095222L">Data4!$AX$1:$AX$10,Data4!$AX$11:$AX$18</definedName>
    <definedName name="A126095222L_Data">Data4!$AX$11:$AX$18</definedName>
    <definedName name="A126095222L_Latest">Data4!$AX$18</definedName>
    <definedName name="A126095226W">Data4!$Q$1:$Q$10,Data4!$Q$11:$Q$18</definedName>
    <definedName name="A126095226W_Data">Data4!$Q$11:$Q$18</definedName>
    <definedName name="A126095226W_Latest">Data4!$Q$18</definedName>
    <definedName name="A126095230L">Data4!$AO$1:$AO$10,Data4!$AO$11:$AO$18</definedName>
    <definedName name="A126095230L_Data">Data4!$AO$11:$AO$18</definedName>
    <definedName name="A126095230L_Latest">Data4!$AO$18</definedName>
    <definedName name="A126095234W">Data4!$BJ$1:$BJ$10,Data4!$BJ$11:$BJ$18</definedName>
    <definedName name="A126095234W_Data">Data4!$BJ$11:$BJ$18</definedName>
    <definedName name="A126095234W_Latest">Data4!$BJ$18</definedName>
    <definedName name="A126095238F">Data5!$CJ$1:$CJ$10,Data5!$CJ$11:$CJ$18</definedName>
    <definedName name="A126095238F_Data">Data5!$CJ$11:$CJ$18</definedName>
    <definedName name="A126095238F_Latest">Data5!$CJ$18</definedName>
    <definedName name="A126095242W">Data5!$DE$1:$DE$10,Data5!$DE$11:$DE$18</definedName>
    <definedName name="A126095242W_Data">Data5!$DE$11:$DE$18</definedName>
    <definedName name="A126095242W_Latest">Data5!$DE$18</definedName>
    <definedName name="A126095246F">Data5!$DZ$1:$DZ$10,Data5!$DZ$11:$DZ$18</definedName>
    <definedName name="A126095246F_Data">Data5!$DZ$11:$DZ$18</definedName>
    <definedName name="A126095246F_Latest">Data5!$DZ$18</definedName>
    <definedName name="A126095250W">Data5!$DN$1:$DN$10,Data5!$DN$11:$DN$18</definedName>
    <definedName name="A126095250W_Data">Data5!$DN$11:$DN$18</definedName>
    <definedName name="A126095250W_Latest">Data5!$DN$18</definedName>
    <definedName name="A126095254F">Data5!$EL$1:$EL$10,Data5!$EL$11:$EL$18</definedName>
    <definedName name="A126095254F_Data">Data5!$EL$11:$EL$18</definedName>
    <definedName name="A126095254F_Latest">Data5!$EL$18</definedName>
    <definedName name="A126095258R">Data5!$CM$1:$CM$10,Data5!$CM$11:$CM$18</definedName>
    <definedName name="A126095258R_Data">Data5!$CM$11:$CM$18</definedName>
    <definedName name="A126095258R_Latest">Data5!$CM$18</definedName>
    <definedName name="A126095262F">Data5!$CS$1:$CS$10,Data5!$CS$11:$CS$18</definedName>
    <definedName name="A126095262F_Data">Data5!$CS$11:$CS$18</definedName>
    <definedName name="A126095262F_Latest">Data5!$CS$18</definedName>
    <definedName name="A126095266R">Data5!$ER$1:$ER$10,Data5!$ER$11:$ER$18</definedName>
    <definedName name="A126095266R_Data">Data5!$ER$11:$ER$18</definedName>
    <definedName name="A126095266R_Latest">Data5!$ER$18</definedName>
    <definedName name="A126095270F">Data5!$EI$1:$EI$10,Data5!$EI$11:$EI$18</definedName>
    <definedName name="A126095270F_Data">Data5!$EI$11:$EI$18</definedName>
    <definedName name="A126095270F_Latest">Data5!$EI$18</definedName>
    <definedName name="A126095274R">Data5!$EX$1:$EX$10,Data5!$EX$11:$EX$18</definedName>
    <definedName name="A126095274R_Data">Data5!$EX$11:$EX$18</definedName>
    <definedName name="A126095274R_Latest">Data5!$EX$18</definedName>
    <definedName name="A126095278X">Data5!$BU$1:$BU$10,Data5!$BU$11:$BU$18</definedName>
    <definedName name="A126095278X_Data">Data5!$BU$11:$BU$18</definedName>
    <definedName name="A126095278X_Latest">Data5!$BU$18</definedName>
    <definedName name="A126095282R">Data5!$CG$1:$CG$10,Data5!$CG$11:$CG$18</definedName>
    <definedName name="A126095282R_Data">Data5!$CG$11:$CG$18</definedName>
    <definedName name="A126095282R_Latest">Data5!$CG$18</definedName>
    <definedName name="A126095286X">Data5!$DQ$1:$DQ$10,Data5!$DQ$11:$DQ$18</definedName>
    <definedName name="A126095286X_Data">Data5!$DQ$11:$DQ$18</definedName>
    <definedName name="A126095286X_Latest">Data5!$DQ$18</definedName>
    <definedName name="A126095290R">Data5!$EO$1:$EO$10,Data5!$EO$11:$EO$18</definedName>
    <definedName name="A126095290R_Data">Data5!$EO$11:$EO$18</definedName>
    <definedName name="A126095290R_Latest">Data5!$EO$18</definedName>
    <definedName name="A126095294X">Data5!$EU$1:$EU$10,Data5!$EU$11:$EU$18</definedName>
    <definedName name="A126095294X_Data">Data5!$EU$11:$EU$18</definedName>
    <definedName name="A126095294X_Latest">Data5!$EU$18</definedName>
    <definedName name="A126095298J">Data5!$BC$1:$BC$10,Data5!$BC$11:$BC$18</definedName>
    <definedName name="A126095298J_Data">Data5!$BC$11:$BC$18</definedName>
    <definedName name="A126095298J_Latest">Data5!$BC$18</definedName>
    <definedName name="A126095302L">Data5!$BL$1:$BL$10,Data5!$BL$11:$BL$18</definedName>
    <definedName name="A126095302L_Data">Data5!$BL$11:$BL$18</definedName>
    <definedName name="A126095302L_Latest">Data5!$BL$18</definedName>
    <definedName name="A126095306W">Data5!$BO$1:$BO$10,Data5!$BO$11:$BO$18</definedName>
    <definedName name="A126095306W_Data">Data5!$BO$11:$BO$18</definedName>
    <definedName name="A126095306W_Latest">Data5!$BO$18</definedName>
    <definedName name="A126095310L">Data5!$CP$1:$CP$10,Data5!$CP$11:$CP$18</definedName>
    <definedName name="A126095310L_Data">Data5!$CP$11:$CP$18</definedName>
    <definedName name="A126095310L_Latest">Data5!$CP$18</definedName>
    <definedName name="A126095314W">Data5!$CV$1:$CV$10,Data5!$CV$11:$CV$18</definedName>
    <definedName name="A126095314W_Data">Data5!$CV$11:$CV$18</definedName>
    <definedName name="A126095314W_Latest">Data5!$CV$18</definedName>
    <definedName name="A126095318F">Data5!$CY$1:$CY$10,Data5!$CY$11:$CY$18</definedName>
    <definedName name="A126095318F_Data">Data5!$CY$11:$CY$18</definedName>
    <definedName name="A126095318F_Latest">Data5!$CY$18</definedName>
    <definedName name="A126095322W">Data5!$DT$1:$DT$10,Data5!$DT$11:$DT$18</definedName>
    <definedName name="A126095322W_Data">Data5!$DT$11:$DT$18</definedName>
    <definedName name="A126095322W_Latest">Data5!$DT$18</definedName>
    <definedName name="A126095326F">Data5!$EC$1:$EC$10,Data5!$EC$11:$EC$18</definedName>
    <definedName name="A126095326F_Data">Data5!$EC$11:$EC$18</definedName>
    <definedName name="A126095326F_Latest">Data5!$EC$18</definedName>
    <definedName name="A126095330W">Data5!$BR$1:$BR$10,Data5!$BR$11:$BR$18</definedName>
    <definedName name="A126095330W_Data">Data5!$BR$11:$BR$18</definedName>
    <definedName name="A126095330W_Latest">Data5!$BR$18</definedName>
    <definedName name="A126095334F">Data5!$CA$1:$CA$10,Data5!$CA$11:$CA$18</definedName>
    <definedName name="A126095334F_Data">Data5!$CA$11:$CA$18</definedName>
    <definedName name="A126095334F_Latest">Data5!$CA$18</definedName>
    <definedName name="A126095338R">Data5!$EF$1:$EF$10,Data5!$EF$11:$EF$18</definedName>
    <definedName name="A126095338R_Data">Data5!$EF$11:$EF$18</definedName>
    <definedName name="A126095338R_Latest">Data5!$EF$18</definedName>
    <definedName name="A126095342F">Data5!$AZ$1:$AZ$10,Data5!$AZ$11:$AZ$18</definedName>
    <definedName name="A126095342F_Data">Data5!$AZ$11:$AZ$18</definedName>
    <definedName name="A126095342F_Latest">Data5!$AZ$18</definedName>
    <definedName name="A126095346R">Data5!$BF$1:$BF$10,Data5!$BF$11:$BF$18</definedName>
    <definedName name="A126095346R_Data">Data5!$BF$11:$BF$18</definedName>
    <definedName name="A126095346R_Latest">Data5!$BF$18</definedName>
    <definedName name="A126095350F">Data5!$BI$1:$BI$10,Data5!$BI$11:$BI$18</definedName>
    <definedName name="A126095350F_Data">Data5!$BI$11:$BI$18</definedName>
    <definedName name="A126095350F_Latest">Data5!$BI$18</definedName>
    <definedName name="A126095354R">Data5!$BX$1:$BX$10,Data5!$BX$11:$BX$18</definedName>
    <definedName name="A126095354R_Data">Data5!$BX$11:$BX$18</definedName>
    <definedName name="A126095354R_Latest">Data5!$BX$18</definedName>
    <definedName name="A126095358X">Data5!$DH$1:$DH$10,Data5!$DH$11:$DH$18</definedName>
    <definedName name="A126095358X_Data">Data5!$DH$11:$DH$18</definedName>
    <definedName name="A126095358X_Latest">Data5!$DH$18</definedName>
    <definedName name="A126095362R">Data5!$DK$1:$DK$10,Data5!$DK$11:$DK$18</definedName>
    <definedName name="A126095362R_Data">Data5!$DK$11:$DK$18</definedName>
    <definedName name="A126095362R_Latest">Data5!$DK$18</definedName>
    <definedName name="A126095366X">Data5!$CD$1:$CD$10,Data5!$CD$11:$CD$18</definedName>
    <definedName name="A126095366X_Data">Data5!$CD$11:$CD$18</definedName>
    <definedName name="A126095366X_Latest">Data5!$CD$18</definedName>
    <definedName name="A126095370R">Data5!$DB$1:$DB$10,Data5!$DB$11:$DB$18</definedName>
    <definedName name="A126095370R_Data">Data5!$DB$11:$DB$18</definedName>
    <definedName name="A126095370R_Latest">Data5!$DB$18</definedName>
    <definedName name="A126095374X">Data5!$DW$1:$DW$10,Data5!$DW$11:$DW$18</definedName>
    <definedName name="A126095374X_Data">Data5!$DW$11:$DW$18</definedName>
    <definedName name="A126095374X_Latest">Data5!$DW$18</definedName>
    <definedName name="A126095378J">Data5!$GK$1:$GK$10,Data5!$GK$11:$GK$18</definedName>
    <definedName name="A126095378J_Data">Data5!$GK$11:$GK$18</definedName>
    <definedName name="A126095378J_Latest">Data5!$GK$18</definedName>
    <definedName name="A126095382X">Data5!$HF$1:$HF$10,Data5!$HF$11:$HF$18</definedName>
    <definedName name="A126095382X_Data">Data5!$HF$11:$HF$18</definedName>
    <definedName name="A126095382X_Latest">Data5!$HF$18</definedName>
    <definedName name="A126095386J">Data5!$IA$1:$IA$10,Data5!$IA$11:$IA$18</definedName>
    <definedName name="A126095386J_Data">Data5!$IA$11:$IA$18</definedName>
    <definedName name="A126095386J_Latest">Data5!$IA$18</definedName>
    <definedName name="A126095390X">Data5!$HO$1:$HO$10,Data5!$HO$11:$HO$18</definedName>
    <definedName name="A126095390X_Data">Data5!$HO$11:$HO$18</definedName>
    <definedName name="A126095390X_Latest">Data5!$HO$18</definedName>
    <definedName name="A126095394J">Data5!$IM$1:$IM$10,Data5!$IM$11:$IM$18</definedName>
    <definedName name="A126095394J_Data">Data5!$IM$11:$IM$18</definedName>
    <definedName name="A126095394J_Latest">Data5!$IM$18</definedName>
    <definedName name="A126095398T">Data5!$GN$1:$GN$10,Data5!$GN$11:$GN$18</definedName>
    <definedName name="A126095398T_Data">Data5!$GN$11:$GN$18</definedName>
    <definedName name="A126095398T_Latest">Data5!$GN$18</definedName>
    <definedName name="A126095402W">Data5!$GT$1:$GT$10,Data5!$GT$11:$GT$18</definedName>
    <definedName name="A126095402W_Data">Data5!$GT$11:$GT$18</definedName>
    <definedName name="A126095402W_Latest">Data5!$GT$18</definedName>
    <definedName name="A126095406F">Data6!$C$1:$C$10,Data6!$C$11:$C$18</definedName>
    <definedName name="A126095406F_Data">Data6!$C$11:$C$18</definedName>
    <definedName name="A126095406F_Latest">Data6!$C$18</definedName>
    <definedName name="A126095410W">Data5!$IJ$1:$IJ$10,Data5!$IJ$11:$IJ$18</definedName>
    <definedName name="A126095410W_Data">Data5!$IJ$11:$IJ$18</definedName>
    <definedName name="A126095410W_Latest">Data5!$IJ$18</definedName>
    <definedName name="A126095414F">Data6!$I$1:$I$10,Data6!$I$11:$I$18</definedName>
    <definedName name="A126095414F_Data">Data6!$I$11:$I$18</definedName>
    <definedName name="A126095414F_Latest">Data6!$I$18</definedName>
    <definedName name="A126095418R">Data5!$FV$1:$FV$10,Data5!$FV$11:$FV$18</definedName>
    <definedName name="A126095418R_Data">Data5!$FV$11:$FV$18</definedName>
    <definedName name="A126095418R_Latest">Data5!$FV$18</definedName>
    <definedName name="A126095422F">Data5!$GH$1:$GH$10,Data5!$GH$11:$GH$18</definedName>
    <definedName name="A126095422F_Data">Data5!$GH$11:$GH$18</definedName>
    <definedName name="A126095422F_Latest">Data5!$GH$18</definedName>
    <definedName name="A126095426R">Data5!$HR$1:$HR$10,Data5!$HR$11:$HR$18</definedName>
    <definedName name="A126095426R_Data">Data5!$HR$11:$HR$18</definedName>
    <definedName name="A126095426R_Latest">Data5!$HR$18</definedName>
    <definedName name="A126095430F">Data5!$IP$1:$IP$10,Data5!$IP$11:$IP$18</definedName>
    <definedName name="A126095430F_Data">Data5!$IP$11:$IP$18</definedName>
    <definedName name="A126095430F_Latest">Data5!$IP$18</definedName>
    <definedName name="A126095434R">Data6!$F$1:$F$10,Data6!$F$11:$F$18</definedName>
    <definedName name="A126095434R_Data">Data6!$F$11:$F$18</definedName>
    <definedName name="A126095434R_Latest">Data6!$F$18</definedName>
    <definedName name="A126095438X">Data5!$FD$1:$FD$10,Data5!$FD$11:$FD$18</definedName>
    <definedName name="A126095438X_Data">Data5!$FD$11:$FD$18</definedName>
    <definedName name="A126095438X_Latest">Data5!$FD$18</definedName>
    <definedName name="A126095442R">Data5!$FM$1:$FM$10,Data5!$FM$11:$FM$18</definedName>
    <definedName name="A126095442R_Data">Data5!$FM$11:$FM$18</definedName>
    <definedName name="A126095442R_Latest">Data5!$FM$18</definedName>
    <definedName name="A126095446X">Data5!$FP$1:$FP$10,Data5!$FP$11:$FP$18</definedName>
    <definedName name="A126095446X_Data">Data5!$FP$11:$FP$18</definedName>
    <definedName name="A126095446X_Latest">Data5!$FP$18</definedName>
    <definedName name="A126095450R">Data5!$GQ$1:$GQ$10,Data5!$GQ$11:$GQ$18</definedName>
    <definedName name="A126095450R_Data">Data5!$GQ$11:$GQ$18</definedName>
    <definedName name="A126095450R_Latest">Data5!$GQ$18</definedName>
    <definedName name="A126095454X">Data5!$GW$1:$GW$10,Data5!$GW$11:$GW$18</definedName>
    <definedName name="A126095454X_Data">Data5!$GW$11:$GW$18</definedName>
    <definedName name="A126095454X_Latest">Data5!$GW$18</definedName>
    <definedName name="A126095458J">Data5!$GZ$1:$GZ$10,Data5!$GZ$11:$GZ$18</definedName>
    <definedName name="A126095458J_Data">Data5!$GZ$11:$GZ$18</definedName>
    <definedName name="A126095458J_Latest">Data5!$GZ$18</definedName>
    <definedName name="A126095462X">Data5!$HU$1:$HU$10,Data5!$HU$11:$HU$18</definedName>
    <definedName name="A126095462X_Data">Data5!$HU$11:$HU$18</definedName>
    <definedName name="A126095462X_Latest">Data5!$HU$18</definedName>
    <definedName name="A126095466J">Data5!$ID$1:$ID$10,Data5!$ID$11:$ID$18</definedName>
    <definedName name="A126095466J_Data">Data5!$ID$11:$ID$18</definedName>
    <definedName name="A126095466J_Latest">Data5!$ID$18</definedName>
    <definedName name="A126095470X">Data5!$FS$1:$FS$10,Data5!$FS$11:$FS$18</definedName>
    <definedName name="A126095470X_Data">Data5!$FS$11:$FS$18</definedName>
    <definedName name="A126095470X_Latest">Data5!$FS$18</definedName>
    <definedName name="A126095474J">Data5!$GB$1:$GB$10,Data5!$GB$11:$GB$18</definedName>
    <definedName name="A126095474J_Data">Data5!$GB$11:$GB$18</definedName>
    <definedName name="A126095474J_Latest">Data5!$GB$18</definedName>
    <definedName name="A126095478T">Data5!$IG$1:$IG$10,Data5!$IG$11:$IG$18</definedName>
    <definedName name="A126095478T_Data">Data5!$IG$11:$IG$18</definedName>
    <definedName name="A126095478T_Latest">Data5!$IG$18</definedName>
    <definedName name="A126095482J">Data5!$FA$1:$FA$10,Data5!$FA$11:$FA$18</definedName>
    <definedName name="A126095482J_Data">Data5!$FA$11:$FA$18</definedName>
    <definedName name="A126095482J_Latest">Data5!$FA$18</definedName>
    <definedName name="A126095486T">Data5!$FG$1:$FG$10,Data5!$FG$11:$FG$18</definedName>
    <definedName name="A126095486T_Data">Data5!$FG$11:$FG$18</definedName>
    <definedName name="A126095486T_Latest">Data5!$FG$18</definedName>
    <definedName name="A126095490J">Data5!$FJ$1:$FJ$10,Data5!$FJ$11:$FJ$18</definedName>
    <definedName name="A126095490J_Data">Data5!$FJ$11:$FJ$18</definedName>
    <definedName name="A126095490J_Latest">Data5!$FJ$18</definedName>
    <definedName name="A126095494T">Data5!$FY$1:$FY$10,Data5!$FY$11:$FY$18</definedName>
    <definedName name="A126095494T_Data">Data5!$FY$11:$FY$18</definedName>
    <definedName name="A126095494T_Latest">Data5!$FY$18</definedName>
    <definedName name="A126095498A">Data5!$HI$1:$HI$10,Data5!$HI$11:$HI$18</definedName>
    <definedName name="A126095498A_Data">Data5!$HI$11:$HI$18</definedName>
    <definedName name="A126095498A_Latest">Data5!$HI$18</definedName>
    <definedName name="A126095502F">Data5!$HL$1:$HL$10,Data5!$HL$11:$HL$18</definedName>
    <definedName name="A126095502F_Data">Data5!$HL$11:$HL$18</definedName>
    <definedName name="A126095502F_Latest">Data5!$HL$18</definedName>
    <definedName name="A126095506R">Data5!$GE$1:$GE$10,Data5!$GE$11:$GE$18</definedName>
    <definedName name="A126095506R_Data">Data5!$GE$11:$GE$18</definedName>
    <definedName name="A126095506R_Latest">Data5!$GE$18</definedName>
    <definedName name="A126095510F">Data5!$HC$1:$HC$10,Data5!$HC$11:$HC$18</definedName>
    <definedName name="A126095510F_Data">Data5!$HC$11:$HC$18</definedName>
    <definedName name="A126095510F_Latest">Data5!$HC$18</definedName>
    <definedName name="A126095514R">Data5!$HX$1:$HX$10,Data5!$HX$11:$HX$18</definedName>
    <definedName name="A126095514R_Data">Data5!$HX$11:$HX$18</definedName>
    <definedName name="A126095514R_Latest">Data5!$HX$18</definedName>
    <definedName name="A126095518X">Data6!$AV$1:$AV$10,Data6!$AV$11:$AV$18</definedName>
    <definedName name="A126095518X_Data">Data6!$AV$11:$AV$18</definedName>
    <definedName name="A126095518X_Latest">Data6!$AV$18</definedName>
    <definedName name="A126095522R">Data6!$BQ$1:$BQ$10,Data6!$BQ$11:$BQ$18</definedName>
    <definedName name="A126095522R_Data">Data6!$BQ$11:$BQ$18</definedName>
    <definedName name="A126095522R_Latest">Data6!$BQ$18</definedName>
    <definedName name="A126095526X">Data6!$CL$1:$CL$10,Data6!$CL$11:$CL$18</definedName>
    <definedName name="A126095526X_Data">Data6!$CL$11:$CL$18</definedName>
    <definedName name="A126095526X_Latest">Data6!$CL$18</definedName>
    <definedName name="A126095530R">Data6!$BZ$1:$BZ$10,Data6!$BZ$11:$BZ$18</definedName>
    <definedName name="A126095530R_Data">Data6!$BZ$11:$BZ$18</definedName>
    <definedName name="A126095530R_Latest">Data6!$BZ$18</definedName>
    <definedName name="A126095534X">Data6!$CX$1:$CX$10,Data6!$CX$11:$CX$18</definedName>
    <definedName name="A126095534X_Data">Data6!$CX$11:$CX$18</definedName>
    <definedName name="A126095534X_Latest">Data6!$CX$18</definedName>
    <definedName name="A126095538J">Data6!$AY$1:$AY$10,Data6!$AY$11:$AY$18</definedName>
    <definedName name="A126095538J_Data">Data6!$AY$11:$AY$18</definedName>
    <definedName name="A126095538J_Latest">Data6!$AY$18</definedName>
    <definedName name="A126095542X">Data6!$BE$1:$BE$10,Data6!$BE$11:$BE$18</definedName>
    <definedName name="A126095542X_Data">Data6!$BE$11:$BE$18</definedName>
    <definedName name="A126095542X_Latest">Data6!$BE$18</definedName>
    <definedName name="A126095546J">Data6!$DD$1:$DD$10,Data6!$DD$11:$DD$18</definedName>
    <definedName name="A126095546J_Data">Data6!$DD$11:$DD$18</definedName>
    <definedName name="A126095546J_Latest">Data6!$DD$18</definedName>
    <definedName name="A126095550X">Data6!$CU$1:$CU$10,Data6!$CU$11:$CU$18</definedName>
    <definedName name="A126095550X_Data">Data6!$CU$11:$CU$18</definedName>
    <definedName name="A126095550X_Latest">Data6!$CU$18</definedName>
    <definedName name="A126095554J">Data6!$DJ$1:$DJ$10,Data6!$DJ$11:$DJ$18</definedName>
    <definedName name="A126095554J_Data">Data6!$DJ$11:$DJ$18</definedName>
    <definedName name="A126095554J_Latest">Data6!$DJ$18</definedName>
    <definedName name="A126095558T">Data6!$AG$1:$AG$10,Data6!$AG$11:$AG$18</definedName>
    <definedName name="A126095558T_Data">Data6!$AG$11:$AG$18</definedName>
    <definedName name="A126095558T_Latest">Data6!$AG$18</definedName>
    <definedName name="A126095562J">Data6!$AS$1:$AS$10,Data6!$AS$11:$AS$18</definedName>
    <definedName name="A126095562J_Data">Data6!$AS$11:$AS$18</definedName>
    <definedName name="A126095562J_Latest">Data6!$AS$18</definedName>
    <definedName name="A126095566T">Data6!$CC$1:$CC$10,Data6!$CC$11:$CC$18</definedName>
    <definedName name="A126095566T_Data">Data6!$CC$11:$CC$18</definedName>
    <definedName name="A126095566T_Latest">Data6!$CC$18</definedName>
    <definedName name="A126095570J">Data6!$DA$1:$DA$10,Data6!$DA$11:$DA$18</definedName>
    <definedName name="A126095570J_Data">Data6!$DA$11:$DA$18</definedName>
    <definedName name="A126095570J_Latest">Data6!$DA$18</definedName>
    <definedName name="A126095574T">Data6!$DG$1:$DG$10,Data6!$DG$11:$DG$18</definedName>
    <definedName name="A126095574T_Data">Data6!$DG$11:$DG$18</definedName>
    <definedName name="A126095574T_Latest">Data6!$DG$18</definedName>
    <definedName name="A126095578A">Data6!$O$1:$O$10,Data6!$O$11:$O$18</definedName>
    <definedName name="A126095578A_Data">Data6!$O$11:$O$18</definedName>
    <definedName name="A126095578A_Latest">Data6!$O$18</definedName>
    <definedName name="A126095582T">Data6!$X$1:$X$10,Data6!$X$11:$X$18</definedName>
    <definedName name="A126095582T_Data">Data6!$X$11:$X$18</definedName>
    <definedName name="A126095582T_Latest">Data6!$X$18</definedName>
    <definedName name="A126095586A">Data6!$AA$1:$AA$10,Data6!$AA$11:$AA$18</definedName>
    <definedName name="A126095586A_Data">Data6!$AA$11:$AA$18</definedName>
    <definedName name="A126095586A_Latest">Data6!$AA$18</definedName>
    <definedName name="A126095590T">Data6!$BB$1:$BB$10,Data6!$BB$11:$BB$18</definedName>
    <definedName name="A126095590T_Data">Data6!$BB$11:$BB$18</definedName>
    <definedName name="A126095590T_Latest">Data6!$BB$18</definedName>
    <definedName name="A126095594A">Data6!$BH$1:$BH$10,Data6!$BH$11:$BH$18</definedName>
    <definedName name="A126095594A_Data">Data6!$BH$11:$BH$18</definedName>
    <definedName name="A126095594A_Latest">Data6!$BH$18</definedName>
    <definedName name="A126095598K">Data6!$BK$1:$BK$10,Data6!$BK$11:$BK$18</definedName>
    <definedName name="A126095598K_Data">Data6!$BK$11:$BK$18</definedName>
    <definedName name="A126095598K_Latest">Data6!$BK$18</definedName>
    <definedName name="A126095602R">Data6!$CF$1:$CF$10,Data6!$CF$11:$CF$18</definedName>
    <definedName name="A126095602R_Data">Data6!$CF$11:$CF$18</definedName>
    <definedName name="A126095602R_Latest">Data6!$CF$18</definedName>
    <definedName name="A126095606X">Data6!$CO$1:$CO$10,Data6!$CO$11:$CO$18</definedName>
    <definedName name="A126095606X_Data">Data6!$CO$11:$CO$18</definedName>
    <definedName name="A126095606X_Latest">Data6!$CO$18</definedName>
    <definedName name="A126095610R">Data6!$AD$1:$AD$10,Data6!$AD$11:$AD$18</definedName>
    <definedName name="A126095610R_Data">Data6!$AD$11:$AD$18</definedName>
    <definedName name="A126095610R_Latest">Data6!$AD$18</definedName>
    <definedName name="A126095614X">Data6!$AM$1:$AM$10,Data6!$AM$11:$AM$18</definedName>
    <definedName name="A126095614X_Data">Data6!$AM$11:$AM$18</definedName>
    <definedName name="A126095614X_Latest">Data6!$AM$18</definedName>
    <definedName name="A126095618J">Data6!$CR$1:$CR$10,Data6!$CR$11:$CR$18</definedName>
    <definedName name="A126095618J_Data">Data6!$CR$11:$CR$18</definedName>
    <definedName name="A126095618J_Latest">Data6!$CR$18</definedName>
    <definedName name="A126095622X">Data6!$L$1:$L$10,Data6!$L$11:$L$18</definedName>
    <definedName name="A126095622X_Data">Data6!$L$11:$L$18</definedName>
    <definedName name="A126095622X_Latest">Data6!$L$18</definedName>
    <definedName name="A126095626J">Data6!$R$1:$R$10,Data6!$R$11:$R$18</definedName>
    <definedName name="A126095626J_Data">Data6!$R$11:$R$18</definedName>
    <definedName name="A126095626J_Latest">Data6!$R$18</definedName>
    <definedName name="A126095630X">Data6!$U$1:$U$10,Data6!$U$11:$U$18</definedName>
    <definedName name="A126095630X_Data">Data6!$U$11:$U$18</definedName>
    <definedName name="A126095630X_Latest">Data6!$U$18</definedName>
    <definedName name="A126095634J">Data6!$AJ$1:$AJ$10,Data6!$AJ$11:$AJ$18</definedName>
    <definedName name="A126095634J_Data">Data6!$AJ$11:$AJ$18</definedName>
    <definedName name="A126095634J_Latest">Data6!$AJ$18</definedName>
    <definedName name="A126095638T">Data6!$BT$1:$BT$10,Data6!$BT$11:$BT$18</definedName>
    <definedName name="A126095638T_Data">Data6!$BT$11:$BT$18</definedName>
    <definedName name="A126095638T_Latest">Data6!$BT$18</definedName>
    <definedName name="A126095642J">Data6!$BW$1:$BW$10,Data6!$BW$11:$BW$18</definedName>
    <definedName name="A126095642J_Data">Data6!$BW$11:$BW$18</definedName>
    <definedName name="A126095642J_Latest">Data6!$BW$18</definedName>
    <definedName name="A126095646T">Data6!$AP$1:$AP$10,Data6!$AP$11:$AP$18</definedName>
    <definedName name="A126095646T_Data">Data6!$AP$11:$AP$18</definedName>
    <definedName name="A126095646T_Latest">Data6!$AP$18</definedName>
    <definedName name="A126095650J">Data6!$BN$1:$BN$10,Data6!$BN$11:$BN$18</definedName>
    <definedName name="A126095650J_Data">Data6!$BN$11:$BN$18</definedName>
    <definedName name="A126095650J_Latest">Data6!$BN$18</definedName>
    <definedName name="A126095654T">Data6!$CI$1:$CI$10,Data6!$CI$11:$CI$18</definedName>
    <definedName name="A126095654T_Data">Data6!$CI$11:$CI$18</definedName>
    <definedName name="A126095654T_Latest">Data6!$CI$18</definedName>
    <definedName name="A126095658A">Data3!$FL$1:$FL$10,Data3!$FL$11:$FL$18</definedName>
    <definedName name="A126095658A_Data">Data3!$FL$11:$FL$18</definedName>
    <definedName name="A126095658A_Latest">Data3!$FL$18</definedName>
    <definedName name="A126095662T">Data3!$GG$1:$GG$10,Data3!$GG$11:$GG$18</definedName>
    <definedName name="A126095662T_Data">Data3!$GG$11:$GG$18</definedName>
    <definedName name="A126095662T_Latest">Data3!$GG$18</definedName>
    <definedName name="A126095666A">Data3!$HB$1:$HB$10,Data3!$HB$11:$HB$18</definedName>
    <definedName name="A126095666A_Data">Data3!$HB$11:$HB$18</definedName>
    <definedName name="A126095666A_Latest">Data3!$HB$18</definedName>
    <definedName name="A126095670T">Data3!$GP$1:$GP$10,Data3!$GP$11:$GP$18</definedName>
    <definedName name="A126095670T_Data">Data3!$GP$11:$GP$18</definedName>
    <definedName name="A126095670T_Latest">Data3!$GP$18</definedName>
    <definedName name="A126095674A">Data3!$HN$1:$HN$10,Data3!$HN$11:$HN$18</definedName>
    <definedName name="A126095674A_Data">Data3!$HN$11:$HN$18</definedName>
    <definedName name="A126095674A_Latest">Data3!$HN$18</definedName>
    <definedName name="A126095678K">Data3!$FO$1:$FO$10,Data3!$FO$11:$FO$18</definedName>
    <definedName name="A126095678K_Data">Data3!$FO$11:$FO$18</definedName>
    <definedName name="A126095678K_Latest">Data3!$FO$18</definedName>
    <definedName name="A126095682A">Data3!$FU$1:$FU$10,Data3!$FU$11:$FU$18</definedName>
    <definedName name="A126095682A_Data">Data3!$FU$11:$FU$18</definedName>
    <definedName name="A126095682A_Latest">Data3!$FU$18</definedName>
    <definedName name="A126095686K">Data3!$HT$1:$HT$10,Data3!$HT$11:$HT$18</definedName>
    <definedName name="A126095686K_Data">Data3!$HT$11:$HT$18</definedName>
    <definedName name="A126095686K_Latest">Data3!$HT$18</definedName>
    <definedName name="A126095690A">Data3!$HK$1:$HK$10,Data3!$HK$11:$HK$18</definedName>
    <definedName name="A126095690A_Data">Data3!$HK$11:$HK$18</definedName>
    <definedName name="A126095690A_Latest">Data3!$HK$18</definedName>
    <definedName name="A126095694K">Data3!$HZ$1:$HZ$10,Data3!$HZ$11:$HZ$18</definedName>
    <definedName name="A126095694K_Data">Data3!$HZ$11:$HZ$18</definedName>
    <definedName name="A126095694K_Latest">Data3!$HZ$18</definedName>
    <definedName name="A126095698V">Data3!$EW$1:$EW$10,Data3!$EW$11:$EW$18</definedName>
    <definedName name="A126095698V_Data">Data3!$EW$11:$EW$18</definedName>
    <definedName name="A126095698V_Latest">Data3!$EW$18</definedName>
    <definedName name="A126095702X">Data3!$FI$1:$FI$10,Data3!$FI$11:$FI$18</definedName>
    <definedName name="A126095702X_Data">Data3!$FI$11:$FI$18</definedName>
    <definedName name="A126095702X_Latest">Data3!$FI$18</definedName>
    <definedName name="A126095706J">Data3!$GS$1:$GS$10,Data3!$GS$11:$GS$18</definedName>
    <definedName name="A126095706J_Data">Data3!$GS$11:$GS$18</definedName>
    <definedName name="A126095706J_Latest">Data3!$GS$18</definedName>
    <definedName name="A126095710X">Data3!$HQ$1:$HQ$10,Data3!$HQ$11:$HQ$18</definedName>
    <definedName name="A126095710X_Data">Data3!$HQ$11:$HQ$18</definedName>
    <definedName name="A126095710X_Latest">Data3!$HQ$18</definedName>
    <definedName name="A126095714J">Data3!$HW$1:$HW$10,Data3!$HW$11:$HW$18</definedName>
    <definedName name="A126095714J_Data">Data3!$HW$11:$HW$18</definedName>
    <definedName name="A126095714J_Latest">Data3!$HW$18</definedName>
    <definedName name="A126095718T">Data3!$EE$1:$EE$10,Data3!$EE$11:$EE$18</definedName>
    <definedName name="A126095718T_Data">Data3!$EE$11:$EE$18</definedName>
    <definedName name="A126095718T_Latest">Data3!$EE$18</definedName>
    <definedName name="A126095722J">Data3!$EN$1:$EN$10,Data3!$EN$11:$EN$18</definedName>
    <definedName name="A126095722J_Data">Data3!$EN$11:$EN$18</definedName>
    <definedName name="A126095722J_Latest">Data3!$EN$18</definedName>
    <definedName name="A126095726T">Data3!$EQ$1:$EQ$10,Data3!$EQ$11:$EQ$18</definedName>
    <definedName name="A126095726T_Data">Data3!$EQ$11:$EQ$18</definedName>
    <definedName name="A126095726T_Latest">Data3!$EQ$18</definedName>
    <definedName name="A126095730J">Data3!$FR$1:$FR$10,Data3!$FR$11:$FR$18</definedName>
    <definedName name="A126095730J_Data">Data3!$FR$11:$FR$18</definedName>
    <definedName name="A126095730J_Latest">Data3!$FR$18</definedName>
    <definedName name="A126095734T">Data3!$FX$1:$FX$10,Data3!$FX$11:$FX$18</definedName>
    <definedName name="A126095734T_Data">Data3!$FX$11:$FX$18</definedName>
    <definedName name="A126095734T_Latest">Data3!$FX$18</definedName>
    <definedName name="A126095738A">Data3!$GA$1:$GA$10,Data3!$GA$11:$GA$18</definedName>
    <definedName name="A126095738A_Data">Data3!$GA$11:$GA$18</definedName>
    <definedName name="A126095738A_Latest">Data3!$GA$18</definedName>
    <definedName name="A126095742T">Data3!$GV$1:$GV$10,Data3!$GV$11:$GV$18</definedName>
    <definedName name="A126095742T_Data">Data3!$GV$11:$GV$18</definedName>
    <definedName name="A126095742T_Latest">Data3!$GV$18</definedName>
    <definedName name="A126095746A">Data3!$HE$1:$HE$10,Data3!$HE$11:$HE$18</definedName>
    <definedName name="A126095746A_Data">Data3!$HE$11:$HE$18</definedName>
    <definedName name="A126095746A_Latest">Data3!$HE$18</definedName>
    <definedName name="A126095750T">Data3!$ET$1:$ET$10,Data3!$ET$11:$ET$18</definedName>
    <definedName name="A126095750T_Data">Data3!$ET$11:$ET$18</definedName>
    <definedName name="A126095750T_Latest">Data3!$ET$18</definedName>
    <definedName name="A126095754A">Data3!$FC$1:$FC$10,Data3!$FC$11:$FC$18</definedName>
    <definedName name="A126095754A_Data">Data3!$FC$11:$FC$18</definedName>
    <definedName name="A126095754A_Latest">Data3!$FC$18</definedName>
    <definedName name="A126095758K">Data3!$HH$1:$HH$10,Data3!$HH$11:$HH$18</definedName>
    <definedName name="A126095758K_Data">Data3!$HH$11:$HH$18</definedName>
    <definedName name="A126095758K_Latest">Data3!$HH$18</definedName>
    <definedName name="A126095762A">Data3!$EB$1:$EB$10,Data3!$EB$11:$EB$18</definedName>
    <definedName name="A126095762A_Data">Data3!$EB$11:$EB$18</definedName>
    <definedName name="A126095762A_Latest">Data3!$EB$18</definedName>
    <definedName name="A126095766K">Data3!$EH$1:$EH$10,Data3!$EH$11:$EH$18</definedName>
    <definedName name="A126095766K_Data">Data3!$EH$11:$EH$18</definedName>
    <definedName name="A126095766K_Latest">Data3!$EH$18</definedName>
    <definedName name="A126095770A">Data3!$EK$1:$EK$10,Data3!$EK$11:$EK$18</definedName>
    <definedName name="A126095770A_Data">Data3!$EK$11:$EK$18</definedName>
    <definedName name="A126095770A_Latest">Data3!$EK$18</definedName>
    <definedName name="A126095774K">Data3!$EZ$1:$EZ$10,Data3!$EZ$11:$EZ$18</definedName>
    <definedName name="A126095774K_Data">Data3!$EZ$11:$EZ$18</definedName>
    <definedName name="A126095774K_Latest">Data3!$EZ$18</definedName>
    <definedName name="A126095778V">Data3!$GJ$1:$GJ$10,Data3!$GJ$11:$GJ$18</definedName>
    <definedName name="A126095778V_Data">Data3!$GJ$11:$GJ$18</definedName>
    <definedName name="A126095778V_Latest">Data3!$GJ$18</definedName>
    <definedName name="A126095782K">Data3!$GM$1:$GM$10,Data3!$GM$11:$GM$18</definedName>
    <definedName name="A126095782K_Data">Data3!$GM$11:$GM$18</definedName>
    <definedName name="A126095782K_Latest">Data3!$GM$18</definedName>
    <definedName name="A126095786V">Data3!$FF$1:$FF$10,Data3!$FF$11:$FF$18</definedName>
    <definedName name="A126095786V_Data">Data3!$FF$11:$FF$18</definedName>
    <definedName name="A126095786V_Latest">Data3!$FF$18</definedName>
    <definedName name="A126095790K">Data3!$GD$1:$GD$10,Data3!$GD$11:$GD$18</definedName>
    <definedName name="A126095790K_Data">Data3!$GD$11:$GD$18</definedName>
    <definedName name="A126095790K_Latest">Data3!$GD$18</definedName>
    <definedName name="A126095794V">Data3!$GY$1:$GY$10,Data3!$GY$11:$GY$18</definedName>
    <definedName name="A126095794V_Data">Data3!$GY$11:$GY$18</definedName>
    <definedName name="A126095794V_Latest">Data3!$GY$18</definedName>
    <definedName name="A126095798C">Data4!$DX$1:$DX$10,Data4!$DX$11:$DX$18</definedName>
    <definedName name="A126095798C_Data">Data4!$DX$11:$DX$18</definedName>
    <definedName name="A126095798C_Latest">Data4!$DX$18</definedName>
    <definedName name="A126095802J">Data4!$ES$1:$ES$10,Data4!$ES$11:$ES$18</definedName>
    <definedName name="A126095802J_Data">Data4!$ES$11:$ES$18</definedName>
    <definedName name="A126095802J_Latest">Data4!$ES$18</definedName>
    <definedName name="A126095806T">Data4!$FN$1:$FN$10,Data4!$FN$11:$FN$18</definedName>
    <definedName name="A126095806T_Data">Data4!$FN$11:$FN$18</definedName>
    <definedName name="A126095806T_Latest">Data4!$FN$18</definedName>
    <definedName name="A126095810J">Data4!$FB$1:$FB$10,Data4!$FB$11:$FB$18</definedName>
    <definedName name="A126095810J_Data">Data4!$FB$11:$FB$18</definedName>
    <definedName name="A126095810J_Latest">Data4!$FB$18</definedName>
    <definedName name="A126095814T">Data4!$FZ$1:$FZ$10,Data4!$FZ$11:$FZ$18</definedName>
    <definedName name="A126095814T_Data">Data4!$FZ$11:$FZ$18</definedName>
    <definedName name="A126095814T_Latest">Data4!$FZ$18</definedName>
    <definedName name="A126095818A">Data4!$EA$1:$EA$10,Data4!$EA$11:$EA$18</definedName>
    <definedName name="A126095818A_Data">Data4!$EA$11:$EA$18</definedName>
    <definedName name="A126095818A_Latest">Data4!$EA$18</definedName>
    <definedName name="A126095822T">Data4!$EG$1:$EG$10,Data4!$EG$11:$EG$18</definedName>
    <definedName name="A126095822T_Data">Data4!$EG$11:$EG$18</definedName>
    <definedName name="A126095822T_Latest">Data4!$EG$18</definedName>
    <definedName name="A126095826A">Data4!$GF$1:$GF$10,Data4!$GF$11:$GF$18</definedName>
    <definedName name="A126095826A_Data">Data4!$GF$11:$GF$18</definedName>
    <definedName name="A126095826A_Latest">Data4!$GF$18</definedName>
    <definedName name="A126095830T">Data4!$FW$1:$FW$10,Data4!$FW$11:$FW$18</definedName>
    <definedName name="A126095830T_Data">Data4!$FW$11:$FW$18</definedName>
    <definedName name="A126095830T_Latest">Data4!$FW$18</definedName>
    <definedName name="A126095834A">Data4!$GL$1:$GL$10,Data4!$GL$11:$GL$18</definedName>
    <definedName name="A126095834A_Data">Data4!$GL$11:$GL$18</definedName>
    <definedName name="A126095834A_Latest">Data4!$GL$18</definedName>
    <definedName name="A126095838K">Data4!$DI$1:$DI$10,Data4!$DI$11:$DI$18</definedName>
    <definedName name="A126095838K_Data">Data4!$DI$11:$DI$18</definedName>
    <definedName name="A126095838K_Latest">Data4!$DI$18</definedName>
    <definedName name="A126095842A">Data4!$DU$1:$DU$10,Data4!$DU$11:$DU$18</definedName>
    <definedName name="A126095842A_Data">Data4!$DU$11:$DU$18</definedName>
    <definedName name="A126095842A_Latest">Data4!$DU$18</definedName>
    <definedName name="A126095846K">Data4!$FE$1:$FE$10,Data4!$FE$11:$FE$18</definedName>
    <definedName name="A126095846K_Data">Data4!$FE$11:$FE$18</definedName>
    <definedName name="A126095846K_Latest">Data4!$FE$18</definedName>
    <definedName name="A126095850A">Data4!$GC$1:$GC$10,Data4!$GC$11:$GC$18</definedName>
    <definedName name="A126095850A_Data">Data4!$GC$11:$GC$18</definedName>
    <definedName name="A126095850A_Latest">Data4!$GC$18</definedName>
    <definedName name="A126095854K">Data4!$GI$1:$GI$10,Data4!$GI$11:$GI$18</definedName>
    <definedName name="A126095854K_Data">Data4!$GI$11:$GI$18</definedName>
    <definedName name="A126095854K_Latest">Data4!$GI$18</definedName>
    <definedName name="A126095858V">Data4!$CQ$1:$CQ$10,Data4!$CQ$11:$CQ$18</definedName>
    <definedName name="A126095858V_Data">Data4!$CQ$11:$CQ$18</definedName>
    <definedName name="A126095858V_Latest">Data4!$CQ$18</definedName>
    <definedName name="A126095862K">Data4!$CZ$1:$CZ$10,Data4!$CZ$11:$CZ$18</definedName>
    <definedName name="A126095862K_Data">Data4!$CZ$11:$CZ$18</definedName>
    <definedName name="A126095862K_Latest">Data4!$CZ$18</definedName>
    <definedName name="A126095866V">Data4!$DC$1:$DC$10,Data4!$DC$11:$DC$18</definedName>
    <definedName name="A126095866V_Data">Data4!$DC$11:$DC$18</definedName>
    <definedName name="A126095866V_Latest">Data4!$DC$18</definedName>
    <definedName name="A126095870K">Data4!$ED$1:$ED$10,Data4!$ED$11:$ED$18</definedName>
    <definedName name="A126095870K_Data">Data4!$ED$11:$ED$18</definedName>
    <definedName name="A126095870K_Latest">Data4!$ED$18</definedName>
    <definedName name="A126095874V">Data4!$EJ$1:$EJ$10,Data4!$EJ$11:$EJ$18</definedName>
    <definedName name="A126095874V_Data">Data4!$EJ$11:$EJ$18</definedName>
    <definedName name="A126095874V_Latest">Data4!$EJ$18</definedName>
    <definedName name="A126095878C">Data4!$EM$1:$EM$10,Data4!$EM$11:$EM$18</definedName>
    <definedName name="A126095878C_Data">Data4!$EM$11:$EM$18</definedName>
    <definedName name="A126095878C_Latest">Data4!$EM$18</definedName>
    <definedName name="A126095882V">Data4!$FH$1:$FH$10,Data4!$FH$11:$FH$18</definedName>
    <definedName name="A126095882V_Data">Data4!$FH$11:$FH$18</definedName>
    <definedName name="A126095882V_Latest">Data4!$FH$18</definedName>
    <definedName name="A126095886C">Data4!$FQ$1:$FQ$10,Data4!$FQ$11:$FQ$18</definedName>
    <definedName name="A126095886C_Data">Data4!$FQ$11:$FQ$18</definedName>
    <definedName name="A126095886C_Latest">Data4!$FQ$18</definedName>
    <definedName name="A126095890V">Data4!$DF$1:$DF$10,Data4!$DF$11:$DF$18</definedName>
    <definedName name="A126095890V_Data">Data4!$DF$11:$DF$18</definedName>
    <definedName name="A126095890V_Latest">Data4!$DF$18</definedName>
    <definedName name="A126095894C">Data4!$DO$1:$DO$10,Data4!$DO$11:$DO$18</definedName>
    <definedName name="A126095894C_Data">Data4!$DO$11:$DO$18</definedName>
    <definedName name="A126095894C_Latest">Data4!$DO$18</definedName>
    <definedName name="A126095898L">Data4!$FT$1:$FT$10,Data4!$FT$11:$FT$18</definedName>
    <definedName name="A126095898L_Data">Data4!$FT$11:$FT$18</definedName>
    <definedName name="A126095898L_Latest">Data4!$FT$18</definedName>
    <definedName name="A126095902T">Data4!$CN$1:$CN$10,Data4!$CN$11:$CN$18</definedName>
    <definedName name="A126095902T_Data">Data4!$CN$11:$CN$18</definedName>
    <definedName name="A126095902T_Latest">Data4!$CN$18</definedName>
    <definedName name="A126095906A">Data4!$CT$1:$CT$10,Data4!$CT$11:$CT$18</definedName>
    <definedName name="A126095906A_Data">Data4!$CT$11:$CT$18</definedName>
    <definedName name="A126095906A_Latest">Data4!$CT$18</definedName>
    <definedName name="A126095910T">Data4!$CW$1:$CW$10,Data4!$CW$11:$CW$18</definedName>
    <definedName name="A126095910T_Data">Data4!$CW$11:$CW$18</definedName>
    <definedName name="A126095910T_Latest">Data4!$CW$18</definedName>
    <definedName name="A126095914A">Data4!$DL$1:$DL$10,Data4!$DL$11:$DL$18</definedName>
    <definedName name="A126095914A_Data">Data4!$DL$11:$DL$18</definedName>
    <definedName name="A126095914A_Latest">Data4!$DL$18</definedName>
    <definedName name="A126095918K">Data4!$EV$1:$EV$10,Data4!$EV$11:$EV$18</definedName>
    <definedName name="A126095918K_Data">Data4!$EV$11:$EV$18</definedName>
    <definedName name="A126095918K_Latest">Data4!$EV$18</definedName>
    <definedName name="A126095922A">Data4!$EY$1:$EY$10,Data4!$EY$11:$EY$18</definedName>
    <definedName name="A126095922A_Data">Data4!$EY$11:$EY$18</definedName>
    <definedName name="A126095922A_Latest">Data4!$EY$18</definedName>
    <definedName name="A126095926K">Data4!$DR$1:$DR$10,Data4!$DR$11:$DR$18</definedName>
    <definedName name="A126095926K_Data">Data4!$DR$11:$DR$18</definedName>
    <definedName name="A126095926K_Latest">Data4!$DR$18</definedName>
    <definedName name="A126095930A">Data4!$EP$1:$EP$10,Data4!$EP$11:$EP$18</definedName>
    <definedName name="A126095930A_Data">Data4!$EP$11:$EP$18</definedName>
    <definedName name="A126095930A_Latest">Data4!$EP$18</definedName>
    <definedName name="A126095934K">Data4!$FK$1:$FK$10,Data4!$FK$11:$FK$18</definedName>
    <definedName name="A126095934K_Data">Data4!$FK$11:$FK$18</definedName>
    <definedName name="A126095934K_Latest">Data4!$FK$18</definedName>
    <definedName name="A126095938V">Data4!$HY$1:$HY$10,Data4!$HY$11:$HY$18</definedName>
    <definedName name="A126095938V_Data">Data4!$HY$11:$HY$18</definedName>
    <definedName name="A126095938V_Latest">Data4!$HY$18</definedName>
    <definedName name="A126095942K">Data5!$D$1:$D$10,Data5!$D$11:$D$18</definedName>
    <definedName name="A126095942K_Data">Data5!$D$11:$D$18</definedName>
    <definedName name="A126095942K_Latest">Data5!$D$18</definedName>
    <definedName name="A126095946V">Data5!$Y$1:$Y$10,Data5!$Y$11:$Y$18</definedName>
    <definedName name="A126095946V_Data">Data5!$Y$11:$Y$18</definedName>
    <definedName name="A126095946V_Latest">Data5!$Y$18</definedName>
    <definedName name="A126095950K">Data5!$M$1:$M$10,Data5!$M$11:$M$18</definedName>
    <definedName name="A126095950K_Data">Data5!$M$11:$M$18</definedName>
    <definedName name="A126095950K_Latest">Data5!$M$18</definedName>
    <definedName name="A126095954V">Data5!$AK$1:$AK$10,Data5!$AK$11:$AK$18</definedName>
    <definedName name="A126095954V_Data">Data5!$AK$11:$AK$18</definedName>
    <definedName name="A126095954V_Latest">Data5!$AK$18</definedName>
    <definedName name="A126095958C">Data4!$IB$1:$IB$10,Data4!$IB$11:$IB$18</definedName>
    <definedName name="A126095958C_Data">Data4!$IB$11:$IB$18</definedName>
    <definedName name="A126095958C_Latest">Data4!$IB$18</definedName>
    <definedName name="A126095962V">Data4!$IH$1:$IH$10,Data4!$IH$11:$IH$18</definedName>
    <definedName name="A126095962V_Data">Data4!$IH$11:$IH$18</definedName>
    <definedName name="A126095962V_Latest">Data4!$IH$18</definedName>
    <definedName name="A126095966C">Data5!$AQ$1:$AQ$10,Data5!$AQ$11:$AQ$18</definedName>
    <definedName name="A126095966C_Data">Data5!$AQ$11:$AQ$18</definedName>
    <definedName name="A126095966C_Latest">Data5!$AQ$18</definedName>
    <definedName name="A126095970V">Data5!$AH$1:$AH$10,Data5!$AH$11:$AH$18</definedName>
    <definedName name="A126095970V_Data">Data5!$AH$11:$AH$18</definedName>
    <definedName name="A126095970V_Latest">Data5!$AH$18</definedName>
    <definedName name="A126095974C">Data5!$AW$1:$AW$10,Data5!$AW$11:$AW$18</definedName>
    <definedName name="A126095974C_Data">Data5!$AW$11:$AW$18</definedName>
    <definedName name="A126095974C_Latest">Data5!$AW$18</definedName>
    <definedName name="A126095978L">Data4!$HJ$1:$HJ$10,Data4!$HJ$11:$HJ$18</definedName>
    <definedName name="A126095978L_Data">Data4!$HJ$11:$HJ$18</definedName>
    <definedName name="A126095978L_Latest">Data4!$HJ$18</definedName>
    <definedName name="A126095982C">Data4!$HV$1:$HV$10,Data4!$HV$11:$HV$18</definedName>
    <definedName name="A126095982C_Data">Data4!$HV$11:$HV$18</definedName>
    <definedName name="A126095982C_Latest">Data4!$HV$18</definedName>
    <definedName name="A126095986L">Data5!$P$1:$P$10,Data5!$P$11:$P$18</definedName>
    <definedName name="A126095986L_Data">Data5!$P$11:$P$18</definedName>
    <definedName name="A126095986L_Latest">Data5!$P$18</definedName>
    <definedName name="A126095990C">Data5!$AN$1:$AN$10,Data5!$AN$11:$AN$18</definedName>
    <definedName name="A126095990C_Data">Data5!$AN$11:$AN$18</definedName>
    <definedName name="A126095990C_Latest">Data5!$AN$18</definedName>
    <definedName name="A126095994L">Data5!$AT$1:$AT$10,Data5!$AT$11:$AT$18</definedName>
    <definedName name="A126095994L_Data">Data5!$AT$11:$AT$18</definedName>
    <definedName name="A126095994L_Latest">Data5!$AT$18</definedName>
    <definedName name="A126095998W">Data4!$GR$1:$GR$10,Data4!$GR$11:$GR$18</definedName>
    <definedName name="A126095998W_Data">Data4!$GR$11:$GR$18</definedName>
    <definedName name="A126095998W_Latest">Data4!$GR$18</definedName>
    <definedName name="A126096002C">Data4!$HA$1:$HA$10,Data4!$HA$11:$HA$18</definedName>
    <definedName name="A126096002C_Data">Data4!$HA$11:$HA$18</definedName>
    <definedName name="A126096002C_Latest">Data4!$HA$18</definedName>
    <definedName name="A126096006L">Data4!$HD$1:$HD$10,Data4!$HD$11:$HD$18</definedName>
    <definedName name="A126096006L_Data">Data4!$HD$11:$HD$18</definedName>
    <definedName name="A126096006L_Latest">Data4!$HD$18</definedName>
    <definedName name="A126096010C">Data4!$IE$1:$IE$10,Data4!$IE$11:$IE$18</definedName>
    <definedName name="A126096010C_Data">Data4!$IE$11:$IE$18</definedName>
    <definedName name="A126096010C_Latest">Data4!$IE$18</definedName>
    <definedName name="A126096014L">Data4!$IK$1:$IK$10,Data4!$IK$11:$IK$18</definedName>
    <definedName name="A126096014L_Data">Data4!$IK$11:$IK$18</definedName>
    <definedName name="A126096014L_Latest">Data4!$IK$18</definedName>
    <definedName name="A126096018W">Data4!$IN$1:$IN$10,Data4!$IN$11:$IN$18</definedName>
    <definedName name="A126096018W_Data">Data4!$IN$11:$IN$18</definedName>
    <definedName name="A126096018W_Latest">Data4!$IN$18</definedName>
    <definedName name="A126096022L">Data5!$S$1:$S$10,Data5!$S$11:$S$18</definedName>
    <definedName name="A126096022L_Data">Data5!$S$11:$S$18</definedName>
    <definedName name="A126096022L_Latest">Data5!$S$18</definedName>
    <definedName name="A126096026W">Data5!$AB$1:$AB$10,Data5!$AB$11:$AB$18</definedName>
    <definedName name="A126096026W_Data">Data5!$AB$11:$AB$18</definedName>
    <definedName name="A126096026W_Latest">Data5!$AB$18</definedName>
    <definedName name="A126096030L">Data4!$HG$1:$HG$10,Data4!$HG$11:$HG$18</definedName>
    <definedName name="A126096030L_Data">Data4!$HG$11:$HG$18</definedName>
    <definedName name="A126096030L_Latest">Data4!$HG$18</definedName>
    <definedName name="A126096034W">Data4!$HP$1:$HP$10,Data4!$HP$11:$HP$18</definedName>
    <definedName name="A126096034W_Data">Data4!$HP$11:$HP$18</definedName>
    <definedName name="A126096034W_Latest">Data4!$HP$18</definedName>
    <definedName name="A126096038F">Data5!$AE$1:$AE$10,Data5!$AE$11:$AE$18</definedName>
    <definedName name="A126096038F_Data">Data5!$AE$11:$AE$18</definedName>
    <definedName name="A126096038F_Latest">Data5!$AE$18</definedName>
    <definedName name="A126096042W">Data4!$GO$1:$GO$10,Data4!$GO$11:$GO$18</definedName>
    <definedName name="A126096042W_Data">Data4!$GO$11:$GO$18</definedName>
    <definedName name="A126096042W_Latest">Data4!$GO$18</definedName>
    <definedName name="A126096046F">Data4!$GU$1:$GU$10,Data4!$GU$11:$GU$18</definedName>
    <definedName name="A126096046F_Data">Data4!$GU$11:$GU$18</definedName>
    <definedName name="A126096046F_Latest">Data4!$GU$18</definedName>
    <definedName name="A126096050W">Data4!$GX$1:$GX$10,Data4!$GX$11:$GX$18</definedName>
    <definedName name="A126096050W_Data">Data4!$GX$11:$GX$18</definedName>
    <definedName name="A126096050W_Latest">Data4!$GX$18</definedName>
    <definedName name="A126096054F">Data4!$HM$1:$HM$10,Data4!$HM$11:$HM$18</definedName>
    <definedName name="A126096054F_Data">Data4!$HM$11:$HM$18</definedName>
    <definedName name="A126096054F_Latest">Data4!$HM$18</definedName>
    <definedName name="A126096058R">Data5!$G$1:$G$10,Data5!$G$11:$G$18</definedName>
    <definedName name="A126096058R_Data">Data5!$G$11:$G$18</definedName>
    <definedName name="A126096058R_Latest">Data5!$G$18</definedName>
    <definedName name="A126096062F">Data5!$J$1:$J$10,Data5!$J$11:$J$18</definedName>
    <definedName name="A126096062F_Data">Data5!$J$11:$J$18</definedName>
    <definedName name="A126096062F_Latest">Data5!$J$18</definedName>
    <definedName name="A126096066R">Data4!$HS$1:$HS$10,Data4!$HS$11:$HS$18</definedName>
    <definedName name="A126096066R_Data">Data4!$HS$11:$HS$18</definedName>
    <definedName name="A126096066R_Latest">Data4!$HS$18</definedName>
    <definedName name="A126096070F">Data4!$IQ$1:$IQ$10,Data4!$IQ$11:$IQ$18</definedName>
    <definedName name="A126096070F_Data">Data4!$IQ$11:$IQ$18</definedName>
    <definedName name="A126096070F_Latest">Data4!$IQ$18</definedName>
    <definedName name="A126096074R">Data5!$V$1:$V$10,Data5!$V$11:$V$18</definedName>
    <definedName name="A126096074R_Data">Data5!$V$11:$V$18</definedName>
    <definedName name="A126096074R_Latest">Data5!$V$18</definedName>
    <definedName name="A126096078X">Data1!$IN$1:$IN$10,Data1!$IN$11:$IN$18</definedName>
    <definedName name="A126096078X_Data">Data1!$IN$11:$IN$18</definedName>
    <definedName name="A126096078X_Latest">Data1!$IN$18</definedName>
    <definedName name="A126096082R">Data2!$S$1:$S$10,Data2!$S$11:$S$18</definedName>
    <definedName name="A126096082R_Data">Data2!$S$11:$S$18</definedName>
    <definedName name="A126096082R_Latest">Data2!$S$18</definedName>
    <definedName name="A126096086X">Data2!$AN$1:$AN$10,Data2!$AN$11:$AN$18</definedName>
    <definedName name="A126096086X_Data">Data2!$AN$11:$AN$18</definedName>
    <definedName name="A126096086X_Latest">Data2!$AN$18</definedName>
    <definedName name="A126096090R">Data2!$AB$1:$AB$10,Data2!$AB$11:$AB$18</definedName>
    <definedName name="A126096090R_Data">Data2!$AB$11:$AB$18</definedName>
    <definedName name="A126096090R_Latest">Data2!$AB$18</definedName>
    <definedName name="A126096094X">Data2!$AZ$1:$AZ$10,Data2!$AZ$11:$AZ$18</definedName>
    <definedName name="A126096094X_Data">Data2!$AZ$11:$AZ$18</definedName>
    <definedName name="A126096094X_Latest">Data2!$AZ$18</definedName>
    <definedName name="A126096098J">Data1!$IQ$1:$IQ$10,Data1!$IQ$11:$IQ$18</definedName>
    <definedName name="A126096098J_Data">Data1!$IQ$11:$IQ$18</definedName>
    <definedName name="A126096098J_Latest">Data1!$IQ$18</definedName>
    <definedName name="A126096102L">Data2!$G$1:$G$10,Data2!$G$11:$G$18</definedName>
    <definedName name="A126096102L_Data">Data2!$G$11:$G$18</definedName>
    <definedName name="A126096102L_Latest">Data2!$G$18</definedName>
    <definedName name="A126096106W">Data2!$BF$1:$BF$10,Data2!$BF$11:$BF$18</definedName>
    <definedName name="A126096106W_Data">Data2!$BF$11:$BF$18</definedName>
    <definedName name="A126096106W_Latest">Data2!$BF$18</definedName>
    <definedName name="A126096110L">Data2!$AW$1:$AW$10,Data2!$AW$11:$AW$18</definedName>
    <definedName name="A126096110L_Data">Data2!$AW$11:$AW$18</definedName>
    <definedName name="A126096110L_Latest">Data2!$AW$18</definedName>
    <definedName name="A126096114W">Data2!$BL$1:$BL$10,Data2!$BL$11:$BL$18</definedName>
    <definedName name="A126096114W_Data">Data2!$BL$11:$BL$18</definedName>
    <definedName name="A126096114W_Latest">Data2!$BL$18</definedName>
    <definedName name="A126096118F">Data1!$HY$1:$HY$10,Data1!$HY$11:$HY$18</definedName>
    <definedName name="A126096118F_Data">Data1!$HY$11:$HY$18</definedName>
    <definedName name="A126096118F_Latest">Data1!$HY$18</definedName>
    <definedName name="A126096122W">Data1!$IK$1:$IK$10,Data1!$IK$11:$IK$18</definedName>
    <definedName name="A126096122W_Data">Data1!$IK$11:$IK$18</definedName>
    <definedName name="A126096122W_Latest">Data1!$IK$18</definedName>
    <definedName name="A126096126F">Data2!$AE$1:$AE$10,Data2!$AE$11:$AE$18</definedName>
    <definedName name="A126096126F_Data">Data2!$AE$11:$AE$18</definedName>
    <definedName name="A126096126F_Latest">Data2!$AE$18</definedName>
    <definedName name="A126096130W">Data2!$BC$1:$BC$10,Data2!$BC$11:$BC$18</definedName>
    <definedName name="A126096130W_Data">Data2!$BC$11:$BC$18</definedName>
    <definedName name="A126096130W_Latest">Data2!$BC$18</definedName>
    <definedName name="A126096134F">Data2!$BI$1:$BI$10,Data2!$BI$11:$BI$18</definedName>
    <definedName name="A126096134F_Data">Data2!$BI$11:$BI$18</definedName>
    <definedName name="A126096134F_Latest">Data2!$BI$18</definedName>
    <definedName name="A126096138R">Data1!$HG$1:$HG$10,Data1!$HG$11:$HG$18</definedName>
    <definedName name="A126096138R_Data">Data1!$HG$11:$HG$18</definedName>
    <definedName name="A126096138R_Latest">Data1!$HG$18</definedName>
    <definedName name="A126096142F">Data1!$HP$1:$HP$10,Data1!$HP$11:$HP$18</definedName>
    <definedName name="A126096142F_Data">Data1!$HP$11:$HP$18</definedName>
    <definedName name="A126096142F_Latest">Data1!$HP$18</definedName>
    <definedName name="A126096146R">Data1!$HS$1:$HS$10,Data1!$HS$11:$HS$18</definedName>
    <definedName name="A126096146R_Data">Data1!$HS$11:$HS$18</definedName>
    <definedName name="A126096146R_Latest">Data1!$HS$18</definedName>
    <definedName name="A126096150F">Data2!$D$1:$D$10,Data2!$D$11:$D$18</definedName>
    <definedName name="A126096150F_Data">Data2!$D$11:$D$18</definedName>
    <definedName name="A126096150F_Latest">Data2!$D$18</definedName>
    <definedName name="A126096154R">Data2!$J$1:$J$10,Data2!$J$11:$J$18</definedName>
    <definedName name="A126096154R_Data">Data2!$J$11:$J$18</definedName>
    <definedName name="A126096154R_Latest">Data2!$J$18</definedName>
    <definedName name="A126096158X">Data2!$M$1:$M$10,Data2!$M$11:$M$18</definedName>
    <definedName name="A126096158X_Data">Data2!$M$11:$M$18</definedName>
    <definedName name="A126096158X_Latest">Data2!$M$18</definedName>
    <definedName name="A126096162R">Data2!$AH$1:$AH$10,Data2!$AH$11:$AH$18</definedName>
    <definedName name="A126096162R_Data">Data2!$AH$11:$AH$18</definedName>
    <definedName name="A126096162R_Latest">Data2!$AH$18</definedName>
    <definedName name="A126096166X">Data2!$AQ$1:$AQ$10,Data2!$AQ$11:$AQ$18</definedName>
    <definedName name="A126096166X_Data">Data2!$AQ$11:$AQ$18</definedName>
    <definedName name="A126096166X_Latest">Data2!$AQ$18</definedName>
    <definedName name="A126096170R">Data1!$HV$1:$HV$10,Data1!$HV$11:$HV$18</definedName>
    <definedName name="A126096170R_Data">Data1!$HV$11:$HV$18</definedName>
    <definedName name="A126096170R_Latest">Data1!$HV$18</definedName>
    <definedName name="A126096174X">Data1!$IE$1:$IE$10,Data1!$IE$11:$IE$18</definedName>
    <definedName name="A126096174X_Data">Data1!$IE$11:$IE$18</definedName>
    <definedName name="A126096174X_Latest">Data1!$IE$18</definedName>
    <definedName name="A126096178J">Data2!$AT$1:$AT$10,Data2!$AT$11:$AT$18</definedName>
    <definedName name="A126096178J_Data">Data2!$AT$11:$AT$18</definedName>
    <definedName name="A126096178J_Latest">Data2!$AT$18</definedName>
    <definedName name="A126096182X">Data1!$HD$1:$HD$10,Data1!$HD$11:$HD$18</definedName>
    <definedName name="A126096182X_Data">Data1!$HD$11:$HD$18</definedName>
    <definedName name="A126096182X_Latest">Data1!$HD$18</definedName>
    <definedName name="A126096186J">Data1!$HJ$1:$HJ$10,Data1!$HJ$11:$HJ$18</definedName>
    <definedName name="A126096186J_Data">Data1!$HJ$11:$HJ$18</definedName>
    <definedName name="A126096186J_Latest">Data1!$HJ$18</definedName>
    <definedName name="A126096190X">Data1!$HM$1:$HM$10,Data1!$HM$11:$HM$18</definedName>
    <definedName name="A126096190X_Data">Data1!$HM$11:$HM$18</definedName>
    <definedName name="A126096190X_Latest">Data1!$HM$18</definedName>
    <definedName name="A126096194J">Data1!$IB$1:$IB$10,Data1!$IB$11:$IB$18</definedName>
    <definedName name="A126096194J_Data">Data1!$IB$11:$IB$18</definedName>
    <definedName name="A126096194J_Latest">Data1!$IB$18</definedName>
    <definedName name="A126096198T">Data2!$V$1:$V$10,Data2!$V$11:$V$18</definedName>
    <definedName name="A126096198T_Data">Data2!$V$11:$V$18</definedName>
    <definedName name="A126096198T_Latest">Data2!$V$18</definedName>
    <definedName name="A126096202W">Data2!$Y$1:$Y$10,Data2!$Y$11:$Y$18</definedName>
    <definedName name="A126096202W_Data">Data2!$Y$11:$Y$18</definedName>
    <definedName name="A126096202W_Latest">Data2!$Y$18</definedName>
    <definedName name="A126096206F">Data1!$IH$1:$IH$10,Data1!$IH$11:$IH$18</definedName>
    <definedName name="A126096206F_Data">Data1!$IH$11:$IH$18</definedName>
    <definedName name="A126096206F_Latest">Data1!$IH$18</definedName>
    <definedName name="A126096210W">Data2!$P$1:$P$10,Data2!$P$11:$P$18</definedName>
    <definedName name="A126096210W_Data">Data2!$P$11:$P$18</definedName>
    <definedName name="A126096210W_Latest">Data2!$P$18</definedName>
    <definedName name="A126096214F">Data2!$AK$1:$AK$10,Data2!$AK$11:$AK$18</definedName>
    <definedName name="A126096214F_Data">Data2!$AK$11:$AK$18</definedName>
    <definedName name="A126096214F_Latest">Data2!$AK$18</definedName>
    <definedName name="A126097338A">Data3!$BK$1:$BK$10,Data3!$BK$11:$BK$18</definedName>
    <definedName name="A126097338A_Data">Data3!$BK$11:$BK$18</definedName>
    <definedName name="A126097338A_Latest">Data3!$BK$18</definedName>
    <definedName name="A126097342T">Data3!$CF$1:$CF$10,Data3!$CF$11:$CF$18</definedName>
    <definedName name="A126097342T_Data">Data3!$CF$11:$CF$18</definedName>
    <definedName name="A126097342T_Latest">Data3!$CF$18</definedName>
    <definedName name="A126097346A">Data3!$DA$1:$DA$10,Data3!$DA$11:$DA$18</definedName>
    <definedName name="A126097346A_Data">Data3!$DA$11:$DA$18</definedName>
    <definedName name="A126097346A_Latest">Data3!$DA$18</definedName>
    <definedName name="A126097350T">Data3!$CO$1:$CO$10,Data3!$CO$11:$CO$18</definedName>
    <definedName name="A126097350T_Data">Data3!$CO$11:$CO$18</definedName>
    <definedName name="A126097350T_Latest">Data3!$CO$18</definedName>
    <definedName name="A126097354A">Data3!$DM$1:$DM$10,Data3!$DM$11:$DM$18</definedName>
    <definedName name="A126097354A_Data">Data3!$DM$11:$DM$18</definedName>
    <definedName name="A126097354A_Latest">Data3!$DM$18</definedName>
    <definedName name="A126097358K">Data3!$BN$1:$BN$10,Data3!$BN$11:$BN$18</definedName>
    <definedName name="A126097358K_Data">Data3!$BN$11:$BN$18</definedName>
    <definedName name="A126097358K_Latest">Data3!$BN$18</definedName>
    <definedName name="A126097362A">Data3!$BT$1:$BT$10,Data3!$BT$11:$BT$18</definedName>
    <definedName name="A126097362A_Data">Data3!$BT$11:$BT$18</definedName>
    <definedName name="A126097362A_Latest">Data3!$BT$18</definedName>
    <definedName name="A126097366K">Data3!$DS$1:$DS$10,Data3!$DS$11:$DS$18</definedName>
    <definedName name="A126097366K_Data">Data3!$DS$11:$DS$18</definedName>
    <definedName name="A126097366K_Latest">Data3!$DS$18</definedName>
    <definedName name="A126097370A">Data3!$DJ$1:$DJ$10,Data3!$DJ$11:$DJ$18</definedName>
    <definedName name="A126097370A_Data">Data3!$DJ$11:$DJ$18</definedName>
    <definedName name="A126097370A_Latest">Data3!$DJ$18</definedName>
    <definedName name="A126097374K">Data3!$DY$1:$DY$10,Data3!$DY$11:$DY$18</definedName>
    <definedName name="A126097374K_Data">Data3!$DY$11:$DY$18</definedName>
    <definedName name="A126097374K_Latest">Data3!$DY$18</definedName>
    <definedName name="A126097378V">Data3!$AV$1:$AV$10,Data3!$AV$11:$AV$18</definedName>
    <definedName name="A126097378V_Data">Data3!$AV$11:$AV$18</definedName>
    <definedName name="A126097378V_Latest">Data3!$AV$18</definedName>
    <definedName name="A126097382K">Data3!$BH$1:$BH$10,Data3!$BH$11:$BH$18</definedName>
    <definedName name="A126097382K_Data">Data3!$BH$11:$BH$18</definedName>
    <definedName name="A126097382K_Latest">Data3!$BH$18</definedName>
    <definedName name="A126097386V">Data3!$CR$1:$CR$10,Data3!$CR$11:$CR$18</definedName>
    <definedName name="A126097386V_Data">Data3!$CR$11:$CR$18</definedName>
    <definedName name="A126097386V_Latest">Data3!$CR$18</definedName>
    <definedName name="A126097390K">Data3!$DP$1:$DP$10,Data3!$DP$11:$DP$18</definedName>
    <definedName name="A126097390K_Data">Data3!$DP$11:$DP$18</definedName>
    <definedName name="A126097390K_Latest">Data3!$DP$18</definedName>
    <definedName name="A126097394V">Data3!$DV$1:$DV$10,Data3!$DV$11:$DV$18</definedName>
    <definedName name="A126097394V_Data">Data3!$DV$11:$DV$18</definedName>
    <definedName name="A126097394V_Latest">Data3!$DV$18</definedName>
    <definedName name="A126097398C">Data3!$AD$1:$AD$10,Data3!$AD$11:$AD$18</definedName>
    <definedName name="A126097398C_Data">Data3!$AD$11:$AD$18</definedName>
    <definedName name="A126097398C_Latest">Data3!$AD$18</definedName>
    <definedName name="A126097402J">Data3!$AM$1:$AM$10,Data3!$AM$11:$AM$18</definedName>
    <definedName name="A126097402J_Data">Data3!$AM$11:$AM$18</definedName>
    <definedName name="A126097402J_Latest">Data3!$AM$18</definedName>
    <definedName name="A126097406T">Data3!$AP$1:$AP$10,Data3!$AP$11:$AP$18</definedName>
    <definedName name="A126097406T_Data">Data3!$AP$11:$AP$18</definedName>
    <definedName name="A126097406T_Latest">Data3!$AP$18</definedName>
    <definedName name="A126097410J">Data3!$BQ$1:$BQ$10,Data3!$BQ$11:$BQ$18</definedName>
    <definedName name="A126097410J_Data">Data3!$BQ$11:$BQ$18</definedName>
    <definedName name="A126097410J_Latest">Data3!$BQ$18</definedName>
    <definedName name="A126097414T">Data3!$BW$1:$BW$10,Data3!$BW$11:$BW$18</definedName>
    <definedName name="A126097414T_Data">Data3!$BW$11:$BW$18</definedName>
    <definedName name="A126097414T_Latest">Data3!$BW$18</definedName>
    <definedName name="A126097418A">Data3!$BZ$1:$BZ$10,Data3!$BZ$11:$BZ$18</definedName>
    <definedName name="A126097418A_Data">Data3!$BZ$11:$BZ$18</definedName>
    <definedName name="A126097418A_Latest">Data3!$BZ$18</definedName>
    <definedName name="A126097422T">Data3!$CU$1:$CU$10,Data3!$CU$11:$CU$18</definedName>
    <definedName name="A126097422T_Data">Data3!$CU$11:$CU$18</definedName>
    <definedName name="A126097422T_Latest">Data3!$CU$18</definedName>
    <definedName name="A126097426A">Data3!$DD$1:$DD$10,Data3!$DD$11:$DD$18</definedName>
    <definedName name="A126097426A_Data">Data3!$DD$11:$DD$18</definedName>
    <definedName name="A126097426A_Latest">Data3!$DD$18</definedName>
    <definedName name="A126097430T">Data3!$AS$1:$AS$10,Data3!$AS$11:$AS$18</definedName>
    <definedName name="A126097430T_Data">Data3!$AS$11:$AS$18</definedName>
    <definedName name="A126097430T_Latest">Data3!$AS$18</definedName>
    <definedName name="A126097434A">Data3!$BB$1:$BB$10,Data3!$BB$11:$BB$18</definedName>
    <definedName name="A126097434A_Data">Data3!$BB$11:$BB$18</definedName>
    <definedName name="A126097434A_Latest">Data3!$BB$18</definedName>
    <definedName name="A126097438K">Data3!$DG$1:$DG$10,Data3!$DG$11:$DG$18</definedName>
    <definedName name="A126097438K_Data">Data3!$DG$11:$DG$18</definedName>
    <definedName name="A126097438K_Latest">Data3!$DG$18</definedName>
    <definedName name="A126097442A">Data3!$AA$1:$AA$10,Data3!$AA$11:$AA$18</definedName>
    <definedName name="A126097442A_Data">Data3!$AA$11:$AA$18</definedName>
    <definedName name="A126097442A_Latest">Data3!$AA$18</definedName>
    <definedName name="A126097446K">Data3!$AG$1:$AG$10,Data3!$AG$11:$AG$18</definedName>
    <definedName name="A126097446K_Data">Data3!$AG$11:$AG$18</definedName>
    <definedName name="A126097446K_Latest">Data3!$AG$18</definedName>
    <definedName name="A126097450A">Data3!$AJ$1:$AJ$10,Data3!$AJ$11:$AJ$18</definedName>
    <definedName name="A126097450A_Data">Data3!$AJ$11:$AJ$18</definedName>
    <definedName name="A126097450A_Latest">Data3!$AJ$18</definedName>
    <definedName name="A126097454K">Data3!$AY$1:$AY$10,Data3!$AY$11:$AY$18</definedName>
    <definedName name="A126097454K_Data">Data3!$AY$11:$AY$18</definedName>
    <definedName name="A126097454K_Latest">Data3!$AY$18</definedName>
    <definedName name="A126097458V">Data3!$CI$1:$CI$10,Data3!$CI$11:$CI$18</definedName>
    <definedName name="A126097458V_Data">Data3!$CI$11:$CI$18</definedName>
    <definedName name="A126097458V_Latest">Data3!$CI$18</definedName>
    <definedName name="A126097462K">Data3!$CL$1:$CL$10,Data3!$CL$11:$CL$18</definedName>
    <definedName name="A126097462K_Data">Data3!$CL$11:$CL$18</definedName>
    <definedName name="A126097462K_Latest">Data3!$CL$18</definedName>
    <definedName name="A126097466V">Data3!$BE$1:$BE$10,Data3!$BE$11:$BE$18</definedName>
    <definedName name="A126097466V_Data">Data3!$BE$11:$BE$18</definedName>
    <definedName name="A126097466V_Latest">Data3!$BE$18</definedName>
    <definedName name="A126097470K">Data3!$CC$1:$CC$10,Data3!$CC$11:$CC$18</definedName>
    <definedName name="A126097470K_Data">Data3!$CC$11:$CC$18</definedName>
    <definedName name="A126097470K_Latest">Data3!$CC$18</definedName>
    <definedName name="A126097474V">Data3!$CX$1:$CX$10,Data3!$CX$11:$CX$18</definedName>
    <definedName name="A126097474V_Data">Data3!$CX$11:$CX$18</definedName>
    <definedName name="A126097474V_Latest">Data3!$CX$18</definedName>
    <definedName name="A126098598R">Data1!$EM$1:$EM$10,Data1!$EM$11:$EM$18</definedName>
    <definedName name="A126098598R_Data">Data1!$EM$11:$EM$18</definedName>
    <definedName name="A126098598R_Latest">Data1!$EM$18</definedName>
    <definedName name="A126098602V">Data1!$FH$1:$FH$10,Data1!$FH$11:$FH$18</definedName>
    <definedName name="A126098602V_Data">Data1!$FH$11:$FH$18</definedName>
    <definedName name="A126098602V_Latest">Data1!$FH$18</definedName>
    <definedName name="A126098606C">Data1!$GC$1:$GC$10,Data1!$GC$11:$GC$18</definedName>
    <definedName name="A126098606C_Data">Data1!$GC$11:$GC$18</definedName>
    <definedName name="A126098606C_Latest">Data1!$GC$18</definedName>
    <definedName name="A126098610V">Data1!$FQ$1:$FQ$10,Data1!$FQ$11:$FQ$18</definedName>
    <definedName name="A126098610V_Data">Data1!$FQ$11:$FQ$18</definedName>
    <definedName name="A126098610V_Latest">Data1!$FQ$18</definedName>
    <definedName name="A126098614C">Data1!$GO$1:$GO$10,Data1!$GO$11:$GO$18</definedName>
    <definedName name="A126098614C_Data">Data1!$GO$11:$GO$18</definedName>
    <definedName name="A126098614C_Latest">Data1!$GO$18</definedName>
    <definedName name="A126098618L">Data1!$EP$1:$EP$10,Data1!$EP$11:$EP$18</definedName>
    <definedName name="A126098618L_Data">Data1!$EP$11:$EP$18</definedName>
    <definedName name="A126098618L_Latest">Data1!$EP$18</definedName>
    <definedName name="A126098622C">Data1!$EV$1:$EV$10,Data1!$EV$11:$EV$18</definedName>
    <definedName name="A126098622C_Data">Data1!$EV$11:$EV$18</definedName>
    <definedName name="A126098622C_Latest">Data1!$EV$18</definedName>
    <definedName name="A126098626L">Data1!$GU$1:$GU$10,Data1!$GU$11:$GU$18</definedName>
    <definedName name="A126098626L_Data">Data1!$GU$11:$GU$18</definedName>
    <definedName name="A126098626L_Latest">Data1!$GU$18</definedName>
    <definedName name="A126098630C">Data1!$GL$1:$GL$10,Data1!$GL$11:$GL$18</definedName>
    <definedName name="A126098630C_Data">Data1!$GL$11:$GL$18</definedName>
    <definedName name="A126098630C_Latest">Data1!$GL$18</definedName>
    <definedName name="A126098634L">Data1!$HA$1:$HA$10,Data1!$HA$11:$HA$18</definedName>
    <definedName name="A126098634L_Data">Data1!$HA$11:$HA$18</definedName>
    <definedName name="A126098634L_Latest">Data1!$HA$18</definedName>
    <definedName name="A126098638W">Data1!$DX$1:$DX$10,Data1!$DX$11:$DX$18</definedName>
    <definedName name="A126098638W_Data">Data1!$DX$11:$DX$18</definedName>
    <definedName name="A126098638W_Latest">Data1!$DX$18</definedName>
    <definedName name="A126098642L">Data1!$EJ$1:$EJ$10,Data1!$EJ$11:$EJ$18</definedName>
    <definedName name="A126098642L_Data">Data1!$EJ$11:$EJ$18</definedName>
    <definedName name="A126098642L_Latest">Data1!$EJ$18</definedName>
    <definedName name="A126098646W">Data1!$FT$1:$FT$10,Data1!$FT$11:$FT$18</definedName>
    <definedName name="A126098646W_Data">Data1!$FT$11:$FT$18</definedName>
    <definedName name="A126098646W_Latest">Data1!$FT$18</definedName>
    <definedName name="A126098650L">Data1!$GR$1:$GR$10,Data1!$GR$11:$GR$18</definedName>
    <definedName name="A126098650L_Data">Data1!$GR$11:$GR$18</definedName>
    <definedName name="A126098650L_Latest">Data1!$GR$18</definedName>
    <definedName name="A126098654W">Data1!$GX$1:$GX$10,Data1!$GX$11:$GX$18</definedName>
    <definedName name="A126098654W_Data">Data1!$GX$11:$GX$18</definedName>
    <definedName name="A126098654W_Latest">Data1!$GX$18</definedName>
    <definedName name="A126098658F">Data1!$DF$1:$DF$10,Data1!$DF$11:$DF$18</definedName>
    <definedName name="A126098658F_Data">Data1!$DF$11:$DF$18</definedName>
    <definedName name="A126098658F_Latest">Data1!$DF$18</definedName>
    <definedName name="A126098662W">Data1!$DO$1:$DO$10,Data1!$DO$11:$DO$18</definedName>
    <definedName name="A126098662W_Data">Data1!$DO$11:$DO$18</definedName>
    <definedName name="A126098662W_Latest">Data1!$DO$18</definedName>
    <definedName name="A126098666F">Data1!$DR$1:$DR$10,Data1!$DR$11:$DR$18</definedName>
    <definedName name="A126098666F_Data">Data1!$DR$11:$DR$18</definedName>
    <definedName name="A126098666F_Latest">Data1!$DR$18</definedName>
    <definedName name="A126098670W">Data1!$ES$1:$ES$10,Data1!$ES$11:$ES$18</definedName>
    <definedName name="A126098670W_Data">Data1!$ES$11:$ES$18</definedName>
    <definedName name="A126098670W_Latest">Data1!$ES$18</definedName>
    <definedName name="A126098674F">Data1!$EY$1:$EY$10,Data1!$EY$11:$EY$18</definedName>
    <definedName name="A126098674F_Data">Data1!$EY$11:$EY$18</definedName>
    <definedName name="A126098674F_Latest">Data1!$EY$18</definedName>
    <definedName name="A126098678R">Data1!$FB$1:$FB$10,Data1!$FB$11:$FB$18</definedName>
    <definedName name="A126098678R_Data">Data1!$FB$11:$FB$18</definedName>
    <definedName name="A126098678R_Latest">Data1!$FB$18</definedName>
    <definedName name="A126098682F">Data1!$FW$1:$FW$10,Data1!$FW$11:$FW$18</definedName>
    <definedName name="A126098682F_Data">Data1!$FW$11:$FW$18</definedName>
    <definedName name="A126098682F_Latest">Data1!$FW$18</definedName>
    <definedName name="A126098686R">Data1!$GF$1:$GF$10,Data1!$GF$11:$GF$18</definedName>
    <definedName name="A126098686R_Data">Data1!$GF$11:$GF$18</definedName>
    <definedName name="A126098686R_Latest">Data1!$GF$18</definedName>
    <definedName name="A126098690F">Data1!$DU$1:$DU$10,Data1!$DU$11:$DU$18</definedName>
    <definedName name="A126098690F_Data">Data1!$DU$11:$DU$18</definedName>
    <definedName name="A126098690F_Latest">Data1!$DU$18</definedName>
    <definedName name="A126098694R">Data1!$ED$1:$ED$10,Data1!$ED$11:$ED$18</definedName>
    <definedName name="A126098694R_Data">Data1!$ED$11:$ED$18</definedName>
    <definedName name="A126098694R_Latest">Data1!$ED$18</definedName>
    <definedName name="A126098698X">Data1!$GI$1:$GI$10,Data1!$GI$11:$GI$18</definedName>
    <definedName name="A126098698X_Data">Data1!$GI$11:$GI$18</definedName>
    <definedName name="A126098698X_Latest">Data1!$GI$18</definedName>
    <definedName name="A126098702C">Data1!$DC$1:$DC$10,Data1!$DC$11:$DC$18</definedName>
    <definedName name="A126098702C_Data">Data1!$DC$11:$DC$18</definedName>
    <definedName name="A126098702C_Latest">Data1!$DC$18</definedName>
    <definedName name="A126098706L">Data1!$DI$1:$DI$10,Data1!$DI$11:$DI$18</definedName>
    <definedName name="A126098706L_Data">Data1!$DI$11:$DI$18</definedName>
    <definedName name="A126098706L_Latest">Data1!$DI$18</definedName>
    <definedName name="A126098710C">Data1!$DL$1:$DL$10,Data1!$DL$11:$DL$18</definedName>
    <definedName name="A126098710C_Data">Data1!$DL$11:$DL$18</definedName>
    <definedName name="A126098710C_Latest">Data1!$DL$18</definedName>
    <definedName name="A126098714L">Data1!$EA$1:$EA$10,Data1!$EA$11:$EA$18</definedName>
    <definedName name="A126098714L_Data">Data1!$EA$11:$EA$18</definedName>
    <definedName name="A126098714L_Latest">Data1!$EA$18</definedName>
    <definedName name="A126098718W">Data1!$FK$1:$FK$10,Data1!$FK$11:$FK$18</definedName>
    <definedName name="A126098718W_Data">Data1!$FK$11:$FK$18</definedName>
    <definedName name="A126098718W_Latest">Data1!$FK$18</definedName>
    <definedName name="A126098722L">Data1!$FN$1:$FN$10,Data1!$FN$11:$FN$18</definedName>
    <definedName name="A126098722L_Data">Data1!$FN$11:$FN$18</definedName>
    <definedName name="A126098722L_Latest">Data1!$FN$18</definedName>
    <definedName name="A126098726W">Data1!$EG$1:$EG$10,Data1!$EG$11:$EG$18</definedName>
    <definedName name="A126098726W_Data">Data1!$EG$11:$EG$18</definedName>
    <definedName name="A126098726W_Latest">Data1!$EG$18</definedName>
    <definedName name="A126098730L">Data1!$FE$1:$FE$10,Data1!$FE$11:$FE$18</definedName>
    <definedName name="A126098730L_Data">Data1!$FE$11:$FE$18</definedName>
    <definedName name="A126098730L_Latest">Data1!$FE$18</definedName>
    <definedName name="A126098734W">Data1!$FZ$1:$FZ$10,Data1!$FZ$11:$FZ$18</definedName>
    <definedName name="A126098734W_Data">Data1!$FZ$11:$FZ$18</definedName>
    <definedName name="A126098734W_Latest">Data1!$FZ$18</definedName>
    <definedName name="A126099858T">Data2!$CY$1:$CY$10,Data2!$CY$11:$CY$18</definedName>
    <definedName name="A126099858T_Data">Data2!$CY$11:$CY$18</definedName>
    <definedName name="A126099858T_Latest">Data2!$CY$18</definedName>
    <definedName name="A126099862J">Data2!$DT$1:$DT$10,Data2!$DT$11:$DT$18</definedName>
    <definedName name="A126099862J_Data">Data2!$DT$11:$DT$18</definedName>
    <definedName name="A126099862J_Latest">Data2!$DT$18</definedName>
    <definedName name="A126099866T">Data2!$EO$1:$EO$10,Data2!$EO$11:$EO$18</definedName>
    <definedName name="A126099866T_Data">Data2!$EO$11:$EO$18</definedName>
    <definedName name="A126099866T_Latest">Data2!$EO$18</definedName>
    <definedName name="A126099870J">Data2!$EC$1:$EC$10,Data2!$EC$11:$EC$18</definedName>
    <definedName name="A126099870J_Data">Data2!$EC$11:$EC$18</definedName>
    <definedName name="A126099870J_Latest">Data2!$EC$18</definedName>
    <definedName name="A126099874T">Data2!$FA$1:$FA$10,Data2!$FA$11:$FA$18</definedName>
    <definedName name="A126099874T_Data">Data2!$FA$11:$FA$18</definedName>
    <definedName name="A126099874T_Latest">Data2!$FA$18</definedName>
    <definedName name="A126099878A">Data2!$DB$1:$DB$10,Data2!$DB$11:$DB$18</definedName>
    <definedName name="A126099878A_Data">Data2!$DB$11:$DB$18</definedName>
    <definedName name="A126099878A_Latest">Data2!$DB$18</definedName>
    <definedName name="A126099882T">Data2!$DH$1:$DH$10,Data2!$DH$11:$DH$18</definedName>
    <definedName name="A126099882T_Data">Data2!$DH$11:$DH$18</definedName>
    <definedName name="A126099882T_Latest">Data2!$DH$18</definedName>
    <definedName name="A126099886A">Data2!$FG$1:$FG$10,Data2!$FG$11:$FG$18</definedName>
    <definedName name="A126099886A_Data">Data2!$FG$11:$FG$18</definedName>
    <definedName name="A126099886A_Latest">Data2!$FG$18</definedName>
    <definedName name="A126099890T">Data2!$EX$1:$EX$10,Data2!$EX$11:$EX$18</definedName>
    <definedName name="A126099890T_Data">Data2!$EX$11:$EX$18</definedName>
    <definedName name="A126099890T_Latest">Data2!$EX$18</definedName>
    <definedName name="A126099894A">Data2!$FM$1:$FM$10,Data2!$FM$11:$FM$18</definedName>
    <definedName name="A126099894A_Data">Data2!$FM$11:$FM$18</definedName>
    <definedName name="A126099894A_Latest">Data2!$FM$18</definedName>
    <definedName name="A126099898K">Data2!$CJ$1:$CJ$10,Data2!$CJ$11:$CJ$18</definedName>
    <definedName name="A126099898K_Data">Data2!$CJ$11:$CJ$18</definedName>
    <definedName name="A126099898K_Latest">Data2!$CJ$18</definedName>
    <definedName name="A126099902R">Data2!$CV$1:$CV$10,Data2!$CV$11:$CV$18</definedName>
    <definedName name="A126099902R_Data">Data2!$CV$11:$CV$18</definedName>
    <definedName name="A126099902R_Latest">Data2!$CV$18</definedName>
    <definedName name="A126099906X">Data2!$EF$1:$EF$10,Data2!$EF$11:$EF$18</definedName>
    <definedName name="A126099906X_Data">Data2!$EF$11:$EF$18</definedName>
    <definedName name="A126099906X_Latest">Data2!$EF$18</definedName>
    <definedName name="A126099910R">Data2!$FD$1:$FD$10,Data2!$FD$11:$FD$18</definedName>
    <definedName name="A126099910R_Data">Data2!$FD$11:$FD$18</definedName>
    <definedName name="A126099910R_Latest">Data2!$FD$18</definedName>
    <definedName name="A126099914X">Data2!$FJ$1:$FJ$10,Data2!$FJ$11:$FJ$18</definedName>
    <definedName name="A126099914X_Data">Data2!$FJ$11:$FJ$18</definedName>
    <definedName name="A126099914X_Latest">Data2!$FJ$18</definedName>
    <definedName name="A126099918J">Data2!$BR$1:$BR$10,Data2!$BR$11:$BR$18</definedName>
    <definedName name="A126099918J_Data">Data2!$BR$11:$BR$18</definedName>
    <definedName name="A126099918J_Latest">Data2!$BR$18</definedName>
    <definedName name="A126099922X">Data2!$CA$1:$CA$10,Data2!$CA$11:$CA$18</definedName>
    <definedName name="A126099922X_Data">Data2!$CA$11:$CA$18</definedName>
    <definedName name="A126099922X_Latest">Data2!$CA$18</definedName>
    <definedName name="A126099926J">Data2!$CD$1:$CD$10,Data2!$CD$11:$CD$18</definedName>
    <definedName name="A126099926J_Data">Data2!$CD$11:$CD$18</definedName>
    <definedName name="A126099926J_Latest">Data2!$CD$18</definedName>
    <definedName name="A126099930X">Data2!$DE$1:$DE$10,Data2!$DE$11:$DE$18</definedName>
    <definedName name="A126099930X_Data">Data2!$DE$11:$DE$18</definedName>
    <definedName name="A126099930X_Latest">Data2!$DE$18</definedName>
    <definedName name="A126099934J">Data2!$DK$1:$DK$10,Data2!$DK$11:$DK$18</definedName>
    <definedName name="A126099934J_Data">Data2!$DK$11:$DK$18</definedName>
    <definedName name="A126099934J_Latest">Data2!$DK$18</definedName>
    <definedName name="A126099938T">Data2!$DN$1:$DN$10,Data2!$DN$11:$DN$18</definedName>
    <definedName name="A126099938T_Data">Data2!$DN$11:$DN$18</definedName>
    <definedName name="A126099938T_Latest">Data2!$DN$18</definedName>
    <definedName name="A126099942J">Data2!$EI$1:$EI$10,Data2!$EI$11:$EI$18</definedName>
    <definedName name="A126099942J_Data">Data2!$EI$11:$EI$18</definedName>
    <definedName name="A126099942J_Latest">Data2!$EI$18</definedName>
    <definedName name="A126099946T">Data2!$ER$1:$ER$10,Data2!$ER$11:$ER$18</definedName>
    <definedName name="A126099946T_Data">Data2!$ER$11:$ER$18</definedName>
    <definedName name="A126099946T_Latest">Data2!$ER$18</definedName>
    <definedName name="A126099950J">Data2!$CG$1:$CG$10,Data2!$CG$11:$CG$18</definedName>
    <definedName name="A126099950J_Data">Data2!$CG$11:$CG$18</definedName>
    <definedName name="A126099950J_Latest">Data2!$CG$18</definedName>
    <definedName name="A126099954T">Data2!$CP$1:$CP$10,Data2!$CP$11:$CP$18</definedName>
    <definedName name="A126099954T_Data">Data2!$CP$11:$CP$18</definedName>
    <definedName name="A126099954T_Latest">Data2!$CP$18</definedName>
    <definedName name="A126099958A">Data2!$EU$1:$EU$10,Data2!$EU$11:$EU$18</definedName>
    <definedName name="A126099958A_Data">Data2!$EU$11:$EU$18</definedName>
    <definedName name="A126099958A_Latest">Data2!$EU$18</definedName>
    <definedName name="A126099962T">Data2!$BO$1:$BO$10,Data2!$BO$11:$BO$18</definedName>
    <definedName name="A126099962T_Data">Data2!$BO$11:$BO$18</definedName>
    <definedName name="A126099962T_Latest">Data2!$BO$18</definedName>
    <definedName name="A126099966A">Data2!$BU$1:$BU$10,Data2!$BU$11:$BU$18</definedName>
    <definedName name="A126099966A_Data">Data2!$BU$11:$BU$18</definedName>
    <definedName name="A126099966A_Latest">Data2!$BU$18</definedName>
    <definedName name="A126099970T">Data2!$BX$1:$BX$10,Data2!$BX$11:$BX$18</definedName>
    <definedName name="A126099970T_Data">Data2!$BX$11:$BX$18</definedName>
    <definedName name="A126099970T_Latest">Data2!$BX$18</definedName>
    <definedName name="A126099974A">Data2!$CM$1:$CM$10,Data2!$CM$11:$CM$18</definedName>
    <definedName name="A126099974A_Data">Data2!$CM$11:$CM$18</definedName>
    <definedName name="A126099974A_Latest">Data2!$CM$18</definedName>
    <definedName name="A126099978K">Data2!$DW$1:$DW$10,Data2!$DW$11:$DW$18</definedName>
    <definedName name="A126099978K_Data">Data2!$DW$11:$DW$18</definedName>
    <definedName name="A126099978K_Latest">Data2!$DW$18</definedName>
    <definedName name="A126099982A">Data2!$DZ$1:$DZ$10,Data2!$DZ$11:$DZ$18</definedName>
    <definedName name="A126099982A_Data">Data2!$DZ$11:$DZ$18</definedName>
    <definedName name="A126099982A_Latest">Data2!$DZ$18</definedName>
    <definedName name="A126099986K">Data2!$CS$1:$CS$10,Data2!$CS$11:$CS$18</definedName>
    <definedName name="A126099986K_Data">Data2!$CS$11:$CS$18</definedName>
    <definedName name="A126099986K_Latest">Data2!$CS$18</definedName>
    <definedName name="A126099990A">Data2!$DQ$1:$DQ$10,Data2!$DQ$11:$DQ$18</definedName>
    <definedName name="A126099990A_Data">Data2!$DQ$11:$DQ$18</definedName>
    <definedName name="A126099990A_Latest">Data2!$DQ$18</definedName>
    <definedName name="A126099994K">Data2!$EL$1:$EL$10,Data2!$EL$11:$EL$18</definedName>
    <definedName name="A126099994K_Data">Data2!$EL$11:$EL$18</definedName>
    <definedName name="A126099994K_Latest">Data2!$EL$18</definedName>
    <definedName name="A126101118K">Data2!$GZ$1:$GZ$10,Data2!$GZ$11:$GZ$18</definedName>
    <definedName name="A126101118K_Data">Data2!$GZ$11:$GZ$18</definedName>
    <definedName name="A126101118K_Latest">Data2!$GZ$18</definedName>
    <definedName name="A126101122A">Data2!$HU$1:$HU$10,Data2!$HU$11:$HU$18</definedName>
    <definedName name="A126101122A_Data">Data2!$HU$11:$HU$18</definedName>
    <definedName name="A126101122A_Latest">Data2!$HU$18</definedName>
    <definedName name="A126101126K">Data2!$IP$1:$IP$10,Data2!$IP$11:$IP$18</definedName>
    <definedName name="A126101126K_Data">Data2!$IP$11:$IP$18</definedName>
    <definedName name="A126101126K_Latest">Data2!$IP$18</definedName>
    <definedName name="A126101130A">Data2!$ID$1:$ID$10,Data2!$ID$11:$ID$18</definedName>
    <definedName name="A126101130A_Data">Data2!$ID$11:$ID$18</definedName>
    <definedName name="A126101130A_Latest">Data2!$ID$18</definedName>
    <definedName name="A126101134K">Data3!$L$1:$L$10,Data3!$L$11:$L$18</definedName>
    <definedName name="A126101134K_Data">Data3!$L$11:$L$18</definedName>
    <definedName name="A126101134K_Latest">Data3!$L$18</definedName>
    <definedName name="A126101138V">Data2!$HC$1:$HC$10,Data2!$HC$11:$HC$18</definedName>
    <definedName name="A126101138V_Data">Data2!$HC$11:$HC$18</definedName>
    <definedName name="A126101138V_Latest">Data2!$HC$18</definedName>
    <definedName name="A126101142K">Data2!$HI$1:$HI$10,Data2!$HI$11:$HI$18</definedName>
    <definedName name="A126101142K_Data">Data2!$HI$11:$HI$18</definedName>
    <definedName name="A126101142K_Latest">Data2!$HI$18</definedName>
    <definedName name="A126101146V">Data3!$R$1:$R$10,Data3!$R$11:$R$18</definedName>
    <definedName name="A126101146V_Data">Data3!$R$11:$R$18</definedName>
    <definedName name="A126101146V_Latest">Data3!$R$18</definedName>
    <definedName name="A126101150K">Data3!$I$1:$I$10,Data3!$I$11:$I$18</definedName>
    <definedName name="A126101150K_Data">Data3!$I$11:$I$18</definedName>
    <definedName name="A126101150K_Latest">Data3!$I$18</definedName>
    <definedName name="A126101154V">Data3!$X$1:$X$10,Data3!$X$11:$X$18</definedName>
    <definedName name="A126101154V_Data">Data3!$X$11:$X$18</definedName>
    <definedName name="A126101154V_Latest">Data3!$X$18</definedName>
    <definedName name="A126101158C">Data2!$GK$1:$GK$10,Data2!$GK$11:$GK$18</definedName>
    <definedName name="A126101158C_Data">Data2!$GK$11:$GK$18</definedName>
    <definedName name="A126101158C_Latest">Data2!$GK$18</definedName>
    <definedName name="A126101162V">Data2!$GW$1:$GW$10,Data2!$GW$11:$GW$18</definedName>
    <definedName name="A126101162V_Data">Data2!$GW$11:$GW$18</definedName>
    <definedName name="A126101162V_Latest">Data2!$GW$18</definedName>
    <definedName name="A126101166C">Data2!$IG$1:$IG$10,Data2!$IG$11:$IG$18</definedName>
    <definedName name="A126101166C_Data">Data2!$IG$11:$IG$18</definedName>
    <definedName name="A126101166C_Latest">Data2!$IG$18</definedName>
    <definedName name="A126101170V">Data3!$O$1:$O$10,Data3!$O$11:$O$18</definedName>
    <definedName name="A126101170V_Data">Data3!$O$11:$O$18</definedName>
    <definedName name="A126101170V_Latest">Data3!$O$18</definedName>
    <definedName name="A126101174C">Data3!$U$1:$U$10,Data3!$U$11:$U$18</definedName>
    <definedName name="A126101174C_Data">Data3!$U$11:$U$18</definedName>
    <definedName name="A126101174C_Latest">Data3!$U$18</definedName>
    <definedName name="A126101178L">Data2!$FS$1:$FS$10,Data2!$FS$11:$FS$18</definedName>
    <definedName name="A126101178L_Data">Data2!$FS$11:$FS$18</definedName>
    <definedName name="A126101178L_Latest">Data2!$FS$18</definedName>
    <definedName name="A126101182C">Data2!$GB$1:$GB$10,Data2!$GB$11:$GB$18</definedName>
    <definedName name="A126101182C_Data">Data2!$GB$11:$GB$18</definedName>
    <definedName name="A126101182C_Latest">Data2!$GB$18</definedName>
    <definedName name="A126101186L">Data2!$GE$1:$GE$10,Data2!$GE$11:$GE$18</definedName>
    <definedName name="A126101186L_Data">Data2!$GE$11:$GE$18</definedName>
    <definedName name="A126101186L_Latest">Data2!$GE$18</definedName>
    <definedName name="A126101190C">Data2!$HF$1:$HF$10,Data2!$HF$11:$HF$18</definedName>
    <definedName name="A126101190C_Data">Data2!$HF$11:$HF$18</definedName>
    <definedName name="A126101190C_Latest">Data2!$HF$18</definedName>
    <definedName name="A126101194L">Data2!$HL$1:$HL$10,Data2!$HL$11:$HL$18</definedName>
    <definedName name="A126101194L_Data">Data2!$HL$11:$HL$18</definedName>
    <definedName name="A126101194L_Latest">Data2!$HL$18</definedName>
    <definedName name="A126101198W">Data2!$HO$1:$HO$10,Data2!$HO$11:$HO$18</definedName>
    <definedName name="A126101198W_Data">Data2!$HO$11:$HO$18</definedName>
    <definedName name="A126101198W_Latest">Data2!$HO$18</definedName>
    <definedName name="A126101202A">Data2!$IJ$1:$IJ$10,Data2!$IJ$11:$IJ$18</definedName>
    <definedName name="A126101202A_Data">Data2!$IJ$11:$IJ$18</definedName>
    <definedName name="A126101202A_Latest">Data2!$IJ$18</definedName>
    <definedName name="A126101206K">Data3!$C$1:$C$10,Data3!$C$11:$C$18</definedName>
    <definedName name="A126101206K_Data">Data3!$C$11:$C$18</definedName>
    <definedName name="A126101206K_Latest">Data3!$C$18</definedName>
    <definedName name="A126101210A">Data2!$GH$1:$GH$10,Data2!$GH$11:$GH$18</definedName>
    <definedName name="A126101210A_Data">Data2!$GH$11:$GH$18</definedName>
    <definedName name="A126101210A_Latest">Data2!$GH$18</definedName>
    <definedName name="A126101214K">Data2!$GQ$1:$GQ$10,Data2!$GQ$11:$GQ$18</definedName>
    <definedName name="A126101214K_Data">Data2!$GQ$11:$GQ$18</definedName>
    <definedName name="A126101214K_Latest">Data2!$GQ$18</definedName>
    <definedName name="A126101218V">Data3!$F$1:$F$10,Data3!$F$11:$F$18</definedName>
    <definedName name="A126101218V_Data">Data3!$F$11:$F$18</definedName>
    <definedName name="A126101218V_Latest">Data3!$F$18</definedName>
    <definedName name="A126101222K">Data2!$FP$1:$FP$10,Data2!$FP$11:$FP$18</definedName>
    <definedName name="A126101222K_Data">Data2!$FP$11:$FP$18</definedName>
    <definedName name="A126101222K_Latest">Data2!$FP$18</definedName>
    <definedName name="A126101226V">Data2!$FV$1:$FV$10,Data2!$FV$11:$FV$18</definedName>
    <definedName name="A126101226V_Data">Data2!$FV$11:$FV$18</definedName>
    <definedName name="A126101226V_Latest">Data2!$FV$18</definedName>
    <definedName name="A126101230K">Data2!$FY$1:$FY$10,Data2!$FY$11:$FY$18</definedName>
    <definedName name="A126101230K_Data">Data2!$FY$11:$FY$18</definedName>
    <definedName name="A126101230K_Latest">Data2!$FY$18</definedName>
    <definedName name="A126101234V">Data2!$GN$1:$GN$10,Data2!$GN$11:$GN$18</definedName>
    <definedName name="A126101234V_Data">Data2!$GN$11:$GN$18</definedName>
    <definedName name="A126101234V_Latest">Data2!$GN$18</definedName>
    <definedName name="A126101238C">Data2!$HX$1:$HX$10,Data2!$HX$11:$HX$18</definedName>
    <definedName name="A126101238C_Data">Data2!$HX$11:$HX$18</definedName>
    <definedName name="A126101238C_Latest">Data2!$HX$18</definedName>
    <definedName name="A126101242V">Data2!$IA$1:$IA$10,Data2!$IA$11:$IA$18</definedName>
    <definedName name="A126101242V_Data">Data2!$IA$11:$IA$18</definedName>
    <definedName name="A126101242V_Latest">Data2!$IA$18</definedName>
    <definedName name="A126101246C">Data2!$GT$1:$GT$10,Data2!$GT$11:$GT$18</definedName>
    <definedName name="A126101246C_Data">Data2!$GT$11:$GT$18</definedName>
    <definedName name="A126101246C_Latest">Data2!$GT$18</definedName>
    <definedName name="A126101250V">Data2!$HR$1:$HR$10,Data2!$HR$11:$HR$18</definedName>
    <definedName name="A126101250V_Data">Data2!$HR$11:$HR$18</definedName>
    <definedName name="A126101250V_Latest">Data2!$HR$18</definedName>
    <definedName name="A126101254C">Data2!$IM$1:$IM$10,Data2!$IM$11:$IM$18</definedName>
    <definedName name="A126101254C_Data">Data2!$IM$11:$IM$18</definedName>
    <definedName name="A126101254C_Latest">Data2!$IM$18</definedName>
    <definedName name="A126102378X">Data1!$AN$1:$AN$10,Data1!$AN$11:$AN$18</definedName>
    <definedName name="A126102378X_Data">Data1!$AN$11:$AN$18</definedName>
    <definedName name="A126102378X_Latest">Data1!$AN$18</definedName>
    <definedName name="A126102382R">Data1!$BI$1:$BI$10,Data1!$BI$11:$BI$18</definedName>
    <definedName name="A126102382R_Data">Data1!$BI$11:$BI$18</definedName>
    <definedName name="A126102382R_Latest">Data1!$BI$18</definedName>
    <definedName name="A126102386X">Data1!$CD$1:$CD$10,Data1!$CD$11:$CD$18</definedName>
    <definedName name="A126102386X_Data">Data1!$CD$11:$CD$18</definedName>
    <definedName name="A126102386X_Latest">Data1!$CD$18</definedName>
    <definedName name="A126102390R">Data1!$BR$1:$BR$10,Data1!$BR$11:$BR$18</definedName>
    <definedName name="A126102390R_Data">Data1!$BR$11:$BR$18</definedName>
    <definedName name="A126102390R_Latest">Data1!$BR$18</definedName>
    <definedName name="A126102394X">Data1!$CP$1:$CP$10,Data1!$CP$11:$CP$18</definedName>
    <definedName name="A126102394X_Data">Data1!$CP$11:$CP$18</definedName>
    <definedName name="A126102394X_Latest">Data1!$CP$18</definedName>
    <definedName name="A126102398J">Data1!$AQ$1:$AQ$10,Data1!$AQ$11:$AQ$18</definedName>
    <definedName name="A126102398J_Data">Data1!$AQ$11:$AQ$18</definedName>
    <definedName name="A126102398J_Latest">Data1!$AQ$18</definedName>
    <definedName name="A126102402L">Data1!$AW$1:$AW$10,Data1!$AW$11:$AW$18</definedName>
    <definedName name="A126102402L_Data">Data1!$AW$11:$AW$18</definedName>
    <definedName name="A126102402L_Latest">Data1!$AW$18</definedName>
    <definedName name="A126102406W">Data1!$CV$1:$CV$10,Data1!$CV$11:$CV$18</definedName>
    <definedName name="A126102406W_Data">Data1!$CV$11:$CV$18</definedName>
    <definedName name="A126102406W_Latest">Data1!$CV$18</definedName>
    <definedName name="A126102410L">Data1!$CM$1:$CM$10,Data1!$CM$11:$CM$18</definedName>
    <definedName name="A126102410L_Data">Data1!$CM$11:$CM$18</definedName>
    <definedName name="A126102410L_Latest">Data1!$CM$18</definedName>
    <definedName name="A126102414W">Data1!$DB$1:$DB$10,Data1!$DB$11:$DB$18</definedName>
    <definedName name="A126102414W_Data">Data1!$DB$11:$DB$18</definedName>
    <definedName name="A126102414W_Latest">Data1!$DB$18</definedName>
    <definedName name="A126102418F">Data1!$Y$1:$Y$10,Data1!$Y$11:$Y$18</definedName>
    <definedName name="A126102418F_Data">Data1!$Y$11:$Y$18</definedName>
    <definedName name="A126102418F_Latest">Data1!$Y$18</definedName>
    <definedName name="A126102422W">Data1!$AK$1:$AK$10,Data1!$AK$11:$AK$18</definedName>
    <definedName name="A126102422W_Data">Data1!$AK$11:$AK$18</definedName>
    <definedName name="A126102422W_Latest">Data1!$AK$18</definedName>
    <definedName name="A126102426F">Data1!$BU$1:$BU$10,Data1!$BU$11:$BU$18</definedName>
    <definedName name="A126102426F_Data">Data1!$BU$11:$BU$18</definedName>
    <definedName name="A126102426F_Latest">Data1!$BU$18</definedName>
    <definedName name="A126102430W">Data1!$CS$1:$CS$10,Data1!$CS$11:$CS$18</definedName>
    <definedName name="A126102430W_Data">Data1!$CS$11:$CS$18</definedName>
    <definedName name="A126102430W_Latest">Data1!$CS$18</definedName>
    <definedName name="A126102434F">Data1!$CY$1:$CY$10,Data1!$CY$11:$CY$18</definedName>
    <definedName name="A126102434F_Data">Data1!$CY$11:$CY$18</definedName>
    <definedName name="A126102434F_Latest">Data1!$CY$18</definedName>
    <definedName name="A126102438R">Data1!$G$1:$G$10,Data1!$G$11:$G$18</definedName>
    <definedName name="A126102438R_Data">Data1!$G$11:$G$18</definedName>
    <definedName name="A126102438R_Latest">Data1!$G$18</definedName>
    <definedName name="A126102442F">Data1!$P$1:$P$10,Data1!$P$11:$P$18</definedName>
    <definedName name="A126102442F_Data">Data1!$P$11:$P$18</definedName>
    <definedName name="A126102442F_Latest">Data1!$P$18</definedName>
    <definedName name="A126102446R">Data1!$S$1:$S$10,Data1!$S$11:$S$18</definedName>
    <definedName name="A126102446R_Data">Data1!$S$11:$S$18</definedName>
    <definedName name="A126102446R_Latest">Data1!$S$18</definedName>
    <definedName name="A126102450F">Data1!$AT$1:$AT$10,Data1!$AT$11:$AT$18</definedName>
    <definedName name="A126102450F_Data">Data1!$AT$11:$AT$18</definedName>
    <definedName name="A126102450F_Latest">Data1!$AT$18</definedName>
    <definedName name="A126102454R">Data1!$AZ$1:$AZ$10,Data1!$AZ$11:$AZ$18</definedName>
    <definedName name="A126102454R_Data">Data1!$AZ$11:$AZ$18</definedName>
    <definedName name="A126102454R_Latest">Data1!$AZ$18</definedName>
    <definedName name="A126102458X">Data1!$BC$1:$BC$10,Data1!$BC$11:$BC$18</definedName>
    <definedName name="A126102458X_Data">Data1!$BC$11:$BC$18</definedName>
    <definedName name="A126102458X_Latest">Data1!$BC$18</definedName>
    <definedName name="A126102462R">Data1!$BX$1:$BX$10,Data1!$BX$11:$BX$18</definedName>
    <definedName name="A126102462R_Data">Data1!$BX$11:$BX$18</definedName>
    <definedName name="A126102462R_Latest">Data1!$BX$18</definedName>
    <definedName name="A126102466X">Data1!$CG$1:$CG$10,Data1!$CG$11:$CG$18</definedName>
    <definedName name="A126102466X_Data">Data1!$CG$11:$CG$18</definedName>
    <definedName name="A126102466X_Latest">Data1!$CG$18</definedName>
    <definedName name="A126102470R">Data1!$V$1:$V$10,Data1!$V$11:$V$18</definedName>
    <definedName name="A126102470R_Data">Data1!$V$11:$V$18</definedName>
    <definedName name="A126102470R_Latest">Data1!$V$18</definedName>
    <definedName name="A126102474X">Data1!$AE$1:$AE$10,Data1!$AE$11:$AE$18</definedName>
    <definedName name="A126102474X_Data">Data1!$AE$11:$AE$18</definedName>
    <definedName name="A126102474X_Latest">Data1!$AE$18</definedName>
    <definedName name="A126102478J">Data1!$CJ$1:$CJ$10,Data1!$CJ$11:$CJ$18</definedName>
    <definedName name="A126102478J_Data">Data1!$CJ$11:$CJ$18</definedName>
    <definedName name="A126102478J_Latest">Data1!$CJ$18</definedName>
    <definedName name="A126102482X">Data1!$D$1:$D$10,Data1!$D$11:$D$18</definedName>
    <definedName name="A126102482X_Data">Data1!$D$11:$D$18</definedName>
    <definedName name="A126102482X_Latest">Data1!$D$18</definedName>
    <definedName name="A126102486J">Data1!$J$1:$J$10,Data1!$J$11:$J$18</definedName>
    <definedName name="A126102486J_Data">Data1!$J$11:$J$18</definedName>
    <definedName name="A126102486J_Latest">Data1!$J$18</definedName>
    <definedName name="A126102490X">Data1!$M$1:$M$10,Data1!$M$11:$M$18</definedName>
    <definedName name="A126102490X_Data">Data1!$M$11:$M$18</definedName>
    <definedName name="A126102490X_Latest">Data1!$M$18</definedName>
    <definedName name="A126102494J">Data1!$AB$1:$AB$10,Data1!$AB$11:$AB$18</definedName>
    <definedName name="A126102494J_Data">Data1!$AB$11:$AB$18</definedName>
    <definedName name="A126102494J_Latest">Data1!$AB$18</definedName>
    <definedName name="A126102498T">Data1!$BL$1:$BL$10,Data1!$BL$11:$BL$18</definedName>
    <definedName name="A126102498T_Data">Data1!$BL$11:$BL$18</definedName>
    <definedName name="A126102498T_Latest">Data1!$BL$18</definedName>
    <definedName name="A126102502W">Data1!$BO$1:$BO$10,Data1!$BO$11:$BO$18</definedName>
    <definedName name="A126102502W_Data">Data1!$BO$11:$BO$18</definedName>
    <definedName name="A126102502W_Latest">Data1!$BO$18</definedName>
    <definedName name="A126102506F">Data1!$AH$1:$AH$10,Data1!$AH$11:$AH$18</definedName>
    <definedName name="A126102506F_Data">Data1!$AH$11:$AH$18</definedName>
    <definedName name="A126102506F_Latest">Data1!$AH$18</definedName>
    <definedName name="A126102510W">Data1!$BF$1:$BF$10,Data1!$BF$11:$BF$18</definedName>
    <definedName name="A126102510W_Data">Data1!$BF$11:$BF$18</definedName>
    <definedName name="A126102510W_Latest">Data1!$BF$18</definedName>
    <definedName name="A126102514F">Data1!$CA$1:$CA$10,Data1!$CA$11:$CA$18</definedName>
    <definedName name="A126102514F_Data">Data1!$CA$11:$CA$18</definedName>
    <definedName name="A126102514F_Latest">Data1!$CA$18</definedName>
    <definedName name="A126102518R">Data6!$EY$1:$EY$10,Data6!$EY$11:$EY$18</definedName>
    <definedName name="A126102518R_Data">Data6!$EY$11:$EY$18</definedName>
    <definedName name="A126102518R_Latest">Data6!$EY$18</definedName>
    <definedName name="A126102522F">Data6!$FT$1:$FT$10,Data6!$FT$11:$FT$18</definedName>
    <definedName name="A126102522F_Data">Data6!$FT$11:$FT$18</definedName>
    <definedName name="A126102522F_Latest">Data6!$FT$18</definedName>
    <definedName name="A126102526R">Data6!$GO$1:$GO$10,Data6!$GO$11:$GO$18</definedName>
    <definedName name="A126102526R_Data">Data6!$GO$11:$GO$18</definedName>
    <definedName name="A126102526R_Latest">Data6!$GO$18</definedName>
    <definedName name="A126102530F">Data6!$GC$1:$GC$10,Data6!$GC$11:$GC$18</definedName>
    <definedName name="A126102530F_Data">Data6!$GC$11:$GC$18</definedName>
    <definedName name="A126102530F_Latest">Data6!$GC$18</definedName>
    <definedName name="A126102534R">Data6!$HA$1:$HA$10,Data6!$HA$11:$HA$18</definedName>
    <definedName name="A126102534R_Data">Data6!$HA$11:$HA$18</definedName>
    <definedName name="A126102534R_Latest">Data6!$HA$18</definedName>
    <definedName name="A126102538X">Data6!$FB$1:$FB$10,Data6!$FB$11:$FB$18</definedName>
    <definedName name="A126102538X_Data">Data6!$FB$11:$FB$18</definedName>
    <definedName name="A126102538X_Latest">Data6!$FB$18</definedName>
    <definedName name="A126102542R">Data6!$FH$1:$FH$10,Data6!$FH$11:$FH$18</definedName>
    <definedName name="A126102542R_Data">Data6!$FH$11:$FH$18</definedName>
    <definedName name="A126102542R_Latest">Data6!$FH$18</definedName>
    <definedName name="A126102546X">Data6!$HG$1:$HG$10,Data6!$HG$11:$HG$18</definedName>
    <definedName name="A126102546X_Data">Data6!$HG$11:$HG$18</definedName>
    <definedName name="A126102546X_Latest">Data6!$HG$18</definedName>
    <definedName name="A126102550R">Data6!$GX$1:$GX$10,Data6!$GX$11:$GX$18</definedName>
    <definedName name="A126102550R_Data">Data6!$GX$11:$GX$18</definedName>
    <definedName name="A126102550R_Latest">Data6!$GX$18</definedName>
    <definedName name="A126102554X">Data6!$HM$1:$HM$10,Data6!$HM$11:$HM$18</definedName>
    <definedName name="A126102554X_Data">Data6!$HM$11:$HM$18</definedName>
    <definedName name="A126102554X_Latest">Data6!$HM$18</definedName>
    <definedName name="A126102558J">Data6!$EJ$1:$EJ$10,Data6!$EJ$11:$EJ$18</definedName>
    <definedName name="A126102558J_Data">Data6!$EJ$11:$EJ$18</definedName>
    <definedName name="A126102558J_Latest">Data6!$EJ$18</definedName>
    <definedName name="A126102562X">Data6!$EV$1:$EV$10,Data6!$EV$11:$EV$18</definedName>
    <definedName name="A126102562X_Data">Data6!$EV$11:$EV$18</definedName>
    <definedName name="A126102562X_Latest">Data6!$EV$18</definedName>
    <definedName name="A126102566J">Data6!$GF$1:$GF$10,Data6!$GF$11:$GF$18</definedName>
    <definedName name="A126102566J_Data">Data6!$GF$11:$GF$18</definedName>
    <definedName name="A126102566J_Latest">Data6!$GF$18</definedName>
    <definedName name="A126102570X">Data6!$HD$1:$HD$10,Data6!$HD$11:$HD$18</definedName>
    <definedName name="A126102570X_Data">Data6!$HD$11:$HD$18</definedName>
    <definedName name="A126102570X_Latest">Data6!$HD$18</definedName>
    <definedName name="A126102574J">Data6!$HJ$1:$HJ$10,Data6!$HJ$11:$HJ$18</definedName>
    <definedName name="A126102574J_Data">Data6!$HJ$11:$HJ$18</definedName>
    <definedName name="A126102574J_Latest">Data6!$HJ$18</definedName>
    <definedName name="A126102578T">Data6!$DR$1:$DR$10,Data6!$DR$11:$DR$18</definedName>
    <definedName name="A126102578T_Data">Data6!$DR$11:$DR$18</definedName>
    <definedName name="A126102578T_Latest">Data6!$DR$18</definedName>
    <definedName name="A126102582J">Data6!$EA$1:$EA$10,Data6!$EA$11:$EA$18</definedName>
    <definedName name="A126102582J_Data">Data6!$EA$11:$EA$18</definedName>
    <definedName name="A126102582J_Latest">Data6!$EA$18</definedName>
    <definedName name="A126102586T">Data6!$ED$1:$ED$10,Data6!$ED$11:$ED$18</definedName>
    <definedName name="A126102586T_Data">Data6!$ED$11:$ED$18</definedName>
    <definedName name="A126102586T_Latest">Data6!$ED$18</definedName>
    <definedName name="A126102590J">Data6!$FE$1:$FE$10,Data6!$FE$11:$FE$18</definedName>
    <definedName name="A126102590J_Data">Data6!$FE$11:$FE$18</definedName>
    <definedName name="A126102590J_Latest">Data6!$FE$18</definedName>
    <definedName name="A126102594T">Data6!$FK$1:$FK$10,Data6!$FK$11:$FK$18</definedName>
    <definedName name="A126102594T_Data">Data6!$FK$11:$FK$18</definedName>
    <definedName name="A126102594T_Latest">Data6!$FK$18</definedName>
    <definedName name="A126102598A">Data6!$FN$1:$FN$10,Data6!$FN$11:$FN$18</definedName>
    <definedName name="A126102598A_Data">Data6!$FN$11:$FN$18</definedName>
    <definedName name="A126102598A_Latest">Data6!$FN$18</definedName>
    <definedName name="A126102602F">Data6!$GI$1:$GI$10,Data6!$GI$11:$GI$18</definedName>
    <definedName name="A126102602F_Data">Data6!$GI$11:$GI$18</definedName>
    <definedName name="A126102602F_Latest">Data6!$GI$18</definedName>
    <definedName name="A126102606R">Data6!$GR$1:$GR$10,Data6!$GR$11:$GR$18</definedName>
    <definedName name="A126102606R_Data">Data6!$GR$11:$GR$18</definedName>
    <definedName name="A126102606R_Latest">Data6!$GR$18</definedName>
    <definedName name="A126102610F">Data6!$EG$1:$EG$10,Data6!$EG$11:$EG$18</definedName>
    <definedName name="A126102610F_Data">Data6!$EG$11:$EG$18</definedName>
    <definedName name="A126102610F_Latest">Data6!$EG$18</definedName>
    <definedName name="A126102614R">Data6!$EP$1:$EP$10,Data6!$EP$11:$EP$18</definedName>
    <definedName name="A126102614R_Data">Data6!$EP$11:$EP$18</definedName>
    <definedName name="A126102614R_Latest">Data6!$EP$18</definedName>
    <definedName name="A126102618X">Data6!$GU$1:$GU$10,Data6!$GU$11:$GU$18</definedName>
    <definedName name="A126102618X_Data">Data6!$GU$11:$GU$18</definedName>
    <definedName name="A126102618X_Latest">Data6!$GU$18</definedName>
    <definedName name="A126102622R">Data6!$DO$1:$DO$10,Data6!$DO$11:$DO$18</definedName>
    <definedName name="A126102622R_Data">Data6!$DO$11:$DO$18</definedName>
    <definedName name="A126102622R_Latest">Data6!$DO$18</definedName>
    <definedName name="A126102626X">Data6!$DU$1:$DU$10,Data6!$DU$11:$DU$18</definedName>
    <definedName name="A126102626X_Data">Data6!$DU$11:$DU$18</definedName>
    <definedName name="A126102626X_Latest">Data6!$DU$18</definedName>
    <definedName name="A126102630R">Data6!$DX$1:$DX$10,Data6!$DX$11:$DX$18</definedName>
    <definedName name="A126102630R_Data">Data6!$DX$11:$DX$18</definedName>
    <definedName name="A126102630R_Latest">Data6!$DX$18</definedName>
    <definedName name="A126102634X">Data6!$EM$1:$EM$10,Data6!$EM$11:$EM$18</definedName>
    <definedName name="A126102634X_Data">Data6!$EM$11:$EM$18</definedName>
    <definedName name="A126102634X_Latest">Data6!$EM$18</definedName>
    <definedName name="A126102638J">Data6!$FW$1:$FW$10,Data6!$FW$11:$FW$18</definedName>
    <definedName name="A126102638J_Data">Data6!$FW$11:$FW$18</definedName>
    <definedName name="A126102638J_Latest">Data6!$FW$18</definedName>
    <definedName name="A126102642X">Data6!$FZ$1:$FZ$10,Data6!$FZ$11:$FZ$18</definedName>
    <definedName name="A126102642X_Data">Data6!$FZ$11:$FZ$18</definedName>
    <definedName name="A126102642X_Latest">Data6!$FZ$18</definedName>
    <definedName name="A126102646J">Data6!$ES$1:$ES$10,Data6!$ES$11:$ES$18</definedName>
    <definedName name="A126102646J_Data">Data6!$ES$11:$ES$18</definedName>
    <definedName name="A126102646J_Latest">Data6!$ES$18</definedName>
    <definedName name="A126102650X">Data6!$FQ$1:$FQ$10,Data6!$FQ$11:$FQ$18</definedName>
    <definedName name="A126102650X_Data">Data6!$FQ$11:$FQ$18</definedName>
    <definedName name="A126102650X_Latest">Data6!$FQ$18</definedName>
    <definedName name="A126102654J">Data6!$GL$1:$GL$10,Data6!$GL$11:$GL$18</definedName>
    <definedName name="A126102654J_Data">Data6!$GL$11:$GL$18</definedName>
    <definedName name="A126102654J_Latest">Data6!$GL$18</definedName>
    <definedName name="A126102658T">Data4!$Y$1:$Y$10,Data4!$Y$11:$Y$18</definedName>
    <definedName name="A126102658T_Data">Data4!$Y$11:$Y$18</definedName>
    <definedName name="A126102658T_Latest">Data4!$Y$18</definedName>
    <definedName name="A126102662J">Data4!$AT$1:$AT$10,Data4!$AT$11:$AT$18</definedName>
    <definedName name="A126102662J_Data">Data4!$AT$11:$AT$18</definedName>
    <definedName name="A126102662J_Latest">Data4!$AT$18</definedName>
    <definedName name="A126102666T">Data4!$BO$1:$BO$10,Data4!$BO$11:$BO$18</definedName>
    <definedName name="A126102666T_Data">Data4!$BO$11:$BO$18</definedName>
    <definedName name="A126102666T_Latest">Data4!$BO$18</definedName>
    <definedName name="A126102670J">Data4!$BC$1:$BC$10,Data4!$BC$11:$BC$18</definedName>
    <definedName name="A126102670J_Data">Data4!$BC$11:$BC$18</definedName>
    <definedName name="A126102670J_Latest">Data4!$BC$18</definedName>
    <definedName name="A126102674T">Data4!$CA$1:$CA$10,Data4!$CA$11:$CA$18</definedName>
    <definedName name="A126102674T_Data">Data4!$CA$11:$CA$18</definedName>
    <definedName name="A126102674T_Latest">Data4!$CA$18</definedName>
    <definedName name="A126102678A">Data4!$AB$1:$AB$10,Data4!$AB$11:$AB$18</definedName>
    <definedName name="A126102678A_Data">Data4!$AB$11:$AB$18</definedName>
    <definedName name="A126102678A_Latest">Data4!$AB$18</definedName>
    <definedName name="A126102682T">Data4!$AH$1:$AH$10,Data4!$AH$11:$AH$18</definedName>
    <definedName name="A126102682T_Data">Data4!$AH$11:$AH$18</definedName>
    <definedName name="A126102682T_Latest">Data4!$AH$18</definedName>
    <definedName name="A126102686A">Data4!$CG$1:$CG$10,Data4!$CG$11:$CG$18</definedName>
    <definedName name="A126102686A_Data">Data4!$CG$11:$CG$18</definedName>
    <definedName name="A126102686A_Latest">Data4!$CG$18</definedName>
    <definedName name="A126102690T">Data4!$BX$1:$BX$10,Data4!$BX$11:$BX$18</definedName>
    <definedName name="A126102690T_Data">Data4!$BX$11:$BX$18</definedName>
    <definedName name="A126102690T_Latest">Data4!$BX$18</definedName>
    <definedName name="A126102694A">Data4!$CM$1:$CM$10,Data4!$CM$11:$CM$18</definedName>
    <definedName name="A126102694A_Data">Data4!$CM$11:$CM$18</definedName>
    <definedName name="A126102694A_Latest">Data4!$CM$18</definedName>
    <definedName name="A126102698K">Data4!$J$1:$J$10,Data4!$J$11:$J$18</definedName>
    <definedName name="A126102698K_Data">Data4!$J$11:$J$18</definedName>
    <definedName name="A126102698K_Latest">Data4!$J$18</definedName>
    <definedName name="A126102702R">Data4!$V$1:$V$10,Data4!$V$11:$V$18</definedName>
    <definedName name="A126102702R_Data">Data4!$V$11:$V$18</definedName>
    <definedName name="A126102702R_Latest">Data4!$V$18</definedName>
    <definedName name="A126102706X">Data4!$BF$1:$BF$10,Data4!$BF$11:$BF$18</definedName>
    <definedName name="A126102706X_Data">Data4!$BF$11:$BF$18</definedName>
    <definedName name="A126102706X_Latest">Data4!$BF$18</definedName>
    <definedName name="A126102710R">Data4!$CD$1:$CD$10,Data4!$CD$11:$CD$18</definedName>
    <definedName name="A126102710R_Data">Data4!$CD$11:$CD$18</definedName>
    <definedName name="A126102710R_Latest">Data4!$CD$18</definedName>
    <definedName name="A126102714X">Data4!$CJ$1:$CJ$10,Data4!$CJ$11:$CJ$18</definedName>
    <definedName name="A126102714X_Data">Data4!$CJ$11:$CJ$18</definedName>
    <definedName name="A126102714X_Latest">Data4!$CJ$18</definedName>
    <definedName name="A126102718J">Data3!$IH$1:$IH$10,Data3!$IH$11:$IH$18</definedName>
    <definedName name="A126102718J_Data">Data3!$IH$11:$IH$18</definedName>
    <definedName name="A126102718J_Latest">Data3!$IH$18</definedName>
    <definedName name="A126102722X">Data3!$IQ$1:$IQ$10,Data3!$IQ$11:$IQ$18</definedName>
    <definedName name="A126102722X_Data">Data3!$IQ$11:$IQ$18</definedName>
    <definedName name="A126102722X_Latest">Data3!$IQ$18</definedName>
    <definedName name="A126102726J">Data4!$D$1:$D$10,Data4!$D$11:$D$18</definedName>
    <definedName name="A126102726J_Data">Data4!$D$11:$D$18</definedName>
    <definedName name="A126102726J_Latest">Data4!$D$18</definedName>
    <definedName name="A126102730X">Data4!$AE$1:$AE$10,Data4!$AE$11:$AE$18</definedName>
    <definedName name="A126102730X_Data">Data4!$AE$11:$AE$18</definedName>
    <definedName name="A126102730X_Latest">Data4!$AE$18</definedName>
    <definedName name="A126102734J">Data4!$AK$1:$AK$10,Data4!$AK$11:$AK$18</definedName>
    <definedName name="A126102734J_Data">Data4!$AK$11:$AK$18</definedName>
    <definedName name="A126102734J_Latest">Data4!$AK$18</definedName>
    <definedName name="A126102738T">Data4!$AN$1:$AN$10,Data4!$AN$11:$AN$18</definedName>
    <definedName name="A126102738T_Data">Data4!$AN$11:$AN$18</definedName>
    <definedName name="A126102738T_Latest">Data4!$AN$18</definedName>
    <definedName name="A126102742J">Data4!$BI$1:$BI$10,Data4!$BI$11:$BI$18</definedName>
    <definedName name="A126102742J_Data">Data4!$BI$11:$BI$18</definedName>
    <definedName name="A126102742J_Latest">Data4!$BI$18</definedName>
    <definedName name="A126102746T">Data4!$BR$1:$BR$10,Data4!$BR$11:$BR$18</definedName>
    <definedName name="A126102746T_Data">Data4!$BR$11:$BR$18</definedName>
    <definedName name="A126102746T_Latest">Data4!$BR$18</definedName>
    <definedName name="A126102750J">Data4!$G$1:$G$10,Data4!$G$11:$G$18</definedName>
    <definedName name="A126102750J_Data">Data4!$G$11:$G$18</definedName>
    <definedName name="A126102750J_Latest">Data4!$G$18</definedName>
    <definedName name="A126102754T">Data4!$P$1:$P$10,Data4!$P$11:$P$18</definedName>
    <definedName name="A126102754T_Data">Data4!$P$11:$P$18</definedName>
    <definedName name="A126102754T_Latest">Data4!$P$18</definedName>
    <definedName name="A126102758A">Data4!$BU$1:$BU$10,Data4!$BU$11:$BU$18</definedName>
    <definedName name="A126102758A_Data">Data4!$BU$11:$BU$18</definedName>
    <definedName name="A126102758A_Latest">Data4!$BU$18</definedName>
    <definedName name="A126102762T">Data3!$IE$1:$IE$10,Data3!$IE$11:$IE$18</definedName>
    <definedName name="A126102762T_Data">Data3!$IE$11:$IE$18</definedName>
    <definedName name="A126102762T_Latest">Data3!$IE$18</definedName>
    <definedName name="A126102766A">Data3!$IK$1:$IK$10,Data3!$IK$11:$IK$18</definedName>
    <definedName name="A126102766A_Data">Data3!$IK$11:$IK$18</definedName>
    <definedName name="A126102766A_Latest">Data3!$IK$18</definedName>
    <definedName name="A126102770T">Data3!$IN$1:$IN$10,Data3!$IN$11:$IN$18</definedName>
    <definedName name="A126102770T_Data">Data3!$IN$11:$IN$18</definedName>
    <definedName name="A126102770T_Latest">Data3!$IN$18</definedName>
    <definedName name="A126102774A">Data4!$M$1:$M$10,Data4!$M$11:$M$18</definedName>
    <definedName name="A126102774A_Data">Data4!$M$11:$M$18</definedName>
    <definedName name="A126102774A_Latest">Data4!$M$18</definedName>
    <definedName name="A126102778K">Data4!$AW$1:$AW$10,Data4!$AW$11:$AW$18</definedName>
    <definedName name="A126102778K_Data">Data4!$AW$11:$AW$18</definedName>
    <definedName name="A126102778K_Latest">Data4!$AW$18</definedName>
    <definedName name="A126102782A">Data4!$AZ$1:$AZ$10,Data4!$AZ$11:$AZ$18</definedName>
    <definedName name="A126102782A_Data">Data4!$AZ$11:$AZ$18</definedName>
    <definedName name="A126102782A_Latest">Data4!$AZ$18</definedName>
    <definedName name="A126102786K">Data4!$S$1:$S$10,Data4!$S$11:$S$18</definedName>
    <definedName name="A126102786K_Data">Data4!$S$11:$S$18</definedName>
    <definedName name="A126102786K_Latest">Data4!$S$18</definedName>
    <definedName name="A126102790A">Data4!$AQ$1:$AQ$10,Data4!$AQ$11:$AQ$18</definedName>
    <definedName name="A126102790A_Data">Data4!$AQ$11:$AQ$18</definedName>
    <definedName name="A126102790A_Latest">Data4!$AQ$18</definedName>
    <definedName name="A126102794K">Data4!$BL$1:$BL$10,Data4!$BL$11:$BL$18</definedName>
    <definedName name="A126102794K_Data">Data4!$BL$11:$BL$18</definedName>
    <definedName name="A126102794K_Latest">Data4!$BL$18</definedName>
    <definedName name="A126102798V">Data5!$CL$1:$CL$10,Data5!$CL$11:$CL$18</definedName>
    <definedName name="A126102798V_Data">Data5!$CL$11:$CL$18</definedName>
    <definedName name="A126102798V_Latest">Data5!$CL$18</definedName>
    <definedName name="A126102802X">Data5!$DG$1:$DG$10,Data5!$DG$11:$DG$18</definedName>
    <definedName name="A126102802X_Data">Data5!$DG$11:$DG$18</definedName>
    <definedName name="A126102802X_Latest">Data5!$DG$18</definedName>
    <definedName name="A126102806J">Data5!$EB$1:$EB$10,Data5!$EB$11:$EB$18</definedName>
    <definedName name="A126102806J_Data">Data5!$EB$11:$EB$18</definedName>
    <definedName name="A126102806J_Latest">Data5!$EB$18</definedName>
    <definedName name="A126102810X">Data5!$DP$1:$DP$10,Data5!$DP$11:$DP$18</definedName>
    <definedName name="A126102810X_Data">Data5!$DP$11:$DP$18</definedName>
    <definedName name="A126102810X_Latest">Data5!$DP$18</definedName>
    <definedName name="A126102814J">Data5!$EN$1:$EN$10,Data5!$EN$11:$EN$18</definedName>
    <definedName name="A126102814J_Data">Data5!$EN$11:$EN$18</definedName>
    <definedName name="A126102814J_Latest">Data5!$EN$18</definedName>
    <definedName name="A126102818T">Data5!$CO$1:$CO$10,Data5!$CO$11:$CO$18</definedName>
    <definedName name="A126102818T_Data">Data5!$CO$11:$CO$18</definedName>
    <definedName name="A126102818T_Latest">Data5!$CO$18</definedName>
    <definedName name="A126102822J">Data5!$CU$1:$CU$10,Data5!$CU$11:$CU$18</definedName>
    <definedName name="A126102822J_Data">Data5!$CU$11:$CU$18</definedName>
    <definedName name="A126102822J_Latest">Data5!$CU$18</definedName>
    <definedName name="A126102826T">Data5!$ET$1:$ET$10,Data5!$ET$11:$ET$18</definedName>
    <definedName name="A126102826T_Data">Data5!$ET$11:$ET$18</definedName>
    <definedName name="A126102826T_Latest">Data5!$ET$18</definedName>
    <definedName name="A126102830J">Data5!$EK$1:$EK$10,Data5!$EK$11:$EK$18</definedName>
    <definedName name="A126102830J_Data">Data5!$EK$11:$EK$18</definedName>
    <definedName name="A126102830J_Latest">Data5!$EK$18</definedName>
    <definedName name="A126102834T">Data5!$EZ$1:$EZ$10,Data5!$EZ$11:$EZ$18</definedName>
    <definedName name="A126102834T_Data">Data5!$EZ$11:$EZ$18</definedName>
    <definedName name="A126102834T_Latest">Data5!$EZ$18</definedName>
    <definedName name="A126102838A">Data5!$BW$1:$BW$10,Data5!$BW$11:$BW$18</definedName>
    <definedName name="A126102838A_Data">Data5!$BW$11:$BW$18</definedName>
    <definedName name="A126102838A_Latest">Data5!$BW$18</definedName>
    <definedName name="A126102842T">Data5!$CI$1:$CI$10,Data5!$CI$11:$CI$18</definedName>
    <definedName name="A126102842T_Data">Data5!$CI$11:$CI$18</definedName>
    <definedName name="A126102842T_Latest">Data5!$CI$18</definedName>
    <definedName name="A126102846A">Data5!$DS$1:$DS$10,Data5!$DS$11:$DS$18</definedName>
    <definedName name="A126102846A_Data">Data5!$DS$11:$DS$18</definedName>
    <definedName name="A126102846A_Latest">Data5!$DS$18</definedName>
    <definedName name="A126102850T">Data5!$EQ$1:$EQ$10,Data5!$EQ$11:$EQ$18</definedName>
    <definedName name="A126102850T_Data">Data5!$EQ$11:$EQ$18</definedName>
    <definedName name="A126102850T_Latest">Data5!$EQ$18</definedName>
    <definedName name="A126102854A">Data5!$EW$1:$EW$10,Data5!$EW$11:$EW$18</definedName>
    <definedName name="A126102854A_Data">Data5!$EW$11:$EW$18</definedName>
    <definedName name="A126102854A_Latest">Data5!$EW$18</definedName>
    <definedName name="A126102858K">Data5!$BE$1:$BE$10,Data5!$BE$11:$BE$18</definedName>
    <definedName name="A126102858K_Data">Data5!$BE$11:$BE$18</definedName>
    <definedName name="A126102858K_Latest">Data5!$BE$18</definedName>
    <definedName name="A126102862A">Data5!$BN$1:$BN$10,Data5!$BN$11:$BN$18</definedName>
    <definedName name="A126102862A_Data">Data5!$BN$11:$BN$18</definedName>
    <definedName name="A126102862A_Latest">Data5!$BN$18</definedName>
    <definedName name="A126102866K">Data5!$BQ$1:$BQ$10,Data5!$BQ$11:$BQ$18</definedName>
    <definedName name="A126102866K_Data">Data5!$BQ$11:$BQ$18</definedName>
    <definedName name="A126102866K_Latest">Data5!$BQ$18</definedName>
    <definedName name="A126102870A">Data5!$CR$1:$CR$10,Data5!$CR$11:$CR$18</definedName>
    <definedName name="A126102870A_Data">Data5!$CR$11:$CR$18</definedName>
    <definedName name="A126102870A_Latest">Data5!$CR$18</definedName>
    <definedName name="A126102874K">Data5!$CX$1:$CX$10,Data5!$CX$11:$CX$18</definedName>
    <definedName name="A126102874K_Data">Data5!$CX$11:$CX$18</definedName>
    <definedName name="A126102874K_Latest">Data5!$CX$18</definedName>
    <definedName name="A126102878V">Data5!$DA$1:$DA$10,Data5!$DA$11:$DA$18</definedName>
    <definedName name="A126102878V_Data">Data5!$DA$11:$DA$18</definedName>
    <definedName name="A126102878V_Latest">Data5!$DA$18</definedName>
    <definedName name="A126102882K">Data5!$DV$1:$DV$10,Data5!$DV$11:$DV$18</definedName>
    <definedName name="A126102882K_Data">Data5!$DV$11:$DV$18</definedName>
    <definedName name="A126102882K_Latest">Data5!$DV$18</definedName>
    <definedName name="A126102886V">Data5!$EE$1:$EE$10,Data5!$EE$11:$EE$18</definedName>
    <definedName name="A126102886V_Data">Data5!$EE$11:$EE$18</definedName>
    <definedName name="A126102886V_Latest">Data5!$EE$18</definedName>
    <definedName name="A126102890K">Data5!$BT$1:$BT$10,Data5!$BT$11:$BT$18</definedName>
    <definedName name="A126102890K_Data">Data5!$BT$11:$BT$18</definedName>
    <definedName name="A126102890K_Latest">Data5!$BT$18</definedName>
    <definedName name="A126102894V">Data5!$CC$1:$CC$10,Data5!$CC$11:$CC$18</definedName>
    <definedName name="A126102894V_Data">Data5!$CC$11:$CC$18</definedName>
    <definedName name="A126102894V_Latest">Data5!$CC$18</definedName>
    <definedName name="A126102898C">Data5!$EH$1:$EH$10,Data5!$EH$11:$EH$18</definedName>
    <definedName name="A126102898C_Data">Data5!$EH$11:$EH$18</definedName>
    <definedName name="A126102898C_Latest">Data5!$EH$18</definedName>
    <definedName name="A126102902J">Data5!$BB$1:$BB$10,Data5!$BB$11:$BB$18</definedName>
    <definedName name="A126102902J_Data">Data5!$BB$11:$BB$18</definedName>
    <definedName name="A126102902J_Latest">Data5!$BB$18</definedName>
    <definedName name="A126102906T">Data5!$BH$1:$BH$10,Data5!$BH$11:$BH$18</definedName>
    <definedName name="A126102906T_Data">Data5!$BH$11:$BH$18</definedName>
    <definedName name="A126102906T_Latest">Data5!$BH$18</definedName>
    <definedName name="A126102910J">Data5!$BK$1:$BK$10,Data5!$BK$11:$BK$18</definedName>
    <definedName name="A126102910J_Data">Data5!$BK$11:$BK$18</definedName>
    <definedName name="A126102910J_Latest">Data5!$BK$18</definedName>
    <definedName name="A126102914T">Data5!$BZ$1:$BZ$10,Data5!$BZ$11:$BZ$18</definedName>
    <definedName name="A126102914T_Data">Data5!$BZ$11:$BZ$18</definedName>
    <definedName name="A126102914T_Latest">Data5!$BZ$18</definedName>
    <definedName name="A126102918A">Data5!$DJ$1:$DJ$10,Data5!$DJ$11:$DJ$18</definedName>
    <definedName name="A126102918A_Data">Data5!$DJ$11:$DJ$18</definedName>
    <definedName name="A126102918A_Latest">Data5!$DJ$18</definedName>
    <definedName name="A126102922T">Data5!$DM$1:$DM$10,Data5!$DM$11:$DM$18</definedName>
    <definedName name="A126102922T_Data">Data5!$DM$11:$DM$18</definedName>
    <definedName name="A126102922T_Latest">Data5!$DM$18</definedName>
    <definedName name="A126102926A">Data5!$CF$1:$CF$10,Data5!$CF$11:$CF$18</definedName>
    <definedName name="A126102926A_Data">Data5!$CF$11:$CF$18</definedName>
    <definedName name="A126102926A_Latest">Data5!$CF$18</definedName>
    <definedName name="A126102930T">Data5!$DD$1:$DD$10,Data5!$DD$11:$DD$18</definedName>
    <definedName name="A126102930T_Data">Data5!$DD$11:$DD$18</definedName>
    <definedName name="A126102930T_Latest">Data5!$DD$18</definedName>
    <definedName name="A126102934A">Data5!$DY$1:$DY$10,Data5!$DY$11:$DY$18</definedName>
    <definedName name="A126102934A_Data">Data5!$DY$11:$DY$18</definedName>
    <definedName name="A126102934A_Latest">Data5!$DY$18</definedName>
    <definedName name="A126102938K">Data5!$GM$1:$GM$10,Data5!$GM$11:$GM$18</definedName>
    <definedName name="A126102938K_Data">Data5!$GM$11:$GM$18</definedName>
    <definedName name="A126102938K_Latest">Data5!$GM$18</definedName>
    <definedName name="A126102942A">Data5!$HH$1:$HH$10,Data5!$HH$11:$HH$18</definedName>
    <definedName name="A126102942A_Data">Data5!$HH$11:$HH$18</definedName>
    <definedName name="A126102942A_Latest">Data5!$HH$18</definedName>
    <definedName name="A126102946K">Data5!$IC$1:$IC$10,Data5!$IC$11:$IC$18</definedName>
    <definedName name="A126102946K_Data">Data5!$IC$11:$IC$18</definedName>
    <definedName name="A126102946K_Latest">Data5!$IC$18</definedName>
    <definedName name="A126102950A">Data5!$HQ$1:$HQ$10,Data5!$HQ$11:$HQ$18</definedName>
    <definedName name="A126102950A_Data">Data5!$HQ$11:$HQ$18</definedName>
    <definedName name="A126102950A_Latest">Data5!$HQ$18</definedName>
    <definedName name="A126102954K">Data5!$IO$1:$IO$10,Data5!$IO$11:$IO$18</definedName>
    <definedName name="A126102954K_Data">Data5!$IO$11:$IO$18</definedName>
    <definedName name="A126102954K_Latest">Data5!$IO$18</definedName>
    <definedName name="A126102958V">Data5!$GP$1:$GP$10,Data5!$GP$11:$GP$18</definedName>
    <definedName name="A126102958V_Data">Data5!$GP$11:$GP$18</definedName>
    <definedName name="A126102958V_Latest">Data5!$GP$18</definedName>
    <definedName name="A126102962K">Data5!$GV$1:$GV$10,Data5!$GV$11:$GV$18</definedName>
    <definedName name="A126102962K_Data">Data5!$GV$11:$GV$18</definedName>
    <definedName name="A126102962K_Latest">Data5!$GV$18</definedName>
    <definedName name="A126102966V">Data6!$E$1:$E$10,Data6!$E$11:$E$18</definedName>
    <definedName name="A126102966V_Data">Data6!$E$11:$E$18</definedName>
    <definedName name="A126102966V_Latest">Data6!$E$18</definedName>
    <definedName name="A126102970K">Data5!$IL$1:$IL$10,Data5!$IL$11:$IL$18</definedName>
    <definedName name="A126102970K_Data">Data5!$IL$11:$IL$18</definedName>
    <definedName name="A126102970K_Latest">Data5!$IL$18</definedName>
    <definedName name="A126102974V">Data6!$K$1:$K$10,Data6!$K$11:$K$18</definedName>
    <definedName name="A126102974V_Data">Data6!$K$11:$K$18</definedName>
    <definedName name="A126102974V_Latest">Data6!$K$18</definedName>
    <definedName name="A126102978C">Data5!$FX$1:$FX$10,Data5!$FX$11:$FX$18</definedName>
    <definedName name="A126102978C_Data">Data5!$FX$11:$FX$18</definedName>
    <definedName name="A126102978C_Latest">Data5!$FX$18</definedName>
    <definedName name="A126102982V">Data5!$GJ$1:$GJ$10,Data5!$GJ$11:$GJ$18</definedName>
    <definedName name="A126102982V_Data">Data5!$GJ$11:$GJ$18</definedName>
    <definedName name="A126102982V_Latest">Data5!$GJ$18</definedName>
    <definedName name="A126102986C">Data5!$HT$1:$HT$10,Data5!$HT$11:$HT$18</definedName>
    <definedName name="A126102986C_Data">Data5!$HT$11:$HT$18</definedName>
    <definedName name="A126102986C_Latest">Data5!$HT$18</definedName>
    <definedName name="A126102990V">Data6!$B$1:$B$10,Data6!$B$11:$B$18</definedName>
    <definedName name="A126102990V_Data">Data6!$B$11:$B$18</definedName>
    <definedName name="A126102990V_Latest">Data6!$B$18</definedName>
    <definedName name="A126102994C">Data6!$H$1:$H$10,Data6!$H$11:$H$18</definedName>
    <definedName name="A126102994C_Data">Data6!$H$11:$H$18</definedName>
    <definedName name="A126102994C_Latest">Data6!$H$18</definedName>
    <definedName name="A126102998L">Data5!$FF$1:$FF$10,Data5!$FF$11:$FF$18</definedName>
    <definedName name="A126102998L_Data">Data5!$FF$11:$FF$18</definedName>
    <definedName name="A126102998L_Latest">Data5!$FF$18</definedName>
    <definedName name="A126103002V">Data5!$FO$1:$FO$10,Data5!$FO$11:$FO$18</definedName>
    <definedName name="A126103002V_Data">Data5!$FO$11:$FO$18</definedName>
    <definedName name="A126103002V_Latest">Data5!$FO$18</definedName>
    <definedName name="A126103006C">Data5!$FR$1:$FR$10,Data5!$FR$11:$FR$18</definedName>
    <definedName name="A126103006C_Data">Data5!$FR$11:$FR$18</definedName>
    <definedName name="A126103006C_Latest">Data5!$FR$18</definedName>
    <definedName name="A126103010V">Data5!$GS$1:$GS$10,Data5!$GS$11:$GS$18</definedName>
    <definedName name="A126103010V_Data">Data5!$GS$11:$GS$18</definedName>
    <definedName name="A126103010V_Latest">Data5!$GS$18</definedName>
    <definedName name="A126103014C">Data5!$GY$1:$GY$10,Data5!$GY$11:$GY$18</definedName>
    <definedName name="A126103014C_Data">Data5!$GY$11:$GY$18</definedName>
    <definedName name="A126103014C_Latest">Data5!$GY$18</definedName>
    <definedName name="A126103018L">Data5!$HB$1:$HB$10,Data5!$HB$11:$HB$18</definedName>
    <definedName name="A126103018L_Data">Data5!$HB$11:$HB$18</definedName>
    <definedName name="A126103018L_Latest">Data5!$HB$18</definedName>
    <definedName name="A126103022C">Data5!$HW$1:$HW$10,Data5!$HW$11:$HW$18</definedName>
    <definedName name="A126103022C_Data">Data5!$HW$11:$HW$18</definedName>
    <definedName name="A126103022C_Latest">Data5!$HW$18</definedName>
    <definedName name="A126103026L">Data5!$IF$1:$IF$10,Data5!$IF$11:$IF$18</definedName>
    <definedName name="A126103026L_Data">Data5!$IF$11:$IF$18</definedName>
    <definedName name="A126103026L_Latest">Data5!$IF$18</definedName>
    <definedName name="A126103030C">Data5!$FU$1:$FU$10,Data5!$FU$11:$FU$18</definedName>
    <definedName name="A126103030C_Data">Data5!$FU$11:$FU$18</definedName>
    <definedName name="A126103030C_Latest">Data5!$FU$18</definedName>
    <definedName name="A126103034L">Data5!$GD$1:$GD$10,Data5!$GD$11:$GD$18</definedName>
    <definedName name="A126103034L_Data">Data5!$GD$11:$GD$18</definedName>
    <definedName name="A126103034L_Latest">Data5!$GD$18</definedName>
    <definedName name="A126103038W">Data5!$II$1:$II$10,Data5!$II$11:$II$18</definedName>
    <definedName name="A126103038W_Data">Data5!$II$11:$II$18</definedName>
    <definedName name="A126103038W_Latest">Data5!$II$18</definedName>
    <definedName name="A126103042L">Data5!$FC$1:$FC$10,Data5!$FC$11:$FC$18</definedName>
    <definedName name="A126103042L_Data">Data5!$FC$11:$FC$18</definedName>
    <definedName name="A126103042L_Latest">Data5!$FC$18</definedName>
    <definedName name="A126103046W">Data5!$FI$1:$FI$10,Data5!$FI$11:$FI$18</definedName>
    <definedName name="A126103046W_Data">Data5!$FI$11:$FI$18</definedName>
    <definedName name="A126103046W_Latest">Data5!$FI$18</definedName>
    <definedName name="A126103050L">Data5!$FL$1:$FL$10,Data5!$FL$11:$FL$18</definedName>
    <definedName name="A126103050L_Data">Data5!$FL$11:$FL$18</definedName>
    <definedName name="A126103050L_Latest">Data5!$FL$18</definedName>
    <definedName name="A126103054W">Data5!$GA$1:$GA$10,Data5!$GA$11:$GA$18</definedName>
    <definedName name="A126103054W_Data">Data5!$GA$11:$GA$18</definedName>
    <definedName name="A126103054W_Latest">Data5!$GA$18</definedName>
    <definedName name="A126103058F">Data5!$HK$1:$HK$10,Data5!$HK$11:$HK$18</definedName>
    <definedName name="A126103058F_Data">Data5!$HK$11:$HK$18</definedName>
    <definedName name="A126103058F_Latest">Data5!$HK$18</definedName>
    <definedName name="A126103062W">Data5!$HN$1:$HN$10,Data5!$HN$11:$HN$18</definedName>
    <definedName name="A126103062W_Data">Data5!$HN$11:$HN$18</definedName>
    <definedName name="A126103062W_Latest">Data5!$HN$18</definedName>
    <definedName name="A126103066F">Data5!$GG$1:$GG$10,Data5!$GG$11:$GG$18</definedName>
    <definedName name="A126103066F_Data">Data5!$GG$11:$GG$18</definedName>
    <definedName name="A126103066F_Latest">Data5!$GG$18</definedName>
    <definedName name="A126103070W">Data5!$HE$1:$HE$10,Data5!$HE$11:$HE$18</definedName>
    <definedName name="A126103070W_Data">Data5!$HE$11:$HE$18</definedName>
    <definedName name="A126103070W_Latest">Data5!$HE$18</definedName>
    <definedName name="A126103074F">Data5!$HZ$1:$HZ$10,Data5!$HZ$11:$HZ$18</definedName>
    <definedName name="A126103074F_Data">Data5!$HZ$11:$HZ$18</definedName>
    <definedName name="A126103074F_Latest">Data5!$HZ$18</definedName>
    <definedName name="A126103078R">Data6!$AX$1:$AX$10,Data6!$AX$11:$AX$18</definedName>
    <definedName name="A126103078R_Data">Data6!$AX$11:$AX$18</definedName>
    <definedName name="A126103078R_Latest">Data6!$AX$18</definedName>
    <definedName name="A126103082F">Data6!$BS$1:$BS$10,Data6!$BS$11:$BS$18</definedName>
    <definedName name="A126103082F_Data">Data6!$BS$11:$BS$18</definedName>
    <definedName name="A126103082F_Latest">Data6!$BS$18</definedName>
    <definedName name="A126103086R">Data6!$CN$1:$CN$10,Data6!$CN$11:$CN$18</definedName>
    <definedName name="A126103086R_Data">Data6!$CN$11:$CN$18</definedName>
    <definedName name="A126103086R_Latest">Data6!$CN$18</definedName>
    <definedName name="A126103090F">Data6!$CB$1:$CB$10,Data6!$CB$11:$CB$18</definedName>
    <definedName name="A126103090F_Data">Data6!$CB$11:$CB$18</definedName>
    <definedName name="A126103090F_Latest">Data6!$CB$18</definedName>
    <definedName name="A126103094R">Data6!$CZ$1:$CZ$10,Data6!$CZ$11:$CZ$18</definedName>
    <definedName name="A126103094R_Data">Data6!$CZ$11:$CZ$18</definedName>
    <definedName name="A126103094R_Latest">Data6!$CZ$18</definedName>
    <definedName name="A126103098X">Data6!$BA$1:$BA$10,Data6!$BA$11:$BA$18</definedName>
    <definedName name="A126103098X_Data">Data6!$BA$11:$BA$18</definedName>
    <definedName name="A126103098X_Latest">Data6!$BA$18</definedName>
    <definedName name="A126103102C">Data6!$BG$1:$BG$10,Data6!$BG$11:$BG$18</definedName>
    <definedName name="A126103102C_Data">Data6!$BG$11:$BG$18</definedName>
    <definedName name="A126103102C_Latest">Data6!$BG$18</definedName>
    <definedName name="A126103106L">Data6!$DF$1:$DF$10,Data6!$DF$11:$DF$18</definedName>
    <definedName name="A126103106L_Data">Data6!$DF$11:$DF$18</definedName>
    <definedName name="A126103106L_Latest">Data6!$DF$18</definedName>
    <definedName name="A126103110C">Data6!$CW$1:$CW$10,Data6!$CW$11:$CW$18</definedName>
    <definedName name="A126103110C_Data">Data6!$CW$11:$CW$18</definedName>
    <definedName name="A126103110C_Latest">Data6!$CW$18</definedName>
    <definedName name="A126103114L">Data6!$DL$1:$DL$10,Data6!$DL$11:$DL$18</definedName>
    <definedName name="A126103114L_Data">Data6!$DL$11:$DL$18</definedName>
    <definedName name="A126103114L_Latest">Data6!$DL$18</definedName>
    <definedName name="A126103118W">Data6!$AI$1:$AI$10,Data6!$AI$11:$AI$18</definedName>
    <definedName name="A126103118W_Data">Data6!$AI$11:$AI$18</definedName>
    <definedName name="A126103118W_Latest">Data6!$AI$18</definedName>
    <definedName name="A126103122L">Data6!$AU$1:$AU$10,Data6!$AU$11:$AU$18</definedName>
    <definedName name="A126103122L_Data">Data6!$AU$11:$AU$18</definedName>
    <definedName name="A126103122L_Latest">Data6!$AU$18</definedName>
    <definedName name="A126103126W">Data6!$CE$1:$CE$10,Data6!$CE$11:$CE$18</definedName>
    <definedName name="A126103126W_Data">Data6!$CE$11:$CE$18</definedName>
    <definedName name="A126103126W_Latest">Data6!$CE$18</definedName>
    <definedName name="A126103130L">Data6!$DC$1:$DC$10,Data6!$DC$11:$DC$18</definedName>
    <definedName name="A126103130L_Data">Data6!$DC$11:$DC$18</definedName>
    <definedName name="A126103130L_Latest">Data6!$DC$18</definedName>
    <definedName name="A126103134W">Data6!$DI$1:$DI$10,Data6!$DI$11:$DI$18</definedName>
    <definedName name="A126103134W_Data">Data6!$DI$11:$DI$18</definedName>
    <definedName name="A126103134W_Latest">Data6!$DI$18</definedName>
    <definedName name="A126103138F">Data6!$Q$1:$Q$10,Data6!$Q$11:$Q$18</definedName>
    <definedName name="A126103138F_Data">Data6!$Q$11:$Q$18</definedName>
    <definedName name="A126103138F_Latest">Data6!$Q$18</definedName>
    <definedName name="A126103142W">Data6!$Z$1:$Z$10,Data6!$Z$11:$Z$18</definedName>
    <definedName name="A126103142W_Data">Data6!$Z$11:$Z$18</definedName>
    <definedName name="A126103142W_Latest">Data6!$Z$18</definedName>
    <definedName name="A126103146F">Data6!$AC$1:$AC$10,Data6!$AC$11:$AC$18</definedName>
    <definedName name="A126103146F_Data">Data6!$AC$11:$AC$18</definedName>
    <definedName name="A126103146F_Latest">Data6!$AC$18</definedName>
    <definedName name="A126103150W">Data6!$BD$1:$BD$10,Data6!$BD$11:$BD$18</definedName>
    <definedName name="A126103150W_Data">Data6!$BD$11:$BD$18</definedName>
    <definedName name="A126103150W_Latest">Data6!$BD$18</definedName>
    <definedName name="A126103154F">Data6!$BJ$1:$BJ$10,Data6!$BJ$11:$BJ$18</definedName>
    <definedName name="A126103154F_Data">Data6!$BJ$11:$BJ$18</definedName>
    <definedName name="A126103154F_Latest">Data6!$BJ$18</definedName>
    <definedName name="A126103158R">Data6!$BM$1:$BM$10,Data6!$BM$11:$BM$18</definedName>
    <definedName name="A126103158R_Data">Data6!$BM$11:$BM$18</definedName>
    <definedName name="A126103158R_Latest">Data6!$BM$18</definedName>
    <definedName name="A126103162F">Data6!$CH$1:$CH$10,Data6!$CH$11:$CH$18</definedName>
    <definedName name="A126103162F_Data">Data6!$CH$11:$CH$18</definedName>
    <definedName name="A126103162F_Latest">Data6!$CH$18</definedName>
    <definedName name="A126103166R">Data6!$CQ$1:$CQ$10,Data6!$CQ$11:$CQ$18</definedName>
    <definedName name="A126103166R_Data">Data6!$CQ$11:$CQ$18</definedName>
    <definedName name="A126103166R_Latest">Data6!$CQ$18</definedName>
    <definedName name="A126103170F">Data6!$AF$1:$AF$10,Data6!$AF$11:$AF$18</definedName>
    <definedName name="A126103170F_Data">Data6!$AF$11:$AF$18</definedName>
    <definedName name="A126103170F_Latest">Data6!$AF$18</definedName>
    <definedName name="A126103174R">Data6!$AO$1:$AO$10,Data6!$AO$11:$AO$18</definedName>
    <definedName name="A126103174R_Data">Data6!$AO$11:$AO$18</definedName>
    <definedName name="A126103174R_Latest">Data6!$AO$18</definedName>
    <definedName name="A126103178X">Data6!$CT$1:$CT$10,Data6!$CT$11:$CT$18</definedName>
    <definedName name="A126103178X_Data">Data6!$CT$11:$CT$18</definedName>
    <definedName name="A126103178X_Latest">Data6!$CT$18</definedName>
    <definedName name="A126103182R">Data6!$N$1:$N$10,Data6!$N$11:$N$18</definedName>
    <definedName name="A126103182R_Data">Data6!$N$11:$N$18</definedName>
    <definedName name="A126103182R_Latest">Data6!$N$18</definedName>
    <definedName name="A126103186X">Data6!$T$1:$T$10,Data6!$T$11:$T$18</definedName>
    <definedName name="A126103186X_Data">Data6!$T$11:$T$18</definedName>
    <definedName name="A126103186X_Latest">Data6!$T$18</definedName>
    <definedName name="A126103190R">Data6!$W$1:$W$10,Data6!$W$11:$W$18</definedName>
    <definedName name="A126103190R_Data">Data6!$W$11:$W$18</definedName>
    <definedName name="A126103190R_Latest">Data6!$W$18</definedName>
    <definedName name="A126103194X">Data6!$AL$1:$AL$10,Data6!$AL$11:$AL$18</definedName>
    <definedName name="A126103194X_Data">Data6!$AL$11:$AL$18</definedName>
    <definedName name="A126103194X_Latest">Data6!$AL$18</definedName>
    <definedName name="A126103198J">Data6!$BV$1:$BV$10,Data6!$BV$11:$BV$18</definedName>
    <definedName name="A126103198J_Data">Data6!$BV$11:$BV$18</definedName>
    <definedName name="A126103198J_Latest">Data6!$BV$18</definedName>
    <definedName name="A126103202L">Data6!$BY$1:$BY$10,Data6!$BY$11:$BY$18</definedName>
    <definedName name="A126103202L_Data">Data6!$BY$11:$BY$18</definedName>
    <definedName name="A126103202L_Latest">Data6!$BY$18</definedName>
    <definedName name="A126103206W">Data6!$AR$1:$AR$10,Data6!$AR$11:$AR$18</definedName>
    <definedName name="A126103206W_Data">Data6!$AR$11:$AR$18</definedName>
    <definedName name="A126103206W_Latest">Data6!$AR$18</definedName>
    <definedName name="A126103210L">Data6!$BP$1:$BP$10,Data6!$BP$11:$BP$18</definedName>
    <definedName name="A126103210L_Data">Data6!$BP$11:$BP$18</definedName>
    <definedName name="A126103210L_Latest">Data6!$BP$18</definedName>
    <definedName name="A126103214W">Data6!$CK$1:$CK$10,Data6!$CK$11:$CK$18</definedName>
    <definedName name="A126103214W_Data">Data6!$CK$11:$CK$18</definedName>
    <definedName name="A126103214W_Latest">Data6!$CK$18</definedName>
    <definedName name="A126103218F">Data3!$FN$1:$FN$10,Data3!$FN$11:$FN$18</definedName>
    <definedName name="A126103218F_Data">Data3!$FN$11:$FN$18</definedName>
    <definedName name="A126103218F_Latest">Data3!$FN$18</definedName>
    <definedName name="A126103222W">Data3!$GI$1:$GI$10,Data3!$GI$11:$GI$18</definedName>
    <definedName name="A126103222W_Data">Data3!$GI$11:$GI$18</definedName>
    <definedName name="A126103222W_Latest">Data3!$GI$18</definedName>
    <definedName name="A126103226F">Data3!$HD$1:$HD$10,Data3!$HD$11:$HD$18</definedName>
    <definedName name="A126103226F_Data">Data3!$HD$11:$HD$18</definedName>
    <definedName name="A126103226F_Latest">Data3!$HD$18</definedName>
    <definedName name="A126103230W">Data3!$GR$1:$GR$10,Data3!$GR$11:$GR$18</definedName>
    <definedName name="A126103230W_Data">Data3!$GR$11:$GR$18</definedName>
    <definedName name="A126103230W_Latest">Data3!$GR$18</definedName>
    <definedName name="A126103234F">Data3!$HP$1:$HP$10,Data3!$HP$11:$HP$18</definedName>
    <definedName name="A126103234F_Data">Data3!$HP$11:$HP$18</definedName>
    <definedName name="A126103234F_Latest">Data3!$HP$18</definedName>
    <definedName name="A126103238R">Data3!$FQ$1:$FQ$10,Data3!$FQ$11:$FQ$18</definedName>
    <definedName name="A126103238R_Data">Data3!$FQ$11:$FQ$18</definedName>
    <definedName name="A126103238R_Latest">Data3!$FQ$18</definedName>
    <definedName name="A126103242F">Data3!$FW$1:$FW$10,Data3!$FW$11:$FW$18</definedName>
    <definedName name="A126103242F_Data">Data3!$FW$11:$FW$18</definedName>
    <definedName name="A126103242F_Latest">Data3!$FW$18</definedName>
    <definedName name="A126103246R">Data3!$HV$1:$HV$10,Data3!$HV$11:$HV$18</definedName>
    <definedName name="A126103246R_Data">Data3!$HV$11:$HV$18</definedName>
    <definedName name="A126103246R_Latest">Data3!$HV$18</definedName>
    <definedName name="A126103250F">Data3!$HM$1:$HM$10,Data3!$HM$11:$HM$18</definedName>
    <definedName name="A126103250F_Data">Data3!$HM$11:$HM$18</definedName>
    <definedName name="A126103250F_Latest">Data3!$HM$18</definedName>
    <definedName name="A126103254R">Data3!$IB$1:$IB$10,Data3!$IB$11:$IB$18</definedName>
    <definedName name="A126103254R_Data">Data3!$IB$11:$IB$18</definedName>
    <definedName name="A126103254R_Latest">Data3!$IB$18</definedName>
    <definedName name="A126103258X">Data3!$EY$1:$EY$10,Data3!$EY$11:$EY$18</definedName>
    <definedName name="A126103258X_Data">Data3!$EY$11:$EY$18</definedName>
    <definedName name="A126103258X_Latest">Data3!$EY$18</definedName>
    <definedName name="A126103262R">Data3!$FK$1:$FK$10,Data3!$FK$11:$FK$18</definedName>
    <definedName name="A126103262R_Data">Data3!$FK$11:$FK$18</definedName>
    <definedName name="A126103262R_Latest">Data3!$FK$18</definedName>
    <definedName name="A126103266X">Data3!$GU$1:$GU$10,Data3!$GU$11:$GU$18</definedName>
    <definedName name="A126103266X_Data">Data3!$GU$11:$GU$18</definedName>
    <definedName name="A126103266X_Latest">Data3!$GU$18</definedName>
    <definedName name="A126103270R">Data3!$HS$1:$HS$10,Data3!$HS$11:$HS$18</definedName>
    <definedName name="A126103270R_Data">Data3!$HS$11:$HS$18</definedName>
    <definedName name="A126103270R_Latest">Data3!$HS$18</definedName>
    <definedName name="A126103274X">Data3!$HY$1:$HY$10,Data3!$HY$11:$HY$18</definedName>
    <definedName name="A126103274X_Data">Data3!$HY$11:$HY$18</definedName>
    <definedName name="A126103274X_Latest">Data3!$HY$18</definedName>
    <definedName name="A126103278J">Data3!$EG$1:$EG$10,Data3!$EG$11:$EG$18</definedName>
    <definedName name="A126103278J_Data">Data3!$EG$11:$EG$18</definedName>
    <definedName name="A126103278J_Latest">Data3!$EG$18</definedName>
    <definedName name="A126103282X">Data3!$EP$1:$EP$10,Data3!$EP$11:$EP$18</definedName>
    <definedName name="A126103282X_Data">Data3!$EP$11:$EP$18</definedName>
    <definedName name="A126103282X_Latest">Data3!$EP$18</definedName>
    <definedName name="A126103286J">Data3!$ES$1:$ES$10,Data3!$ES$11:$ES$18</definedName>
    <definedName name="A126103286J_Data">Data3!$ES$11:$ES$18</definedName>
    <definedName name="A126103286J_Latest">Data3!$ES$18</definedName>
    <definedName name="A126103290X">Data3!$FT$1:$FT$10,Data3!$FT$11:$FT$18</definedName>
    <definedName name="A126103290X_Data">Data3!$FT$11:$FT$18</definedName>
    <definedName name="A126103290X_Latest">Data3!$FT$18</definedName>
    <definedName name="A126103294J">Data3!$FZ$1:$FZ$10,Data3!$FZ$11:$FZ$18</definedName>
    <definedName name="A126103294J_Data">Data3!$FZ$11:$FZ$18</definedName>
    <definedName name="A126103294J_Latest">Data3!$FZ$18</definedName>
    <definedName name="A126103298T">Data3!$GC$1:$GC$10,Data3!$GC$11:$GC$18</definedName>
    <definedName name="A126103298T_Data">Data3!$GC$11:$GC$18</definedName>
    <definedName name="A126103298T_Latest">Data3!$GC$18</definedName>
    <definedName name="A126103302W">Data3!$GX$1:$GX$10,Data3!$GX$11:$GX$18</definedName>
    <definedName name="A126103302W_Data">Data3!$GX$11:$GX$18</definedName>
    <definedName name="A126103302W_Latest">Data3!$GX$18</definedName>
    <definedName name="A126103306F">Data3!$HG$1:$HG$10,Data3!$HG$11:$HG$18</definedName>
    <definedName name="A126103306F_Data">Data3!$HG$11:$HG$18</definedName>
    <definedName name="A126103306F_Latest">Data3!$HG$18</definedName>
    <definedName name="A126103310W">Data3!$EV$1:$EV$10,Data3!$EV$11:$EV$18</definedName>
    <definedName name="A126103310W_Data">Data3!$EV$11:$EV$18</definedName>
    <definedName name="A126103310W_Latest">Data3!$EV$18</definedName>
    <definedName name="A126103314F">Data3!$FE$1:$FE$10,Data3!$FE$11:$FE$18</definedName>
    <definedName name="A126103314F_Data">Data3!$FE$11:$FE$18</definedName>
    <definedName name="A126103314F_Latest">Data3!$FE$18</definedName>
    <definedName name="A126103318R">Data3!$HJ$1:$HJ$10,Data3!$HJ$11:$HJ$18</definedName>
    <definedName name="A126103318R_Data">Data3!$HJ$11:$HJ$18</definedName>
    <definedName name="A126103318R_Latest">Data3!$HJ$18</definedName>
    <definedName name="A126103322F">Data3!$ED$1:$ED$10,Data3!$ED$11:$ED$18</definedName>
    <definedName name="A126103322F_Data">Data3!$ED$11:$ED$18</definedName>
    <definedName name="A126103322F_Latest">Data3!$ED$18</definedName>
    <definedName name="A126103326R">Data3!$EJ$1:$EJ$10,Data3!$EJ$11:$EJ$18</definedName>
    <definedName name="A126103326R_Data">Data3!$EJ$11:$EJ$18</definedName>
    <definedName name="A126103326R_Latest">Data3!$EJ$18</definedName>
    <definedName name="A126103330F">Data3!$EM$1:$EM$10,Data3!$EM$11:$EM$18</definedName>
    <definedName name="A126103330F_Data">Data3!$EM$11:$EM$18</definedName>
    <definedName name="A126103330F_Latest">Data3!$EM$18</definedName>
    <definedName name="A126103334R">Data3!$FB$1:$FB$10,Data3!$FB$11:$FB$18</definedName>
    <definedName name="A126103334R_Data">Data3!$FB$11:$FB$18</definedName>
    <definedName name="A126103334R_Latest">Data3!$FB$18</definedName>
    <definedName name="A126103338X">Data3!$GL$1:$GL$10,Data3!$GL$11:$GL$18</definedName>
    <definedName name="A126103338X_Data">Data3!$GL$11:$GL$18</definedName>
    <definedName name="A126103338X_Latest">Data3!$GL$18</definedName>
    <definedName name="A126103342R">Data3!$GO$1:$GO$10,Data3!$GO$11:$GO$18</definedName>
    <definedName name="A126103342R_Data">Data3!$GO$11:$GO$18</definedName>
    <definedName name="A126103342R_Latest">Data3!$GO$18</definedName>
    <definedName name="A126103346X">Data3!$FH$1:$FH$10,Data3!$FH$11:$FH$18</definedName>
    <definedName name="A126103346X_Data">Data3!$FH$11:$FH$18</definedName>
    <definedName name="A126103346X_Latest">Data3!$FH$18</definedName>
    <definedName name="A126103350R">Data3!$GF$1:$GF$10,Data3!$GF$11:$GF$18</definedName>
    <definedName name="A126103350R_Data">Data3!$GF$11:$GF$18</definedName>
    <definedName name="A126103350R_Latest">Data3!$GF$18</definedName>
    <definedName name="A126103354X">Data3!$HA$1:$HA$10,Data3!$HA$11:$HA$18</definedName>
    <definedName name="A126103354X_Data">Data3!$HA$11:$HA$18</definedName>
    <definedName name="A126103354X_Latest">Data3!$HA$18</definedName>
    <definedName name="A126103358J">Data4!$DZ$1:$DZ$10,Data4!$DZ$11:$DZ$18</definedName>
    <definedName name="A126103358J_Data">Data4!$DZ$11:$DZ$18</definedName>
    <definedName name="A126103358J_Latest">Data4!$DZ$18</definedName>
    <definedName name="A126103362X">Data4!$EU$1:$EU$10,Data4!$EU$11:$EU$18</definedName>
    <definedName name="A126103362X_Data">Data4!$EU$11:$EU$18</definedName>
    <definedName name="A126103362X_Latest">Data4!$EU$18</definedName>
    <definedName name="A126103366J">Data4!$FP$1:$FP$10,Data4!$FP$11:$FP$18</definedName>
    <definedName name="A126103366J_Data">Data4!$FP$11:$FP$18</definedName>
    <definedName name="A126103366J_Latest">Data4!$FP$18</definedName>
    <definedName name="A126103370X">Data4!$FD$1:$FD$10,Data4!$FD$11:$FD$18</definedName>
    <definedName name="A126103370X_Data">Data4!$FD$11:$FD$18</definedName>
    <definedName name="A126103370X_Latest">Data4!$FD$18</definedName>
    <definedName name="A126103374J">Data4!$GB$1:$GB$10,Data4!$GB$11:$GB$18</definedName>
    <definedName name="A126103374J_Data">Data4!$GB$11:$GB$18</definedName>
    <definedName name="A126103374J_Latest">Data4!$GB$18</definedName>
    <definedName name="A126103378T">Data4!$EC$1:$EC$10,Data4!$EC$11:$EC$18</definedName>
    <definedName name="A126103378T_Data">Data4!$EC$11:$EC$18</definedName>
    <definedName name="A126103378T_Latest">Data4!$EC$18</definedName>
    <definedName name="A126103382J">Data4!$EI$1:$EI$10,Data4!$EI$11:$EI$18</definedName>
    <definedName name="A126103382J_Data">Data4!$EI$11:$EI$18</definedName>
    <definedName name="A126103382J_Latest">Data4!$EI$18</definedName>
    <definedName name="A126103386T">Data4!$GH$1:$GH$10,Data4!$GH$11:$GH$18</definedName>
    <definedName name="A126103386T_Data">Data4!$GH$11:$GH$18</definedName>
    <definedName name="A126103386T_Latest">Data4!$GH$18</definedName>
    <definedName name="A126103390J">Data4!$FY$1:$FY$10,Data4!$FY$11:$FY$18</definedName>
    <definedName name="A126103390J_Data">Data4!$FY$11:$FY$18</definedName>
    <definedName name="A126103390J_Latest">Data4!$FY$18</definedName>
    <definedName name="A126103394T">Data4!$GN$1:$GN$10,Data4!$GN$11:$GN$18</definedName>
    <definedName name="A126103394T_Data">Data4!$GN$11:$GN$18</definedName>
    <definedName name="A126103394T_Latest">Data4!$GN$18</definedName>
    <definedName name="A126103398A">Data4!$DK$1:$DK$10,Data4!$DK$11:$DK$18</definedName>
    <definedName name="A126103398A_Data">Data4!$DK$11:$DK$18</definedName>
    <definedName name="A126103398A_Latest">Data4!$DK$18</definedName>
    <definedName name="A126103402F">Data4!$DW$1:$DW$10,Data4!$DW$11:$DW$18</definedName>
    <definedName name="A126103402F_Data">Data4!$DW$11:$DW$18</definedName>
    <definedName name="A126103402F_Latest">Data4!$DW$18</definedName>
    <definedName name="A126103406R">Data4!$FG$1:$FG$10,Data4!$FG$11:$FG$18</definedName>
    <definedName name="A126103406R_Data">Data4!$FG$11:$FG$18</definedName>
    <definedName name="A126103406R_Latest">Data4!$FG$18</definedName>
    <definedName name="A126103410F">Data4!$GE$1:$GE$10,Data4!$GE$11:$GE$18</definedName>
    <definedName name="A126103410F_Data">Data4!$GE$11:$GE$18</definedName>
    <definedName name="A126103410F_Latest">Data4!$GE$18</definedName>
    <definedName name="A126103414R">Data4!$GK$1:$GK$10,Data4!$GK$11:$GK$18</definedName>
    <definedName name="A126103414R_Data">Data4!$GK$11:$GK$18</definedName>
    <definedName name="A126103414R_Latest">Data4!$GK$18</definedName>
    <definedName name="A126103418X">Data4!$CS$1:$CS$10,Data4!$CS$11:$CS$18</definedName>
    <definedName name="A126103418X_Data">Data4!$CS$11:$CS$18</definedName>
    <definedName name="A126103418X_Latest">Data4!$CS$18</definedName>
    <definedName name="A126103422R">Data4!$DB$1:$DB$10,Data4!$DB$11:$DB$18</definedName>
    <definedName name="A126103422R_Data">Data4!$DB$11:$DB$18</definedName>
    <definedName name="A126103422R_Latest">Data4!$DB$18</definedName>
    <definedName name="A126103426X">Data4!$DE$1:$DE$10,Data4!$DE$11:$DE$18</definedName>
    <definedName name="A126103426X_Data">Data4!$DE$11:$DE$18</definedName>
    <definedName name="A126103426X_Latest">Data4!$DE$18</definedName>
    <definedName name="A126103430R">Data4!$EF$1:$EF$10,Data4!$EF$11:$EF$18</definedName>
    <definedName name="A126103430R_Data">Data4!$EF$11:$EF$18</definedName>
    <definedName name="A126103430R_Latest">Data4!$EF$18</definedName>
    <definedName name="A126103434X">Data4!$EL$1:$EL$10,Data4!$EL$11:$EL$18</definedName>
    <definedName name="A126103434X_Data">Data4!$EL$11:$EL$18</definedName>
    <definedName name="A126103434X_Latest">Data4!$EL$18</definedName>
    <definedName name="A126103438J">Data4!$EO$1:$EO$10,Data4!$EO$11:$EO$18</definedName>
    <definedName name="A126103438J_Data">Data4!$EO$11:$EO$18</definedName>
    <definedName name="A126103438J_Latest">Data4!$EO$18</definedName>
    <definedName name="A126103442X">Data4!$FJ$1:$FJ$10,Data4!$FJ$11:$FJ$18</definedName>
    <definedName name="A126103442X_Data">Data4!$FJ$11:$FJ$18</definedName>
    <definedName name="A126103442X_Latest">Data4!$FJ$18</definedName>
    <definedName name="A126103446J">Data4!$FS$1:$FS$10,Data4!$FS$11:$FS$18</definedName>
    <definedName name="A126103446J_Data">Data4!$FS$11:$FS$18</definedName>
    <definedName name="A126103446J_Latest">Data4!$FS$18</definedName>
    <definedName name="A126103450X">Data4!$DH$1:$DH$10,Data4!$DH$11:$DH$18</definedName>
    <definedName name="A126103450X_Data">Data4!$DH$11:$DH$18</definedName>
    <definedName name="A126103450X_Latest">Data4!$DH$18</definedName>
    <definedName name="A126103454J">Data4!$DQ$1:$DQ$10,Data4!$DQ$11:$DQ$18</definedName>
    <definedName name="A126103454J_Data">Data4!$DQ$11:$DQ$18</definedName>
    <definedName name="A126103454J_Latest">Data4!$DQ$18</definedName>
    <definedName name="A126103458T">Data4!$FV$1:$FV$10,Data4!$FV$11:$FV$18</definedName>
    <definedName name="A126103458T_Data">Data4!$FV$11:$FV$18</definedName>
    <definedName name="A126103458T_Latest">Data4!$FV$18</definedName>
    <definedName name="A126103462J">Data4!$CP$1:$CP$10,Data4!$CP$11:$CP$18</definedName>
    <definedName name="A126103462J_Data">Data4!$CP$11:$CP$18</definedName>
    <definedName name="A126103462J_Latest">Data4!$CP$18</definedName>
    <definedName name="A126103466T">Data4!$CV$1:$CV$10,Data4!$CV$11:$CV$18</definedName>
    <definedName name="A126103466T_Data">Data4!$CV$11:$CV$18</definedName>
    <definedName name="A126103466T_Latest">Data4!$CV$18</definedName>
    <definedName name="A126103470J">Data4!$CY$1:$CY$10,Data4!$CY$11:$CY$18</definedName>
    <definedName name="A126103470J_Data">Data4!$CY$11:$CY$18</definedName>
    <definedName name="A126103470J_Latest">Data4!$CY$18</definedName>
    <definedName name="A126103474T">Data4!$DN$1:$DN$10,Data4!$DN$11:$DN$18</definedName>
    <definedName name="A126103474T_Data">Data4!$DN$11:$DN$18</definedName>
    <definedName name="A126103474T_Latest">Data4!$DN$18</definedName>
    <definedName name="A126103478A">Data4!$EX$1:$EX$10,Data4!$EX$11:$EX$18</definedName>
    <definedName name="A126103478A_Data">Data4!$EX$11:$EX$18</definedName>
    <definedName name="A126103478A_Latest">Data4!$EX$18</definedName>
    <definedName name="A126103482T">Data4!$FA$1:$FA$10,Data4!$FA$11:$FA$18</definedName>
    <definedName name="A126103482T_Data">Data4!$FA$11:$FA$18</definedName>
    <definedName name="A126103482T_Latest">Data4!$FA$18</definedName>
    <definedName name="A126103486A">Data4!$DT$1:$DT$10,Data4!$DT$11:$DT$18</definedName>
    <definedName name="A126103486A_Data">Data4!$DT$11:$DT$18</definedName>
    <definedName name="A126103486A_Latest">Data4!$DT$18</definedName>
    <definedName name="A126103490T">Data4!$ER$1:$ER$10,Data4!$ER$11:$ER$18</definedName>
    <definedName name="A126103490T_Data">Data4!$ER$11:$ER$18</definedName>
    <definedName name="A126103490T_Latest">Data4!$ER$18</definedName>
    <definedName name="A126103494A">Data4!$FM$1:$FM$10,Data4!$FM$11:$FM$18</definedName>
    <definedName name="A126103494A_Data">Data4!$FM$11:$FM$18</definedName>
    <definedName name="A126103494A_Latest">Data4!$FM$18</definedName>
    <definedName name="A126103498K">Data4!$IA$1:$IA$10,Data4!$IA$11:$IA$18</definedName>
    <definedName name="A126103498K_Data">Data4!$IA$11:$IA$18</definedName>
    <definedName name="A126103498K_Latest">Data4!$IA$18</definedName>
    <definedName name="A126103502R">Data5!$F$1:$F$10,Data5!$F$11:$F$18</definedName>
    <definedName name="A126103502R_Data">Data5!$F$11:$F$18</definedName>
    <definedName name="A126103502R_Latest">Data5!$F$18</definedName>
    <definedName name="A126103506X">Data5!$AA$1:$AA$10,Data5!$AA$11:$AA$18</definedName>
    <definedName name="A126103506X_Data">Data5!$AA$11:$AA$18</definedName>
    <definedName name="A126103506X_Latest">Data5!$AA$18</definedName>
    <definedName name="A126103510R">Data5!$O$1:$O$10,Data5!$O$11:$O$18</definedName>
    <definedName name="A126103510R_Data">Data5!$O$11:$O$18</definedName>
    <definedName name="A126103510R_Latest">Data5!$O$18</definedName>
    <definedName name="A126103514X">Data5!$AM$1:$AM$10,Data5!$AM$11:$AM$18</definedName>
    <definedName name="A126103514X_Data">Data5!$AM$11:$AM$18</definedName>
    <definedName name="A126103514X_Latest">Data5!$AM$18</definedName>
    <definedName name="A126103518J">Data4!$ID$1:$ID$10,Data4!$ID$11:$ID$18</definedName>
    <definedName name="A126103518J_Data">Data4!$ID$11:$ID$18</definedName>
    <definedName name="A126103518J_Latest">Data4!$ID$18</definedName>
    <definedName name="A126103522X">Data4!$IJ$1:$IJ$10,Data4!$IJ$11:$IJ$18</definedName>
    <definedName name="A126103522X_Data">Data4!$IJ$11:$IJ$18</definedName>
    <definedName name="A126103522X_Latest">Data4!$IJ$18</definedName>
    <definedName name="A126103526J">Data5!$AS$1:$AS$10,Data5!$AS$11:$AS$18</definedName>
    <definedName name="A126103526J_Data">Data5!$AS$11:$AS$18</definedName>
    <definedName name="A126103526J_Latest">Data5!$AS$18</definedName>
    <definedName name="A126103530X">Data5!$AJ$1:$AJ$10,Data5!$AJ$11:$AJ$18</definedName>
    <definedName name="A126103530X_Data">Data5!$AJ$11:$AJ$18</definedName>
    <definedName name="A126103530X_Latest">Data5!$AJ$18</definedName>
    <definedName name="A126103534J">Data5!$AY$1:$AY$10,Data5!$AY$11:$AY$18</definedName>
    <definedName name="A126103534J_Data">Data5!$AY$11:$AY$18</definedName>
    <definedName name="A126103534J_Latest">Data5!$AY$18</definedName>
    <definedName name="A126103538T">Data4!$HL$1:$HL$10,Data4!$HL$11:$HL$18</definedName>
    <definedName name="A126103538T_Data">Data4!$HL$11:$HL$18</definedName>
    <definedName name="A126103538T_Latest">Data4!$HL$18</definedName>
    <definedName name="A126103542J">Data4!$HX$1:$HX$10,Data4!$HX$11:$HX$18</definedName>
    <definedName name="A126103542J_Data">Data4!$HX$11:$HX$18</definedName>
    <definedName name="A126103542J_Latest">Data4!$HX$18</definedName>
    <definedName name="A126103546T">Data5!$R$1:$R$10,Data5!$R$11:$R$18</definedName>
    <definedName name="A126103546T_Data">Data5!$R$11:$R$18</definedName>
    <definedName name="A126103546T_Latest">Data5!$R$18</definedName>
    <definedName name="A126103550J">Data5!$AP$1:$AP$10,Data5!$AP$11:$AP$18</definedName>
    <definedName name="A126103550J_Data">Data5!$AP$11:$AP$18</definedName>
    <definedName name="A126103550J_Latest">Data5!$AP$18</definedName>
    <definedName name="A126103554T">Data5!$AV$1:$AV$10,Data5!$AV$11:$AV$18</definedName>
    <definedName name="A126103554T_Data">Data5!$AV$11:$AV$18</definedName>
    <definedName name="A126103554T_Latest">Data5!$AV$18</definedName>
    <definedName name="A126103558A">Data4!$GT$1:$GT$10,Data4!$GT$11:$GT$18</definedName>
    <definedName name="A126103558A_Data">Data4!$GT$11:$GT$18</definedName>
    <definedName name="A126103558A_Latest">Data4!$GT$18</definedName>
    <definedName name="A126103562T">Data4!$HC$1:$HC$10,Data4!$HC$11:$HC$18</definedName>
    <definedName name="A126103562T_Data">Data4!$HC$11:$HC$18</definedName>
    <definedName name="A126103562T_Latest">Data4!$HC$18</definedName>
    <definedName name="A126103566A">Data4!$HF$1:$HF$10,Data4!$HF$11:$HF$18</definedName>
    <definedName name="A126103566A_Data">Data4!$HF$11:$HF$18</definedName>
    <definedName name="A126103566A_Latest">Data4!$HF$18</definedName>
    <definedName name="A126103570T">Data4!$IG$1:$IG$10,Data4!$IG$11:$IG$18</definedName>
    <definedName name="A126103570T_Data">Data4!$IG$11:$IG$18</definedName>
    <definedName name="A126103570T_Latest">Data4!$IG$18</definedName>
    <definedName name="A126103574A">Data4!$IM$1:$IM$10,Data4!$IM$11:$IM$18</definedName>
    <definedName name="A126103574A_Data">Data4!$IM$11:$IM$18</definedName>
    <definedName name="A126103574A_Latest">Data4!$IM$18</definedName>
    <definedName name="A126103578K">Data4!$IP$1:$IP$10,Data4!$IP$11:$IP$18</definedName>
    <definedName name="A126103578K_Data">Data4!$IP$11:$IP$18</definedName>
    <definedName name="A126103578K_Latest">Data4!$IP$18</definedName>
    <definedName name="A126103582A">Data5!$U$1:$U$10,Data5!$U$11:$U$18</definedName>
    <definedName name="A126103582A_Data">Data5!$U$11:$U$18</definedName>
    <definedName name="A126103582A_Latest">Data5!$U$18</definedName>
    <definedName name="A126103586K">Data5!$AD$1:$AD$10,Data5!$AD$11:$AD$18</definedName>
    <definedName name="A126103586K_Data">Data5!$AD$11:$AD$18</definedName>
    <definedName name="A126103586K_Latest">Data5!$AD$18</definedName>
    <definedName name="A126103590A">Data4!$HI$1:$HI$10,Data4!$HI$11:$HI$18</definedName>
    <definedName name="A126103590A_Data">Data4!$HI$11:$HI$18</definedName>
    <definedName name="A126103590A_Latest">Data4!$HI$18</definedName>
    <definedName name="A126103594K">Data4!$HR$1:$HR$10,Data4!$HR$11:$HR$18</definedName>
    <definedName name="A126103594K_Data">Data4!$HR$11:$HR$18</definedName>
    <definedName name="A126103594K_Latest">Data4!$HR$18</definedName>
    <definedName name="A126103598V">Data5!$AG$1:$AG$10,Data5!$AG$11:$AG$18</definedName>
    <definedName name="A126103598V_Data">Data5!$AG$11:$AG$18</definedName>
    <definedName name="A126103598V_Latest">Data5!$AG$18</definedName>
    <definedName name="A126103602X">Data4!$GQ$1:$GQ$10,Data4!$GQ$11:$GQ$18</definedName>
    <definedName name="A126103602X_Data">Data4!$GQ$11:$GQ$18</definedName>
    <definedName name="A126103602X_Latest">Data4!$GQ$18</definedName>
    <definedName name="A126103606J">Data4!$GW$1:$GW$10,Data4!$GW$11:$GW$18</definedName>
    <definedName name="A126103606J_Data">Data4!$GW$11:$GW$18</definedName>
    <definedName name="A126103606J_Latest">Data4!$GW$18</definedName>
    <definedName name="A126103610X">Data4!$GZ$1:$GZ$10,Data4!$GZ$11:$GZ$18</definedName>
    <definedName name="A126103610X_Data">Data4!$GZ$11:$GZ$18</definedName>
    <definedName name="A126103610X_Latest">Data4!$GZ$18</definedName>
    <definedName name="A126103614J">Data4!$HO$1:$HO$10,Data4!$HO$11:$HO$18</definedName>
    <definedName name="A126103614J_Data">Data4!$HO$11:$HO$18</definedName>
    <definedName name="A126103614J_Latest">Data4!$HO$18</definedName>
    <definedName name="A126103618T">Data5!$I$1:$I$10,Data5!$I$11:$I$18</definedName>
    <definedName name="A126103618T_Data">Data5!$I$11:$I$18</definedName>
    <definedName name="A126103618T_Latest">Data5!$I$18</definedName>
    <definedName name="A126103622J">Data5!$L$1:$L$10,Data5!$L$11:$L$18</definedName>
    <definedName name="A126103622J_Data">Data5!$L$11:$L$18</definedName>
    <definedName name="A126103622J_Latest">Data5!$L$18</definedName>
    <definedName name="A126103626T">Data4!$HU$1:$HU$10,Data4!$HU$11:$HU$18</definedName>
    <definedName name="A126103626T_Data">Data4!$HU$11:$HU$18</definedName>
    <definedName name="A126103626T_Latest">Data4!$HU$18</definedName>
    <definedName name="A126103630J">Data5!$C$1:$C$10,Data5!$C$11:$C$18</definedName>
    <definedName name="A126103630J_Data">Data5!$C$11:$C$18</definedName>
    <definedName name="A126103630J_Latest">Data5!$C$18</definedName>
    <definedName name="A126103634T">Data5!$X$1:$X$10,Data5!$X$11:$X$18</definedName>
    <definedName name="A126103634T_Data">Data5!$X$11:$X$18</definedName>
    <definedName name="A126103634T_Latest">Data5!$X$18</definedName>
    <definedName name="A126103638A">Data1!$IP$1:$IP$10,Data1!$IP$11:$IP$18</definedName>
    <definedName name="A126103638A_Data">Data1!$IP$11:$IP$18</definedName>
    <definedName name="A126103638A_Latest">Data1!$IP$18</definedName>
    <definedName name="A126103642T">Data2!$U$1:$U$10,Data2!$U$11:$U$18</definedName>
    <definedName name="A126103642T_Data">Data2!$U$11:$U$18</definedName>
    <definedName name="A126103642T_Latest">Data2!$U$18</definedName>
    <definedName name="A126103646A">Data2!$AP$1:$AP$10,Data2!$AP$11:$AP$18</definedName>
    <definedName name="A126103646A_Data">Data2!$AP$11:$AP$18</definedName>
    <definedName name="A126103646A_Latest">Data2!$AP$18</definedName>
    <definedName name="A126103650T">Data2!$AD$1:$AD$10,Data2!$AD$11:$AD$18</definedName>
    <definedName name="A126103650T_Data">Data2!$AD$11:$AD$18</definedName>
    <definedName name="A126103650T_Latest">Data2!$AD$18</definedName>
    <definedName name="A126103654A">Data2!$BB$1:$BB$10,Data2!$BB$11:$BB$18</definedName>
    <definedName name="A126103654A_Data">Data2!$BB$11:$BB$18</definedName>
    <definedName name="A126103654A_Latest">Data2!$BB$18</definedName>
    <definedName name="A126103658K">Data2!$C$1:$C$10,Data2!$C$11:$C$18</definedName>
    <definedName name="A126103658K_Data">Data2!$C$11:$C$18</definedName>
    <definedName name="A126103658K_Latest">Data2!$C$18</definedName>
    <definedName name="A126103662A">Data2!$I$1:$I$10,Data2!$I$11:$I$18</definedName>
    <definedName name="A126103662A_Data">Data2!$I$11:$I$18</definedName>
    <definedName name="A126103662A_Latest">Data2!$I$18</definedName>
    <definedName name="A126103666K">Data2!$BH$1:$BH$10,Data2!$BH$11:$BH$18</definedName>
    <definedName name="A126103666K_Data">Data2!$BH$11:$BH$18</definedName>
    <definedName name="A126103666K_Latest">Data2!$BH$18</definedName>
    <definedName name="A126103670A">Data2!$AY$1:$AY$10,Data2!$AY$11:$AY$18</definedName>
    <definedName name="A126103670A_Data">Data2!$AY$11:$AY$18</definedName>
    <definedName name="A126103670A_Latest">Data2!$AY$18</definedName>
    <definedName name="A126103674K">Data2!$BN$1:$BN$10,Data2!$BN$11:$BN$18</definedName>
    <definedName name="A126103674K_Data">Data2!$BN$11:$BN$18</definedName>
    <definedName name="A126103674K_Latest">Data2!$BN$18</definedName>
    <definedName name="A126103678V">Data1!$IA$1:$IA$10,Data1!$IA$11:$IA$18</definedName>
    <definedName name="A126103678V_Data">Data1!$IA$11:$IA$18</definedName>
    <definedName name="A126103678V_Latest">Data1!$IA$18</definedName>
    <definedName name="A126103682K">Data1!$IM$1:$IM$10,Data1!$IM$11:$IM$18</definedName>
    <definedName name="A126103682K_Data">Data1!$IM$11:$IM$18</definedName>
    <definedName name="A126103682K_Latest">Data1!$IM$18</definedName>
    <definedName name="A126103686V">Data2!$AG$1:$AG$10,Data2!$AG$11:$AG$18</definedName>
    <definedName name="A126103686V_Data">Data2!$AG$11:$AG$18</definedName>
    <definedName name="A126103686V_Latest">Data2!$AG$18</definedName>
    <definedName name="A126103690K">Data2!$BE$1:$BE$10,Data2!$BE$11:$BE$18</definedName>
    <definedName name="A126103690K_Data">Data2!$BE$11:$BE$18</definedName>
    <definedName name="A126103690K_Latest">Data2!$BE$18</definedName>
    <definedName name="A126103694V">Data2!$BK$1:$BK$10,Data2!$BK$11:$BK$18</definedName>
    <definedName name="A126103694V_Data">Data2!$BK$11:$BK$18</definedName>
    <definedName name="A126103694V_Latest">Data2!$BK$18</definedName>
    <definedName name="A126103698C">Data1!$HI$1:$HI$10,Data1!$HI$11:$HI$18</definedName>
    <definedName name="A126103698C_Data">Data1!$HI$11:$HI$18</definedName>
    <definedName name="A126103698C_Latest">Data1!$HI$18</definedName>
    <definedName name="A126103702J">Data1!$HR$1:$HR$10,Data1!$HR$11:$HR$18</definedName>
    <definedName name="A126103702J_Data">Data1!$HR$11:$HR$18</definedName>
    <definedName name="A126103702J_Latest">Data1!$HR$18</definedName>
    <definedName name="A126103706T">Data1!$HU$1:$HU$10,Data1!$HU$11:$HU$18</definedName>
    <definedName name="A126103706T_Data">Data1!$HU$11:$HU$18</definedName>
    <definedName name="A126103706T_Latest">Data1!$HU$18</definedName>
    <definedName name="A126103710J">Data2!$F$1:$F$10,Data2!$F$11:$F$18</definedName>
    <definedName name="A126103710J_Data">Data2!$F$11:$F$18</definedName>
    <definedName name="A126103710J_Latest">Data2!$F$18</definedName>
    <definedName name="A126103714T">Data2!$L$1:$L$10,Data2!$L$11:$L$18</definedName>
    <definedName name="A126103714T_Data">Data2!$L$11:$L$18</definedName>
    <definedName name="A126103714T_Latest">Data2!$L$18</definedName>
    <definedName name="A126103718A">Data2!$O$1:$O$10,Data2!$O$11:$O$18</definedName>
    <definedName name="A126103718A_Data">Data2!$O$11:$O$18</definedName>
    <definedName name="A126103718A_Latest">Data2!$O$18</definedName>
    <definedName name="A126103722T">Data2!$AJ$1:$AJ$10,Data2!$AJ$11:$AJ$18</definedName>
    <definedName name="A126103722T_Data">Data2!$AJ$11:$AJ$18</definedName>
    <definedName name="A126103722T_Latest">Data2!$AJ$18</definedName>
    <definedName name="A126103726A">Data2!$AS$1:$AS$10,Data2!$AS$11:$AS$18</definedName>
    <definedName name="A126103726A_Data">Data2!$AS$11:$AS$18</definedName>
    <definedName name="A126103726A_Latest">Data2!$AS$18</definedName>
    <definedName name="A126103730T">Data1!$HX$1:$HX$10,Data1!$HX$11:$HX$18</definedName>
    <definedName name="A126103730T_Data">Data1!$HX$11:$HX$18</definedName>
    <definedName name="A126103730T_Latest">Data1!$HX$18</definedName>
    <definedName name="A126103734A">Data1!$IG$1:$IG$10,Data1!$IG$11:$IG$18</definedName>
    <definedName name="A126103734A_Data">Data1!$IG$11:$IG$18</definedName>
    <definedName name="A126103734A_Latest">Data1!$IG$18</definedName>
    <definedName name="A126103738K">Data2!$AV$1:$AV$10,Data2!$AV$11:$AV$18</definedName>
    <definedName name="A126103738K_Data">Data2!$AV$11:$AV$18</definedName>
    <definedName name="A126103738K_Latest">Data2!$AV$18</definedName>
    <definedName name="A126103742A">Data1!$HF$1:$HF$10,Data1!$HF$11:$HF$18</definedName>
    <definedName name="A126103742A_Data">Data1!$HF$11:$HF$18</definedName>
    <definedName name="A126103742A_Latest">Data1!$HF$18</definedName>
    <definedName name="A126103746K">Data1!$HL$1:$HL$10,Data1!$HL$11:$HL$18</definedName>
    <definedName name="A126103746K_Data">Data1!$HL$11:$HL$18</definedName>
    <definedName name="A126103746K_Latest">Data1!$HL$18</definedName>
    <definedName name="A126103750A">Data1!$HO$1:$HO$10,Data1!$HO$11:$HO$18</definedName>
    <definedName name="A126103750A_Data">Data1!$HO$11:$HO$18</definedName>
    <definedName name="A126103750A_Latest">Data1!$HO$18</definedName>
    <definedName name="A126103754K">Data1!$ID$1:$ID$10,Data1!$ID$11:$ID$18</definedName>
    <definedName name="A126103754K_Data">Data1!$ID$11:$ID$18</definedName>
    <definedName name="A126103754K_Latest">Data1!$ID$18</definedName>
    <definedName name="A126103758V">Data2!$X$1:$X$10,Data2!$X$11:$X$18</definedName>
    <definedName name="A126103758V_Data">Data2!$X$11:$X$18</definedName>
    <definedName name="A126103758V_Latest">Data2!$X$18</definedName>
    <definedName name="A126103762K">Data2!$AA$1:$AA$10,Data2!$AA$11:$AA$18</definedName>
    <definedName name="A126103762K_Data">Data2!$AA$11:$AA$18</definedName>
    <definedName name="A126103762K_Latest">Data2!$AA$18</definedName>
    <definedName name="A126103766V">Data1!$IJ$1:$IJ$10,Data1!$IJ$11:$IJ$18</definedName>
    <definedName name="A126103766V_Data">Data1!$IJ$11:$IJ$18</definedName>
    <definedName name="A126103766V_Latest">Data1!$IJ$18</definedName>
    <definedName name="A126103770K">Data2!$R$1:$R$10,Data2!$R$11:$R$18</definedName>
    <definedName name="A126103770K_Data">Data2!$R$11:$R$18</definedName>
    <definedName name="A126103770K_Latest">Data2!$R$18</definedName>
    <definedName name="A126103774V">Data2!$AM$1:$AM$10,Data2!$AM$11:$AM$18</definedName>
    <definedName name="A126103774V_Data">Data2!$AM$11:$AM$18</definedName>
    <definedName name="A126103774V_Latest">Data2!$AM$18</definedName>
    <definedName name="A126104898R">Data3!$BM$1:$BM$10,Data3!$BM$11:$BM$18</definedName>
    <definedName name="A126104898R_Data">Data3!$BM$11:$BM$18</definedName>
    <definedName name="A126104898R_Latest">Data3!$BM$18</definedName>
    <definedName name="A126104902V">Data3!$CH$1:$CH$10,Data3!$CH$11:$CH$18</definedName>
    <definedName name="A126104902V_Data">Data3!$CH$11:$CH$18</definedName>
    <definedName name="A126104902V_Latest">Data3!$CH$18</definedName>
    <definedName name="A126104906C">Data3!$DC$1:$DC$10,Data3!$DC$11:$DC$18</definedName>
    <definedName name="A126104906C_Data">Data3!$DC$11:$DC$18</definedName>
    <definedName name="A126104906C_Latest">Data3!$DC$18</definedName>
    <definedName name="A126104910V">Data3!$CQ$1:$CQ$10,Data3!$CQ$11:$CQ$18</definedName>
    <definedName name="A126104910V_Data">Data3!$CQ$11:$CQ$18</definedName>
    <definedName name="A126104910V_Latest">Data3!$CQ$18</definedName>
    <definedName name="A126104914C">Data3!$DO$1:$DO$10,Data3!$DO$11:$DO$18</definedName>
    <definedName name="A126104914C_Data">Data3!$DO$11:$DO$18</definedName>
    <definedName name="A126104914C_Latest">Data3!$DO$18</definedName>
    <definedName name="A126104918L">Data3!$BP$1:$BP$10,Data3!$BP$11:$BP$18</definedName>
    <definedName name="A126104918L_Data">Data3!$BP$11:$BP$18</definedName>
    <definedName name="A126104918L_Latest">Data3!$BP$18</definedName>
    <definedName name="A126104922C">Data3!$BV$1:$BV$10,Data3!$BV$11:$BV$18</definedName>
    <definedName name="A126104922C_Data">Data3!$BV$11:$BV$18</definedName>
    <definedName name="A126104922C_Latest">Data3!$BV$18</definedName>
    <definedName name="A126104926L">Data3!$DU$1:$DU$10,Data3!$DU$11:$DU$18</definedName>
    <definedName name="A126104926L_Data">Data3!$DU$11:$DU$18</definedName>
    <definedName name="A126104926L_Latest">Data3!$DU$18</definedName>
    <definedName name="A126104930C">Data3!$DL$1:$DL$10,Data3!$DL$11:$DL$18</definedName>
    <definedName name="A126104930C_Data">Data3!$DL$11:$DL$18</definedName>
    <definedName name="A126104930C_Latest">Data3!$DL$18</definedName>
    <definedName name="A126104934L">Data3!$EA$1:$EA$10,Data3!$EA$11:$EA$18</definedName>
    <definedName name="A126104934L_Data">Data3!$EA$11:$EA$18</definedName>
    <definedName name="A126104934L_Latest">Data3!$EA$18</definedName>
    <definedName name="A126104938W">Data3!$AX$1:$AX$10,Data3!$AX$11:$AX$18</definedName>
    <definedName name="A126104938W_Data">Data3!$AX$11:$AX$18</definedName>
    <definedName name="A126104938W_Latest">Data3!$AX$18</definedName>
    <definedName name="A126104942L">Data3!$BJ$1:$BJ$10,Data3!$BJ$11:$BJ$18</definedName>
    <definedName name="A126104942L_Data">Data3!$BJ$11:$BJ$18</definedName>
    <definedName name="A126104942L_Latest">Data3!$BJ$18</definedName>
    <definedName name="A126104946W">Data3!$CT$1:$CT$10,Data3!$CT$11:$CT$18</definedName>
    <definedName name="A126104946W_Data">Data3!$CT$11:$CT$18</definedName>
    <definedName name="A126104946W_Latest">Data3!$CT$18</definedName>
    <definedName name="A126104950L">Data3!$DR$1:$DR$10,Data3!$DR$11:$DR$18</definedName>
    <definedName name="A126104950L_Data">Data3!$DR$11:$DR$18</definedName>
    <definedName name="A126104950L_Latest">Data3!$DR$18</definedName>
    <definedName name="A126104954W">Data3!$DX$1:$DX$10,Data3!$DX$11:$DX$18</definedName>
    <definedName name="A126104954W_Data">Data3!$DX$11:$DX$18</definedName>
    <definedName name="A126104954W_Latest">Data3!$DX$18</definedName>
    <definedName name="A126104958F">Data3!$AF$1:$AF$10,Data3!$AF$11:$AF$18</definedName>
    <definedName name="A126104958F_Data">Data3!$AF$11:$AF$18</definedName>
    <definedName name="A126104958F_Latest">Data3!$AF$18</definedName>
    <definedName name="A126104962W">Data3!$AO$1:$AO$10,Data3!$AO$11:$AO$18</definedName>
    <definedName name="A126104962W_Data">Data3!$AO$11:$AO$18</definedName>
    <definedName name="A126104962W_Latest">Data3!$AO$18</definedName>
    <definedName name="A126104966F">Data3!$AR$1:$AR$10,Data3!$AR$11:$AR$18</definedName>
    <definedName name="A126104966F_Data">Data3!$AR$11:$AR$18</definedName>
    <definedName name="A126104966F_Latest">Data3!$AR$18</definedName>
    <definedName name="A126104970W">Data3!$BS$1:$BS$10,Data3!$BS$11:$BS$18</definedName>
    <definedName name="A126104970W_Data">Data3!$BS$11:$BS$18</definedName>
    <definedName name="A126104970W_Latest">Data3!$BS$18</definedName>
    <definedName name="A126104974F">Data3!$BY$1:$BY$10,Data3!$BY$11:$BY$18</definedName>
    <definedName name="A126104974F_Data">Data3!$BY$11:$BY$18</definedName>
    <definedName name="A126104974F_Latest">Data3!$BY$18</definedName>
    <definedName name="A126104978R">Data3!$CB$1:$CB$10,Data3!$CB$11:$CB$18</definedName>
    <definedName name="A126104978R_Data">Data3!$CB$11:$CB$18</definedName>
    <definedName name="A126104978R_Latest">Data3!$CB$18</definedName>
    <definedName name="A126104982F">Data3!$CW$1:$CW$10,Data3!$CW$11:$CW$18</definedName>
    <definedName name="A126104982F_Data">Data3!$CW$11:$CW$18</definedName>
    <definedName name="A126104982F_Latest">Data3!$CW$18</definedName>
    <definedName name="A126104986R">Data3!$DF$1:$DF$10,Data3!$DF$11:$DF$18</definedName>
    <definedName name="A126104986R_Data">Data3!$DF$11:$DF$18</definedName>
    <definedName name="A126104986R_Latest">Data3!$DF$18</definedName>
    <definedName name="A126104990F">Data3!$AU$1:$AU$10,Data3!$AU$11:$AU$18</definedName>
    <definedName name="A126104990F_Data">Data3!$AU$11:$AU$18</definedName>
    <definedName name="A126104990F_Latest">Data3!$AU$18</definedName>
    <definedName name="A126104994R">Data3!$BD$1:$BD$10,Data3!$BD$11:$BD$18</definedName>
    <definedName name="A126104994R_Data">Data3!$BD$11:$BD$18</definedName>
    <definedName name="A126104994R_Latest">Data3!$BD$18</definedName>
    <definedName name="A126104998X">Data3!$DI$1:$DI$10,Data3!$DI$11:$DI$18</definedName>
    <definedName name="A126104998X_Data">Data3!$DI$11:$DI$18</definedName>
    <definedName name="A126104998X_Latest">Data3!$DI$18</definedName>
    <definedName name="A126105002F">Data3!$AC$1:$AC$10,Data3!$AC$11:$AC$18</definedName>
    <definedName name="A126105002F_Data">Data3!$AC$11:$AC$18</definedName>
    <definedName name="A126105002F_Latest">Data3!$AC$18</definedName>
    <definedName name="A126105006R">Data3!$AI$1:$AI$10,Data3!$AI$11:$AI$18</definedName>
    <definedName name="A126105006R_Data">Data3!$AI$11:$AI$18</definedName>
    <definedName name="A126105006R_Latest">Data3!$AI$18</definedName>
    <definedName name="A126105010F">Data3!$AL$1:$AL$10,Data3!$AL$11:$AL$18</definedName>
    <definedName name="A126105010F_Data">Data3!$AL$11:$AL$18</definedName>
    <definedName name="A126105010F_Latest">Data3!$AL$18</definedName>
    <definedName name="A126105014R">Data3!$BA$1:$BA$10,Data3!$BA$11:$BA$18</definedName>
    <definedName name="A126105014R_Data">Data3!$BA$11:$BA$18</definedName>
    <definedName name="A126105014R_Latest">Data3!$BA$18</definedName>
    <definedName name="A126105018X">Data3!$CK$1:$CK$10,Data3!$CK$11:$CK$18</definedName>
    <definedName name="A126105018X_Data">Data3!$CK$11:$CK$18</definedName>
    <definedName name="A126105018X_Latest">Data3!$CK$18</definedName>
    <definedName name="A126105022R">Data3!$CN$1:$CN$10,Data3!$CN$11:$CN$18</definedName>
    <definedName name="A126105022R_Data">Data3!$CN$11:$CN$18</definedName>
    <definedName name="A126105022R_Latest">Data3!$CN$18</definedName>
    <definedName name="A126105026X">Data3!$BG$1:$BG$10,Data3!$BG$11:$BG$18</definedName>
    <definedName name="A126105026X_Data">Data3!$BG$11:$BG$18</definedName>
    <definedName name="A126105026X_Latest">Data3!$BG$18</definedName>
    <definedName name="A126105030R">Data3!$CE$1:$CE$10,Data3!$CE$11:$CE$18</definedName>
    <definedName name="A126105030R_Data">Data3!$CE$11:$CE$18</definedName>
    <definedName name="A126105030R_Latest">Data3!$CE$18</definedName>
    <definedName name="A126105034X">Data3!$CZ$1:$CZ$10,Data3!$CZ$11:$CZ$18</definedName>
    <definedName name="A126105034X_Data">Data3!$CZ$11:$CZ$18</definedName>
    <definedName name="A126105034X_Latest">Data3!$CZ$18</definedName>
    <definedName name="A126106158V">Data1!$EO$1:$EO$10,Data1!$EO$11:$EO$18</definedName>
    <definedName name="A126106158V_Data">Data1!$EO$11:$EO$18</definedName>
    <definedName name="A126106158V_Latest">Data1!$EO$18</definedName>
    <definedName name="A126106162K">Data1!$FJ$1:$FJ$10,Data1!$FJ$11:$FJ$18</definedName>
    <definedName name="A126106162K_Data">Data1!$FJ$11:$FJ$18</definedName>
    <definedName name="A126106162K_Latest">Data1!$FJ$18</definedName>
    <definedName name="A126106166V">Data1!$GE$1:$GE$10,Data1!$GE$11:$GE$18</definedName>
    <definedName name="A126106166V_Data">Data1!$GE$11:$GE$18</definedName>
    <definedName name="A126106166V_Latest">Data1!$GE$18</definedName>
    <definedName name="A126106170K">Data1!$FS$1:$FS$10,Data1!$FS$11:$FS$18</definedName>
    <definedName name="A126106170K_Data">Data1!$FS$11:$FS$18</definedName>
    <definedName name="A126106170K_Latest">Data1!$FS$18</definedName>
    <definedName name="A126106174V">Data1!$GQ$1:$GQ$10,Data1!$GQ$11:$GQ$18</definedName>
    <definedName name="A126106174V_Data">Data1!$GQ$11:$GQ$18</definedName>
    <definedName name="A126106174V_Latest">Data1!$GQ$18</definedName>
    <definedName name="A126106178C">Data1!$ER$1:$ER$10,Data1!$ER$11:$ER$18</definedName>
    <definedName name="A126106178C_Data">Data1!$ER$11:$ER$18</definedName>
    <definedName name="A126106178C_Latest">Data1!$ER$18</definedName>
    <definedName name="A126106182V">Data1!$EX$1:$EX$10,Data1!$EX$11:$EX$18</definedName>
    <definedName name="A126106182V_Data">Data1!$EX$11:$EX$18</definedName>
    <definedName name="A126106182V_Latest">Data1!$EX$18</definedName>
    <definedName name="A126106186C">Data1!$GW$1:$GW$10,Data1!$GW$11:$GW$18</definedName>
    <definedName name="A126106186C_Data">Data1!$GW$11:$GW$18</definedName>
    <definedName name="A126106186C_Latest">Data1!$GW$18</definedName>
    <definedName name="A126106190V">Data1!$GN$1:$GN$10,Data1!$GN$11:$GN$18</definedName>
    <definedName name="A126106190V_Data">Data1!$GN$11:$GN$18</definedName>
    <definedName name="A126106190V_Latest">Data1!$GN$18</definedName>
    <definedName name="A126106194C">Data1!$HC$1:$HC$10,Data1!$HC$11:$HC$18</definedName>
    <definedName name="A126106194C_Data">Data1!$HC$11:$HC$18</definedName>
    <definedName name="A126106194C_Latest">Data1!$HC$18</definedName>
    <definedName name="A126106198L">Data1!$DZ$1:$DZ$10,Data1!$DZ$11:$DZ$18</definedName>
    <definedName name="A126106198L_Data">Data1!$DZ$11:$DZ$18</definedName>
    <definedName name="A126106198L_Latest">Data1!$DZ$18</definedName>
    <definedName name="A126106202T">Data1!$EL$1:$EL$10,Data1!$EL$11:$EL$18</definedName>
    <definedName name="A126106202T_Data">Data1!$EL$11:$EL$18</definedName>
    <definedName name="A126106202T_Latest">Data1!$EL$18</definedName>
    <definedName name="A126106206A">Data1!$FV$1:$FV$10,Data1!$FV$11:$FV$18</definedName>
    <definedName name="A126106206A_Data">Data1!$FV$11:$FV$18</definedName>
    <definedName name="A126106206A_Latest">Data1!$FV$18</definedName>
    <definedName name="A126106210T">Data1!$GT$1:$GT$10,Data1!$GT$11:$GT$18</definedName>
    <definedName name="A126106210T_Data">Data1!$GT$11:$GT$18</definedName>
    <definedName name="A126106210T_Latest">Data1!$GT$18</definedName>
    <definedName name="A126106214A">Data1!$GZ$1:$GZ$10,Data1!$GZ$11:$GZ$18</definedName>
    <definedName name="A126106214A_Data">Data1!$GZ$11:$GZ$18</definedName>
    <definedName name="A126106214A_Latest">Data1!$GZ$18</definedName>
    <definedName name="A126106218K">Data1!$DH$1:$DH$10,Data1!$DH$11:$DH$18</definedName>
    <definedName name="A126106218K_Data">Data1!$DH$11:$DH$18</definedName>
    <definedName name="A126106218K_Latest">Data1!$DH$18</definedName>
    <definedName name="A126106222A">Data1!$DQ$1:$DQ$10,Data1!$DQ$11:$DQ$18</definedName>
    <definedName name="A126106222A_Data">Data1!$DQ$11:$DQ$18</definedName>
    <definedName name="A126106222A_Latest">Data1!$DQ$18</definedName>
    <definedName name="A126106226K">Data1!$DT$1:$DT$10,Data1!$DT$11:$DT$18</definedName>
    <definedName name="A126106226K_Data">Data1!$DT$11:$DT$18</definedName>
    <definedName name="A126106226K_Latest">Data1!$DT$18</definedName>
    <definedName name="A126106230A">Data1!$EU$1:$EU$10,Data1!$EU$11:$EU$18</definedName>
    <definedName name="A126106230A_Data">Data1!$EU$11:$EU$18</definedName>
    <definedName name="A126106230A_Latest">Data1!$EU$18</definedName>
    <definedName name="A126106234K">Data1!$FA$1:$FA$10,Data1!$FA$11:$FA$18</definedName>
    <definedName name="A126106234K_Data">Data1!$FA$11:$FA$18</definedName>
    <definedName name="A126106234K_Latest">Data1!$FA$18</definedName>
    <definedName name="A126106238V">Data1!$FD$1:$FD$10,Data1!$FD$11:$FD$18</definedName>
    <definedName name="A126106238V_Data">Data1!$FD$11:$FD$18</definedName>
    <definedName name="A126106238V_Latest">Data1!$FD$18</definedName>
    <definedName name="A126106242K">Data1!$FY$1:$FY$10,Data1!$FY$11:$FY$18</definedName>
    <definedName name="A126106242K_Data">Data1!$FY$11:$FY$18</definedName>
    <definedName name="A126106242K_Latest">Data1!$FY$18</definedName>
    <definedName name="A126106246V">Data1!$GH$1:$GH$10,Data1!$GH$11:$GH$18</definedName>
    <definedName name="A126106246V_Data">Data1!$GH$11:$GH$18</definedName>
    <definedName name="A126106246V_Latest">Data1!$GH$18</definedName>
    <definedName name="A126106250K">Data1!$DW$1:$DW$10,Data1!$DW$11:$DW$18</definedName>
    <definedName name="A126106250K_Data">Data1!$DW$11:$DW$18</definedName>
    <definedName name="A126106250K_Latest">Data1!$DW$18</definedName>
    <definedName name="A126106254V">Data1!$EF$1:$EF$10,Data1!$EF$11:$EF$18</definedName>
    <definedName name="A126106254V_Data">Data1!$EF$11:$EF$18</definedName>
    <definedName name="A126106254V_Latest">Data1!$EF$18</definedName>
    <definedName name="A126106258C">Data1!$GK$1:$GK$10,Data1!$GK$11:$GK$18</definedName>
    <definedName name="A126106258C_Data">Data1!$GK$11:$GK$18</definedName>
    <definedName name="A126106258C_Latest">Data1!$GK$18</definedName>
    <definedName name="A126106262V">Data1!$DE$1:$DE$10,Data1!$DE$11:$DE$18</definedName>
    <definedName name="A126106262V_Data">Data1!$DE$11:$DE$18</definedName>
    <definedName name="A126106262V_Latest">Data1!$DE$18</definedName>
    <definedName name="A126106266C">Data1!$DK$1:$DK$10,Data1!$DK$11:$DK$18</definedName>
    <definedName name="A126106266C_Data">Data1!$DK$11:$DK$18</definedName>
    <definedName name="A126106266C_Latest">Data1!$DK$18</definedName>
    <definedName name="A126106270V">Data1!$DN$1:$DN$10,Data1!$DN$11:$DN$18</definedName>
    <definedName name="A126106270V_Data">Data1!$DN$11:$DN$18</definedName>
    <definedName name="A126106270V_Latest">Data1!$DN$18</definedName>
    <definedName name="A126106274C">Data1!$EC$1:$EC$10,Data1!$EC$11:$EC$18</definedName>
    <definedName name="A126106274C_Data">Data1!$EC$11:$EC$18</definedName>
    <definedName name="A126106274C_Latest">Data1!$EC$18</definedName>
    <definedName name="A126106278L">Data1!$FM$1:$FM$10,Data1!$FM$11:$FM$18</definedName>
    <definedName name="A126106278L_Data">Data1!$FM$11:$FM$18</definedName>
    <definedName name="A126106278L_Latest">Data1!$FM$18</definedName>
    <definedName name="A126106282C">Data1!$FP$1:$FP$10,Data1!$FP$11:$FP$18</definedName>
    <definedName name="A126106282C_Data">Data1!$FP$11:$FP$18</definedName>
    <definedName name="A126106282C_Latest">Data1!$FP$18</definedName>
    <definedName name="A126106286L">Data1!$EI$1:$EI$10,Data1!$EI$11:$EI$18</definedName>
    <definedName name="A126106286L_Data">Data1!$EI$11:$EI$18</definedName>
    <definedName name="A126106286L_Latest">Data1!$EI$18</definedName>
    <definedName name="A126106290C">Data1!$FG$1:$FG$10,Data1!$FG$11:$FG$18</definedName>
    <definedName name="A126106290C_Data">Data1!$FG$11:$FG$18</definedName>
    <definedName name="A126106290C_Latest">Data1!$FG$18</definedName>
    <definedName name="A126106294L">Data1!$GB$1:$GB$10,Data1!$GB$11:$GB$18</definedName>
    <definedName name="A126106294L_Data">Data1!$GB$11:$GB$18</definedName>
    <definedName name="A126106294L_Latest">Data1!$GB$18</definedName>
    <definedName name="A126107418W">Data2!$DA$1:$DA$10,Data2!$DA$11:$DA$18</definedName>
    <definedName name="A126107418W_Data">Data2!$DA$11:$DA$18</definedName>
    <definedName name="A126107418W_Latest">Data2!$DA$18</definedName>
    <definedName name="A126107422L">Data2!$DV$1:$DV$10,Data2!$DV$11:$DV$18</definedName>
    <definedName name="A126107422L_Data">Data2!$DV$11:$DV$18</definedName>
    <definedName name="A126107422L_Latest">Data2!$DV$18</definedName>
    <definedName name="A126107426W">Data2!$EQ$1:$EQ$10,Data2!$EQ$11:$EQ$18</definedName>
    <definedName name="A126107426W_Data">Data2!$EQ$11:$EQ$18</definedName>
    <definedName name="A126107426W_Latest">Data2!$EQ$18</definedName>
    <definedName name="A126107430L">Data2!$EE$1:$EE$10,Data2!$EE$11:$EE$18</definedName>
    <definedName name="A126107430L_Data">Data2!$EE$11:$EE$18</definedName>
    <definedName name="A126107430L_Latest">Data2!$EE$18</definedName>
    <definedName name="A126107434W">Data2!$FC$1:$FC$10,Data2!$FC$11:$FC$18</definedName>
    <definedName name="A126107434W_Data">Data2!$FC$11:$FC$18</definedName>
    <definedName name="A126107434W_Latest">Data2!$FC$18</definedName>
    <definedName name="A126107438F">Data2!$DD$1:$DD$10,Data2!$DD$11:$DD$18</definedName>
    <definedName name="A126107438F_Data">Data2!$DD$11:$DD$18</definedName>
    <definedName name="A126107438F_Latest">Data2!$DD$18</definedName>
    <definedName name="A126107442W">Data2!$DJ$1:$DJ$10,Data2!$DJ$11:$DJ$18</definedName>
    <definedName name="A126107442W_Data">Data2!$DJ$11:$DJ$18</definedName>
    <definedName name="A126107442W_Latest">Data2!$DJ$18</definedName>
    <definedName name="A126107446F">Data2!$FI$1:$FI$10,Data2!$FI$11:$FI$18</definedName>
    <definedName name="A126107446F_Data">Data2!$FI$11:$FI$18</definedName>
    <definedName name="A126107446F_Latest">Data2!$FI$18</definedName>
    <definedName name="A126107450W">Data2!$EZ$1:$EZ$10,Data2!$EZ$11:$EZ$18</definedName>
    <definedName name="A126107450W_Data">Data2!$EZ$11:$EZ$18</definedName>
    <definedName name="A126107450W_Latest">Data2!$EZ$18</definedName>
    <definedName name="A126107454F">Data2!$FO$1:$FO$10,Data2!$FO$11:$FO$18</definedName>
    <definedName name="A126107454F_Data">Data2!$FO$11:$FO$18</definedName>
    <definedName name="A126107454F_Latest">Data2!$FO$18</definedName>
    <definedName name="A126107458R">Data2!$CL$1:$CL$10,Data2!$CL$11:$CL$18</definedName>
    <definedName name="A126107458R_Data">Data2!$CL$11:$CL$18</definedName>
    <definedName name="A126107458R_Latest">Data2!$CL$18</definedName>
    <definedName name="A126107462F">Data2!$CX$1:$CX$10,Data2!$CX$11:$CX$18</definedName>
    <definedName name="A126107462F_Data">Data2!$CX$11:$CX$18</definedName>
    <definedName name="A126107462F_Latest">Data2!$CX$18</definedName>
    <definedName name="A126107466R">Data2!$EH$1:$EH$10,Data2!$EH$11:$EH$18</definedName>
    <definedName name="A126107466R_Data">Data2!$EH$11:$EH$18</definedName>
    <definedName name="A126107466R_Latest">Data2!$EH$18</definedName>
    <definedName name="A126107470F">Data2!$FF$1:$FF$10,Data2!$FF$11:$FF$18</definedName>
    <definedName name="A126107470F_Data">Data2!$FF$11:$FF$18</definedName>
    <definedName name="A126107470F_Latest">Data2!$FF$18</definedName>
    <definedName name="A126107474R">Data2!$FL$1:$FL$10,Data2!$FL$11:$FL$18</definedName>
    <definedName name="A126107474R_Data">Data2!$FL$11:$FL$18</definedName>
    <definedName name="A126107474R_Latest">Data2!$FL$18</definedName>
    <definedName name="A126107478X">Data2!$BT$1:$BT$10,Data2!$BT$11:$BT$18</definedName>
    <definedName name="A126107478X_Data">Data2!$BT$11:$BT$18</definedName>
    <definedName name="A126107478X_Latest">Data2!$BT$18</definedName>
    <definedName name="A126107482R">Data2!$CC$1:$CC$10,Data2!$CC$11:$CC$18</definedName>
    <definedName name="A126107482R_Data">Data2!$CC$11:$CC$18</definedName>
    <definedName name="A126107482R_Latest">Data2!$CC$18</definedName>
    <definedName name="A126107486X">Data2!$CF$1:$CF$10,Data2!$CF$11:$CF$18</definedName>
    <definedName name="A126107486X_Data">Data2!$CF$11:$CF$18</definedName>
    <definedName name="A126107486X_Latest">Data2!$CF$18</definedName>
    <definedName name="A126107490R">Data2!$DG$1:$DG$10,Data2!$DG$11:$DG$18</definedName>
    <definedName name="A126107490R_Data">Data2!$DG$11:$DG$18</definedName>
    <definedName name="A126107490R_Latest">Data2!$DG$18</definedName>
    <definedName name="A126107494X">Data2!$DM$1:$DM$10,Data2!$DM$11:$DM$18</definedName>
    <definedName name="A126107494X_Data">Data2!$DM$11:$DM$18</definedName>
    <definedName name="A126107494X_Latest">Data2!$DM$18</definedName>
    <definedName name="A126107498J">Data2!$DP$1:$DP$10,Data2!$DP$11:$DP$18</definedName>
    <definedName name="A126107498J_Data">Data2!$DP$11:$DP$18</definedName>
    <definedName name="A126107498J_Latest">Data2!$DP$18</definedName>
    <definedName name="A126107502L">Data2!$EK$1:$EK$10,Data2!$EK$11:$EK$18</definedName>
    <definedName name="A126107502L_Data">Data2!$EK$11:$EK$18</definedName>
    <definedName name="A126107502L_Latest">Data2!$EK$18</definedName>
    <definedName name="A126107506W">Data2!$ET$1:$ET$10,Data2!$ET$11:$ET$18</definedName>
    <definedName name="A126107506W_Data">Data2!$ET$11:$ET$18</definedName>
    <definedName name="A126107506W_Latest">Data2!$ET$18</definedName>
    <definedName name="A126107510L">Data2!$CI$1:$CI$10,Data2!$CI$11:$CI$18</definedName>
    <definedName name="A126107510L_Data">Data2!$CI$11:$CI$18</definedName>
    <definedName name="A126107510L_Latest">Data2!$CI$18</definedName>
    <definedName name="A126107514W">Data2!$CR$1:$CR$10,Data2!$CR$11:$CR$18</definedName>
    <definedName name="A126107514W_Data">Data2!$CR$11:$CR$18</definedName>
    <definedName name="A126107514W_Latest">Data2!$CR$18</definedName>
    <definedName name="A126107518F">Data2!$EW$1:$EW$10,Data2!$EW$11:$EW$18</definedName>
    <definedName name="A126107518F_Data">Data2!$EW$11:$EW$18</definedName>
    <definedName name="A126107518F_Latest">Data2!$EW$18</definedName>
    <definedName name="A126107522W">Data2!$BQ$1:$BQ$10,Data2!$BQ$11:$BQ$18</definedName>
    <definedName name="A126107522W_Data">Data2!$BQ$11:$BQ$18</definedName>
    <definedName name="A126107522W_Latest">Data2!$BQ$18</definedName>
    <definedName name="A126107526F">Data2!$BW$1:$BW$10,Data2!$BW$11:$BW$18</definedName>
    <definedName name="A126107526F_Data">Data2!$BW$11:$BW$18</definedName>
    <definedName name="A126107526F_Latest">Data2!$BW$18</definedName>
    <definedName name="A126107530W">Data2!$BZ$1:$BZ$10,Data2!$BZ$11:$BZ$18</definedName>
    <definedName name="A126107530W_Data">Data2!$BZ$11:$BZ$18</definedName>
    <definedName name="A126107530W_Latest">Data2!$BZ$18</definedName>
    <definedName name="A126107534F">Data2!$CO$1:$CO$10,Data2!$CO$11:$CO$18</definedName>
    <definedName name="A126107534F_Data">Data2!$CO$11:$CO$18</definedName>
    <definedName name="A126107534F_Latest">Data2!$CO$18</definedName>
    <definedName name="A126107538R">Data2!$DY$1:$DY$10,Data2!$DY$11:$DY$18</definedName>
    <definedName name="A126107538R_Data">Data2!$DY$11:$DY$18</definedName>
    <definedName name="A126107538R_Latest">Data2!$DY$18</definedName>
    <definedName name="A126107542F">Data2!$EB$1:$EB$10,Data2!$EB$11:$EB$18</definedName>
    <definedName name="A126107542F_Data">Data2!$EB$11:$EB$18</definedName>
    <definedName name="A126107542F_Latest">Data2!$EB$18</definedName>
    <definedName name="A126107546R">Data2!$CU$1:$CU$10,Data2!$CU$11:$CU$18</definedName>
    <definedName name="A126107546R_Data">Data2!$CU$11:$CU$18</definedName>
    <definedName name="A126107546R_Latest">Data2!$CU$18</definedName>
    <definedName name="A126107550F">Data2!$DS$1:$DS$10,Data2!$DS$11:$DS$18</definedName>
    <definedName name="A126107550F_Data">Data2!$DS$11:$DS$18</definedName>
    <definedName name="A126107550F_Latest">Data2!$DS$18</definedName>
    <definedName name="A126107554R">Data2!$EN$1:$EN$10,Data2!$EN$11:$EN$18</definedName>
    <definedName name="A126107554R_Data">Data2!$EN$11:$EN$18</definedName>
    <definedName name="A126107554R_Latest">Data2!$EN$18</definedName>
    <definedName name="A126108678K">Data2!$HB$1:$HB$10,Data2!$HB$11:$HB$18</definedName>
    <definedName name="A126108678K_Data">Data2!$HB$11:$HB$18</definedName>
    <definedName name="A126108678K_Latest">Data2!$HB$18</definedName>
    <definedName name="A126108682A">Data2!$HW$1:$HW$10,Data2!$HW$11:$HW$18</definedName>
    <definedName name="A126108682A_Data">Data2!$HW$11:$HW$18</definedName>
    <definedName name="A126108682A_Latest">Data2!$HW$18</definedName>
    <definedName name="A126108686K">Data3!$B$1:$B$10,Data3!$B$11:$B$18</definedName>
    <definedName name="A126108686K_Data">Data3!$B$11:$B$18</definedName>
    <definedName name="A126108686K_Latest">Data3!$B$18</definedName>
    <definedName name="A126108690A">Data2!$IF$1:$IF$10,Data2!$IF$11:$IF$18</definedName>
    <definedName name="A126108690A_Data">Data2!$IF$11:$IF$18</definedName>
    <definedName name="A126108690A_Latest">Data2!$IF$18</definedName>
    <definedName name="A126108694K">Data3!$N$1:$N$10,Data3!$N$11:$N$18</definedName>
    <definedName name="A126108694K_Data">Data3!$N$11:$N$18</definedName>
    <definedName name="A126108694K_Latest">Data3!$N$18</definedName>
    <definedName name="A126108698V">Data2!$HE$1:$HE$10,Data2!$HE$11:$HE$18</definedName>
    <definedName name="A126108698V_Data">Data2!$HE$11:$HE$18</definedName>
    <definedName name="A126108698V_Latest">Data2!$HE$18</definedName>
    <definedName name="A126108702X">Data2!$HK$1:$HK$10,Data2!$HK$11:$HK$18</definedName>
    <definedName name="A126108702X_Data">Data2!$HK$11:$HK$18</definedName>
    <definedName name="A126108702X_Latest">Data2!$HK$18</definedName>
    <definedName name="A126108706J">Data3!$T$1:$T$10,Data3!$T$11:$T$18</definedName>
    <definedName name="A126108706J_Data">Data3!$T$11:$T$18</definedName>
    <definedName name="A126108706J_Latest">Data3!$T$18</definedName>
    <definedName name="A126108710X">Data3!$K$1:$K$10,Data3!$K$11:$K$18</definedName>
    <definedName name="A126108710X_Data">Data3!$K$11:$K$18</definedName>
    <definedName name="A126108710X_Latest">Data3!$K$18</definedName>
    <definedName name="A126108714J">Data3!$Z$1:$Z$10,Data3!$Z$11:$Z$18</definedName>
    <definedName name="A126108714J_Data">Data3!$Z$11:$Z$18</definedName>
    <definedName name="A126108714J_Latest">Data3!$Z$18</definedName>
    <definedName name="A126108718T">Data2!$GM$1:$GM$10,Data2!$GM$11:$GM$18</definedName>
    <definedName name="A126108718T_Data">Data2!$GM$11:$GM$18</definedName>
    <definedName name="A126108718T_Latest">Data2!$GM$18</definedName>
    <definedName name="A126108722J">Data2!$GY$1:$GY$10,Data2!$GY$11:$GY$18</definedName>
    <definedName name="A126108722J_Data">Data2!$GY$11:$GY$18</definedName>
    <definedName name="A126108722J_Latest">Data2!$GY$18</definedName>
    <definedName name="A126108726T">Data2!$II$1:$II$10,Data2!$II$11:$II$18</definedName>
    <definedName name="A126108726T_Data">Data2!$II$11:$II$18</definedName>
    <definedName name="A126108726T_Latest">Data2!$II$18</definedName>
    <definedName name="A126108730J">Data3!$Q$1:$Q$10,Data3!$Q$11:$Q$18</definedName>
    <definedName name="A126108730J_Data">Data3!$Q$11:$Q$18</definedName>
    <definedName name="A126108730J_Latest">Data3!$Q$18</definedName>
    <definedName name="A126108734T">Data3!$W$1:$W$10,Data3!$W$11:$W$18</definedName>
    <definedName name="A126108734T_Data">Data3!$W$11:$W$18</definedName>
    <definedName name="A126108734T_Latest">Data3!$W$18</definedName>
    <definedName name="A126108738A">Data2!$FU$1:$FU$10,Data2!$FU$11:$FU$18</definedName>
    <definedName name="A126108738A_Data">Data2!$FU$11:$FU$18</definedName>
    <definedName name="A126108738A_Latest">Data2!$FU$18</definedName>
    <definedName name="A126108742T">Data2!$GD$1:$GD$10,Data2!$GD$11:$GD$18</definedName>
    <definedName name="A126108742T_Data">Data2!$GD$11:$GD$18</definedName>
    <definedName name="A126108742T_Latest">Data2!$GD$18</definedName>
    <definedName name="A126108746A">Data2!$GG$1:$GG$10,Data2!$GG$11:$GG$18</definedName>
    <definedName name="A126108746A_Data">Data2!$GG$11:$GG$18</definedName>
    <definedName name="A126108746A_Latest">Data2!$GG$18</definedName>
    <definedName name="A126108750T">Data2!$HH$1:$HH$10,Data2!$HH$11:$HH$18</definedName>
    <definedName name="A126108750T_Data">Data2!$HH$11:$HH$18</definedName>
    <definedName name="A126108750T_Latest">Data2!$HH$18</definedName>
    <definedName name="A126108754A">Data2!$HN$1:$HN$10,Data2!$HN$11:$HN$18</definedName>
    <definedName name="A126108754A_Data">Data2!$HN$11:$HN$18</definedName>
    <definedName name="A126108754A_Latest">Data2!$HN$18</definedName>
    <definedName name="A126108758K">Data2!$HQ$1:$HQ$10,Data2!$HQ$11:$HQ$18</definedName>
    <definedName name="A126108758K_Data">Data2!$HQ$11:$HQ$18</definedName>
    <definedName name="A126108758K_Latest">Data2!$HQ$18</definedName>
    <definedName name="A126108762A">Data2!$IL$1:$IL$10,Data2!$IL$11:$IL$18</definedName>
    <definedName name="A126108762A_Data">Data2!$IL$11:$IL$18</definedName>
    <definedName name="A126108762A_Latest">Data2!$IL$18</definedName>
    <definedName name="A126108766K">Data3!$E$1:$E$10,Data3!$E$11:$E$18</definedName>
    <definedName name="A126108766K_Data">Data3!$E$11:$E$18</definedName>
    <definedName name="A126108766K_Latest">Data3!$E$18</definedName>
    <definedName name="A126108770A">Data2!$GJ$1:$GJ$10,Data2!$GJ$11:$GJ$18</definedName>
    <definedName name="A126108770A_Data">Data2!$GJ$11:$GJ$18</definedName>
    <definedName name="A126108770A_Latest">Data2!$GJ$18</definedName>
    <definedName name="A126108774K">Data2!$GS$1:$GS$10,Data2!$GS$11:$GS$18</definedName>
    <definedName name="A126108774K_Data">Data2!$GS$11:$GS$18</definedName>
    <definedName name="A126108774K_Latest">Data2!$GS$18</definedName>
    <definedName name="A126108778V">Data3!$H$1:$H$10,Data3!$H$11:$H$18</definedName>
    <definedName name="A126108778V_Data">Data3!$H$11:$H$18</definedName>
    <definedName name="A126108778V_Latest">Data3!$H$18</definedName>
    <definedName name="A126108782K">Data2!$FR$1:$FR$10,Data2!$FR$11:$FR$18</definedName>
    <definedName name="A126108782K_Data">Data2!$FR$11:$FR$18</definedName>
    <definedName name="A126108782K_Latest">Data2!$FR$18</definedName>
    <definedName name="A126108786V">Data2!$FX$1:$FX$10,Data2!$FX$11:$FX$18</definedName>
    <definedName name="A126108786V_Data">Data2!$FX$11:$FX$18</definedName>
    <definedName name="A126108786V_Latest">Data2!$FX$18</definedName>
    <definedName name="A126108790K">Data2!$GA$1:$GA$10,Data2!$GA$11:$GA$18</definedName>
    <definedName name="A126108790K_Data">Data2!$GA$11:$GA$18</definedName>
    <definedName name="A126108790K_Latest">Data2!$GA$18</definedName>
    <definedName name="A126108794V">Data2!$GP$1:$GP$10,Data2!$GP$11:$GP$18</definedName>
    <definedName name="A126108794V_Data">Data2!$GP$11:$GP$18</definedName>
    <definedName name="A126108794V_Latest">Data2!$GP$18</definedName>
    <definedName name="A126108798C">Data2!$HZ$1:$HZ$10,Data2!$HZ$11:$HZ$18</definedName>
    <definedName name="A126108798C_Data">Data2!$HZ$11:$HZ$18</definedName>
    <definedName name="A126108798C_Latest">Data2!$HZ$18</definedName>
    <definedName name="A126108802J">Data2!$IC$1:$IC$10,Data2!$IC$11:$IC$18</definedName>
    <definedName name="A126108802J_Data">Data2!$IC$11:$IC$18</definedName>
    <definedName name="A126108802J_Latest">Data2!$IC$18</definedName>
    <definedName name="A126108806T">Data2!$GV$1:$GV$10,Data2!$GV$11:$GV$18</definedName>
    <definedName name="A126108806T_Data">Data2!$GV$11:$GV$18</definedName>
    <definedName name="A126108806T_Latest">Data2!$GV$18</definedName>
    <definedName name="A126108810J">Data2!$HT$1:$HT$10,Data2!$HT$11:$HT$18</definedName>
    <definedName name="A126108810J_Data">Data2!$HT$11:$HT$18</definedName>
    <definedName name="A126108810J_Latest">Data2!$HT$18</definedName>
    <definedName name="A126108814T">Data2!$IO$1:$IO$10,Data2!$IO$11:$IO$18</definedName>
    <definedName name="A126108814T_Data">Data2!$IO$11:$IO$18</definedName>
    <definedName name="A126108814T_Latest">Data2!$IO$18</definedName>
    <definedName name="A126109938L">Data1!$AM$1:$AM$10,Data1!$AM$11:$AM$18</definedName>
    <definedName name="A126109938L_Data">Data1!$AM$11:$AM$18</definedName>
    <definedName name="A126109938L_Latest">Data1!$AM$18</definedName>
    <definedName name="A126109942C">Data1!$BH$1:$BH$10,Data1!$BH$11:$BH$18</definedName>
    <definedName name="A126109942C_Data">Data1!$BH$11:$BH$18</definedName>
    <definedName name="A126109942C_Latest">Data1!$BH$18</definedName>
    <definedName name="A126109946L">Data1!$CC$1:$CC$10,Data1!$CC$11:$CC$18</definedName>
    <definedName name="A126109946L_Data">Data1!$CC$11:$CC$18</definedName>
    <definedName name="A126109946L_Latest">Data1!$CC$18</definedName>
    <definedName name="A126109950C">Data1!$BQ$1:$BQ$10,Data1!$BQ$11:$BQ$18</definedName>
    <definedName name="A126109950C_Data">Data1!$BQ$11:$BQ$18</definedName>
    <definedName name="A126109950C_Latest">Data1!$BQ$18</definedName>
    <definedName name="A126109954L">Data1!$CO$1:$CO$10,Data1!$CO$11:$CO$18</definedName>
    <definedName name="A126109954L_Data">Data1!$CO$11:$CO$18</definedName>
    <definedName name="A126109954L_Latest">Data1!$CO$18</definedName>
    <definedName name="A126109958W">Data1!$AP$1:$AP$10,Data1!$AP$11:$AP$18</definedName>
    <definedName name="A126109958W_Data">Data1!$AP$11:$AP$18</definedName>
    <definedName name="A126109958W_Latest">Data1!$AP$18</definedName>
    <definedName name="A126109962L">Data1!$AV$1:$AV$10,Data1!$AV$11:$AV$18</definedName>
    <definedName name="A126109962L_Data">Data1!$AV$11:$AV$18</definedName>
    <definedName name="A126109962L_Latest">Data1!$AV$18</definedName>
    <definedName name="A126109966W">Data1!$CU$1:$CU$10,Data1!$CU$11:$CU$18</definedName>
    <definedName name="A126109966W_Data">Data1!$CU$11:$CU$18</definedName>
    <definedName name="A126109966W_Latest">Data1!$CU$18</definedName>
    <definedName name="A126109970L">Data1!$CL$1:$CL$10,Data1!$CL$11:$CL$18</definedName>
    <definedName name="A126109970L_Data">Data1!$CL$11:$CL$18</definedName>
    <definedName name="A126109970L_Latest">Data1!$CL$18</definedName>
    <definedName name="A126109974W">Data1!$DA$1:$DA$10,Data1!$DA$11:$DA$18</definedName>
    <definedName name="A126109974W_Data">Data1!$DA$11:$DA$18</definedName>
    <definedName name="A126109974W_Latest">Data1!$DA$18</definedName>
    <definedName name="A126109978F">Data1!$X$1:$X$10,Data1!$X$11:$X$18</definedName>
    <definedName name="A126109978F_Data">Data1!$X$11:$X$18</definedName>
    <definedName name="A126109978F_Latest">Data1!$X$18</definedName>
    <definedName name="A126109982W">Data1!$AJ$1:$AJ$10,Data1!$AJ$11:$AJ$18</definedName>
    <definedName name="A126109982W_Data">Data1!$AJ$11:$AJ$18</definedName>
    <definedName name="A126109982W_Latest">Data1!$AJ$18</definedName>
    <definedName name="A126109986F">Data1!$BT$1:$BT$10,Data1!$BT$11:$BT$18</definedName>
    <definedName name="A126109986F_Data">Data1!$BT$11:$BT$18</definedName>
    <definedName name="A126109986F_Latest">Data1!$BT$18</definedName>
    <definedName name="A126109990W">Data1!$CR$1:$CR$10,Data1!$CR$11:$CR$18</definedName>
    <definedName name="A126109990W_Data">Data1!$CR$11:$CR$18</definedName>
    <definedName name="A126109990W_Latest">Data1!$CR$18</definedName>
    <definedName name="A126109994F">Data1!$CX$1:$CX$10,Data1!$CX$11:$CX$18</definedName>
    <definedName name="A126109994F_Data">Data1!$CX$11:$CX$18</definedName>
    <definedName name="A126109994F_Latest">Data1!$CX$18</definedName>
    <definedName name="A126109998R">Data1!$F$1:$F$10,Data1!$F$11:$F$18</definedName>
    <definedName name="A126109998R_Data">Data1!$F$11:$F$18</definedName>
    <definedName name="A126109998R_Latest">Data1!$F$18</definedName>
    <definedName name="A126110002A">Data1!$O$1:$O$10,Data1!$O$11:$O$18</definedName>
    <definedName name="A126110002A_Data">Data1!$O$11:$O$18</definedName>
    <definedName name="A126110002A_Latest">Data1!$O$18</definedName>
    <definedName name="A126110006K">Data1!$R$1:$R$10,Data1!$R$11:$R$18</definedName>
    <definedName name="A126110006K_Data">Data1!$R$11:$R$18</definedName>
    <definedName name="A126110006K_Latest">Data1!$R$18</definedName>
    <definedName name="A126110010A">Data1!$AS$1:$AS$10,Data1!$AS$11:$AS$18</definedName>
    <definedName name="A126110010A_Data">Data1!$AS$11:$AS$18</definedName>
    <definedName name="A126110010A_Latest">Data1!$AS$18</definedName>
    <definedName name="A126110014K">Data1!$AY$1:$AY$10,Data1!$AY$11:$AY$18</definedName>
    <definedName name="A126110014K_Data">Data1!$AY$11:$AY$18</definedName>
    <definedName name="A126110014K_Latest">Data1!$AY$18</definedName>
    <definedName name="A126110018V">Data1!$BB$1:$BB$10,Data1!$BB$11:$BB$18</definedName>
    <definedName name="A126110018V_Data">Data1!$BB$11:$BB$18</definedName>
    <definedName name="A126110018V_Latest">Data1!$BB$18</definedName>
    <definedName name="A126110022K">Data1!$BW$1:$BW$10,Data1!$BW$11:$BW$18</definedName>
    <definedName name="A126110022K_Data">Data1!$BW$11:$BW$18</definedName>
    <definedName name="A126110022K_Latest">Data1!$BW$18</definedName>
    <definedName name="A126110026V">Data1!$CF$1:$CF$10,Data1!$CF$11:$CF$18</definedName>
    <definedName name="A126110026V_Data">Data1!$CF$11:$CF$18</definedName>
    <definedName name="A126110026V_Latest">Data1!$CF$18</definedName>
    <definedName name="A126110030K">Data1!$U$1:$U$10,Data1!$U$11:$U$18</definedName>
    <definedName name="A126110030K_Data">Data1!$U$11:$U$18</definedName>
    <definedName name="A126110030K_Latest">Data1!$U$18</definedName>
    <definedName name="A126110034V">Data1!$AD$1:$AD$10,Data1!$AD$11:$AD$18</definedName>
    <definedName name="A126110034V_Data">Data1!$AD$11:$AD$18</definedName>
    <definedName name="A126110034V_Latest">Data1!$AD$18</definedName>
    <definedName name="A126110038C">Data1!$CI$1:$CI$10,Data1!$CI$11:$CI$18</definedName>
    <definedName name="A126110038C_Data">Data1!$CI$11:$CI$18</definedName>
    <definedName name="A126110038C_Latest">Data1!$CI$18</definedName>
    <definedName name="A126110042V">Data1!$C$1:$C$10,Data1!$C$11:$C$18</definedName>
    <definedName name="A126110042V_Data">Data1!$C$11:$C$18</definedName>
    <definedName name="A126110042V_Latest">Data1!$C$18</definedName>
    <definedName name="A126110046C">Data1!$I$1:$I$10,Data1!$I$11:$I$18</definedName>
    <definedName name="A126110046C_Data">Data1!$I$11:$I$18</definedName>
    <definedName name="A126110046C_Latest">Data1!$I$18</definedName>
    <definedName name="A126110050V">Data1!$L$1:$L$10,Data1!$L$11:$L$18</definedName>
    <definedName name="A126110050V_Data">Data1!$L$11:$L$18</definedName>
    <definedName name="A126110050V_Latest">Data1!$L$18</definedName>
    <definedName name="A126110054C">Data1!$AA$1:$AA$10,Data1!$AA$11:$AA$18</definedName>
    <definedName name="A126110054C_Data">Data1!$AA$11:$AA$18</definedName>
    <definedName name="A126110054C_Latest">Data1!$AA$18</definedName>
    <definedName name="A126110058L">Data1!$BK$1:$BK$10,Data1!$BK$11:$BK$18</definedName>
    <definedName name="A126110058L_Data">Data1!$BK$11:$BK$18</definedName>
    <definedName name="A126110058L_Latest">Data1!$BK$18</definedName>
    <definedName name="A126110062C">Data1!$BN$1:$BN$10,Data1!$BN$11:$BN$18</definedName>
    <definedName name="A126110062C_Data">Data1!$BN$11:$BN$18</definedName>
    <definedName name="A126110062C_Latest">Data1!$BN$18</definedName>
    <definedName name="A126110066L">Data1!$AG$1:$AG$10,Data1!$AG$11:$AG$18</definedName>
    <definedName name="A126110066L_Data">Data1!$AG$11:$AG$18</definedName>
    <definedName name="A126110066L_Latest">Data1!$AG$18</definedName>
    <definedName name="A126110070C">Data1!$BE$1:$BE$10,Data1!$BE$11:$BE$18</definedName>
    <definedName name="A126110070C_Data">Data1!$BE$11:$BE$18</definedName>
    <definedName name="A126110070C_Latest">Data1!$BE$18</definedName>
    <definedName name="A126110074L">Data1!$BZ$1:$BZ$10,Data1!$BZ$11:$BZ$18</definedName>
    <definedName name="A126110074L_Data">Data1!$BZ$11:$BZ$18</definedName>
    <definedName name="A126110074L_Latest">Data1!$BZ$18</definedName>
    <definedName name="A126110078W">Data6!$EX$1:$EX$10,Data6!$EX$11:$EX$18</definedName>
    <definedName name="A126110078W_Data">Data6!$EX$11:$EX$18</definedName>
    <definedName name="A126110078W_Latest">Data6!$EX$18</definedName>
    <definedName name="A126110082L">Data6!$FS$1:$FS$10,Data6!$FS$11:$FS$18</definedName>
    <definedName name="A126110082L_Data">Data6!$FS$11:$FS$18</definedName>
    <definedName name="A126110082L_Latest">Data6!$FS$18</definedName>
    <definedName name="A126110086W">Data6!$GN$1:$GN$10,Data6!$GN$11:$GN$18</definedName>
    <definedName name="A126110086W_Data">Data6!$GN$11:$GN$18</definedName>
    <definedName name="A126110086W_Latest">Data6!$GN$18</definedName>
    <definedName name="A126110090L">Data6!$GB$1:$GB$10,Data6!$GB$11:$GB$18</definedName>
    <definedName name="A126110090L_Data">Data6!$GB$11:$GB$18</definedName>
    <definedName name="A126110090L_Latest">Data6!$GB$18</definedName>
    <definedName name="A126110094W">Data6!$GZ$1:$GZ$10,Data6!$GZ$11:$GZ$18</definedName>
    <definedName name="A126110094W_Data">Data6!$GZ$11:$GZ$18</definedName>
    <definedName name="A126110094W_Latest">Data6!$GZ$18</definedName>
    <definedName name="A126110098F">Data6!$FA$1:$FA$10,Data6!$FA$11:$FA$18</definedName>
    <definedName name="A126110098F_Data">Data6!$FA$11:$FA$18</definedName>
    <definedName name="A126110098F_Latest">Data6!$FA$18</definedName>
    <definedName name="A126110102K">Data6!$FG$1:$FG$10,Data6!$FG$11:$FG$18</definedName>
    <definedName name="A126110102K_Data">Data6!$FG$11:$FG$18</definedName>
    <definedName name="A126110102K_Latest">Data6!$FG$18</definedName>
    <definedName name="A126110106V">Data6!$HF$1:$HF$10,Data6!$HF$11:$HF$18</definedName>
    <definedName name="A126110106V_Data">Data6!$HF$11:$HF$18</definedName>
    <definedName name="A126110106V_Latest">Data6!$HF$18</definedName>
    <definedName name="A126110110K">Data6!$GW$1:$GW$10,Data6!$GW$11:$GW$18</definedName>
    <definedName name="A126110110K_Data">Data6!$GW$11:$GW$18</definedName>
    <definedName name="A126110110K_Latest">Data6!$GW$18</definedName>
    <definedName name="A126110114V">Data6!$HL$1:$HL$10,Data6!$HL$11:$HL$18</definedName>
    <definedName name="A126110114V_Data">Data6!$HL$11:$HL$18</definedName>
    <definedName name="A126110114V_Latest">Data6!$HL$18</definedName>
    <definedName name="A126110118C">Data6!$EI$1:$EI$10,Data6!$EI$11:$EI$18</definedName>
    <definedName name="A126110118C_Data">Data6!$EI$11:$EI$18</definedName>
    <definedName name="A126110118C_Latest">Data6!$EI$18</definedName>
    <definedName name="A126110122V">Data6!$EU$1:$EU$10,Data6!$EU$11:$EU$18</definedName>
    <definedName name="A126110122V_Data">Data6!$EU$11:$EU$18</definedName>
    <definedName name="A126110122V_Latest">Data6!$EU$18</definedName>
    <definedName name="A126110126C">Data6!$GE$1:$GE$10,Data6!$GE$11:$GE$18</definedName>
    <definedName name="A126110126C_Data">Data6!$GE$11:$GE$18</definedName>
    <definedName name="A126110126C_Latest">Data6!$GE$18</definedName>
    <definedName name="A126110130V">Data6!$HC$1:$HC$10,Data6!$HC$11:$HC$18</definedName>
    <definedName name="A126110130V_Data">Data6!$HC$11:$HC$18</definedName>
    <definedName name="A126110130V_Latest">Data6!$HC$18</definedName>
    <definedName name="A126110134C">Data6!$HI$1:$HI$10,Data6!$HI$11:$HI$18</definedName>
    <definedName name="A126110134C_Data">Data6!$HI$11:$HI$18</definedName>
    <definedName name="A126110134C_Latest">Data6!$HI$18</definedName>
    <definedName name="A126110138L">Data6!$DQ$1:$DQ$10,Data6!$DQ$11:$DQ$18</definedName>
    <definedName name="A126110138L_Data">Data6!$DQ$11:$DQ$18</definedName>
    <definedName name="A126110138L_Latest">Data6!$DQ$18</definedName>
    <definedName name="A126110142C">Data6!$DZ$1:$DZ$10,Data6!$DZ$11:$DZ$18</definedName>
    <definedName name="A126110142C_Data">Data6!$DZ$11:$DZ$18</definedName>
    <definedName name="A126110142C_Latest">Data6!$DZ$18</definedName>
    <definedName name="A126110146L">Data6!$EC$1:$EC$10,Data6!$EC$11:$EC$18</definedName>
    <definedName name="A126110146L_Data">Data6!$EC$11:$EC$18</definedName>
    <definedName name="A126110146L_Latest">Data6!$EC$18</definedName>
    <definedName name="A126110150C">Data6!$FD$1:$FD$10,Data6!$FD$11:$FD$18</definedName>
    <definedName name="A126110150C_Data">Data6!$FD$11:$FD$18</definedName>
    <definedName name="A126110150C_Latest">Data6!$FD$18</definedName>
    <definedName name="A126110154L">Data6!$FJ$1:$FJ$10,Data6!$FJ$11:$FJ$18</definedName>
    <definedName name="A126110154L_Data">Data6!$FJ$11:$FJ$18</definedName>
    <definedName name="A126110154L_Latest">Data6!$FJ$18</definedName>
    <definedName name="A126110158W">Data6!$FM$1:$FM$10,Data6!$FM$11:$FM$18</definedName>
    <definedName name="A126110158W_Data">Data6!$FM$11:$FM$18</definedName>
    <definedName name="A126110158W_Latest">Data6!$FM$18</definedName>
    <definedName name="A126110162L">Data6!$GH$1:$GH$10,Data6!$GH$11:$GH$18</definedName>
    <definedName name="A126110162L_Data">Data6!$GH$11:$GH$18</definedName>
    <definedName name="A126110162L_Latest">Data6!$GH$18</definedName>
    <definedName name="A126110166W">Data6!$GQ$1:$GQ$10,Data6!$GQ$11:$GQ$18</definedName>
    <definedName name="A126110166W_Data">Data6!$GQ$11:$GQ$18</definedName>
    <definedName name="A126110166W_Latest">Data6!$GQ$18</definedName>
    <definedName name="A126110170L">Data6!$EF$1:$EF$10,Data6!$EF$11:$EF$18</definedName>
    <definedName name="A126110170L_Data">Data6!$EF$11:$EF$18</definedName>
    <definedName name="A126110170L_Latest">Data6!$EF$18</definedName>
    <definedName name="A126110174W">Data6!$EO$1:$EO$10,Data6!$EO$11:$EO$18</definedName>
    <definedName name="A126110174W_Data">Data6!$EO$11:$EO$18</definedName>
    <definedName name="A126110174W_Latest">Data6!$EO$18</definedName>
    <definedName name="A126110178F">Data6!$GT$1:$GT$10,Data6!$GT$11:$GT$18</definedName>
    <definedName name="A126110178F_Data">Data6!$GT$11:$GT$18</definedName>
    <definedName name="A126110178F_Latest">Data6!$GT$18</definedName>
    <definedName name="A126110182W">Data6!$DN$1:$DN$10,Data6!$DN$11:$DN$18</definedName>
    <definedName name="A126110182W_Data">Data6!$DN$11:$DN$18</definedName>
    <definedName name="A126110182W_Latest">Data6!$DN$18</definedName>
    <definedName name="A126110186F">Data6!$DT$1:$DT$10,Data6!$DT$11:$DT$18</definedName>
    <definedName name="A126110186F_Data">Data6!$DT$11:$DT$18</definedName>
    <definedName name="A126110186F_Latest">Data6!$DT$18</definedName>
    <definedName name="A126110190W">Data6!$DW$1:$DW$10,Data6!$DW$11:$DW$18</definedName>
    <definedName name="A126110190W_Data">Data6!$DW$11:$DW$18</definedName>
    <definedName name="A126110190W_Latest">Data6!$DW$18</definedName>
    <definedName name="A126110194F">Data6!$EL$1:$EL$10,Data6!$EL$11:$EL$18</definedName>
    <definedName name="A126110194F_Data">Data6!$EL$11:$EL$18</definedName>
    <definedName name="A126110194F_Latest">Data6!$EL$18</definedName>
    <definedName name="A126110198R">Data6!$FV$1:$FV$10,Data6!$FV$11:$FV$18</definedName>
    <definedName name="A126110198R_Data">Data6!$FV$11:$FV$18</definedName>
    <definedName name="A126110198R_Latest">Data6!$FV$18</definedName>
    <definedName name="A126110202V">Data6!$FY$1:$FY$10,Data6!$FY$11:$FY$18</definedName>
    <definedName name="A126110202V_Data">Data6!$FY$11:$FY$18</definedName>
    <definedName name="A126110202V_Latest">Data6!$FY$18</definedName>
    <definedName name="A126110206C">Data6!$ER$1:$ER$10,Data6!$ER$11:$ER$18</definedName>
    <definedName name="A126110206C_Data">Data6!$ER$11:$ER$18</definedName>
    <definedName name="A126110206C_Latest">Data6!$ER$18</definedName>
    <definedName name="A126110210V">Data6!$FP$1:$FP$10,Data6!$FP$11:$FP$18</definedName>
    <definedName name="A126110210V_Data">Data6!$FP$11:$FP$18</definedName>
    <definedName name="A126110210V_Latest">Data6!$FP$18</definedName>
    <definedName name="A126110214C">Data6!$GK$1:$GK$10,Data6!$GK$11:$GK$18</definedName>
    <definedName name="A126110214C_Data">Data6!$GK$11:$GK$18</definedName>
    <definedName name="A126110214C_Latest">Data6!$GK$18</definedName>
    <definedName name="A126110218L">Data4!$X$1:$X$10,Data4!$X$11:$X$18</definedName>
    <definedName name="A126110218L_Data">Data4!$X$11:$X$18</definedName>
    <definedName name="A126110218L_Latest">Data4!$X$18</definedName>
    <definedName name="A126110222C">Data4!$AS$1:$AS$10,Data4!$AS$11:$AS$18</definedName>
    <definedName name="A126110222C_Data">Data4!$AS$11:$AS$18</definedName>
    <definedName name="A126110222C_Latest">Data4!$AS$18</definedName>
    <definedName name="A126110226L">Data4!$BN$1:$BN$10,Data4!$BN$11:$BN$18</definedName>
    <definedName name="A126110226L_Data">Data4!$BN$11:$BN$18</definedName>
    <definedName name="A126110226L_Latest">Data4!$BN$18</definedName>
    <definedName name="A126110230C">Data4!$BB$1:$BB$10,Data4!$BB$11:$BB$18</definedName>
    <definedName name="A126110230C_Data">Data4!$BB$11:$BB$18</definedName>
    <definedName name="A126110230C_Latest">Data4!$BB$18</definedName>
    <definedName name="A126110234L">Data4!$BZ$1:$BZ$10,Data4!$BZ$11:$BZ$18</definedName>
    <definedName name="A126110234L_Data">Data4!$BZ$11:$BZ$18</definedName>
    <definedName name="A126110234L_Latest">Data4!$BZ$18</definedName>
    <definedName name="A126110238W">Data4!$AA$1:$AA$10,Data4!$AA$11:$AA$18</definedName>
    <definedName name="A126110238W_Data">Data4!$AA$11:$AA$18</definedName>
    <definedName name="A126110238W_Latest">Data4!$AA$18</definedName>
    <definedName name="A126110242L">Data4!$AG$1:$AG$10,Data4!$AG$11:$AG$18</definedName>
    <definedName name="A126110242L_Data">Data4!$AG$11:$AG$18</definedName>
    <definedName name="A126110242L_Latest">Data4!$AG$18</definedName>
    <definedName name="A126110246W">Data4!$CF$1:$CF$10,Data4!$CF$11:$CF$18</definedName>
    <definedName name="A126110246W_Data">Data4!$CF$11:$CF$18</definedName>
    <definedName name="A126110246W_Latest">Data4!$CF$18</definedName>
    <definedName name="A126110250L">Data4!$BW$1:$BW$10,Data4!$BW$11:$BW$18</definedName>
    <definedName name="A126110250L_Data">Data4!$BW$11:$BW$18</definedName>
    <definedName name="A126110250L_Latest">Data4!$BW$18</definedName>
    <definedName name="A126110254W">Data4!$CL$1:$CL$10,Data4!$CL$11:$CL$18</definedName>
    <definedName name="A126110254W_Data">Data4!$CL$11:$CL$18</definedName>
    <definedName name="A126110254W_Latest">Data4!$CL$18</definedName>
    <definedName name="A126110258F">Data4!$I$1:$I$10,Data4!$I$11:$I$18</definedName>
    <definedName name="A126110258F_Data">Data4!$I$11:$I$18</definedName>
    <definedName name="A126110258F_Latest">Data4!$I$18</definedName>
    <definedName name="A126110262W">Data4!$U$1:$U$10,Data4!$U$11:$U$18</definedName>
    <definedName name="A126110262W_Data">Data4!$U$11:$U$18</definedName>
    <definedName name="A126110262W_Latest">Data4!$U$18</definedName>
    <definedName name="A126110266F">Data4!$BE$1:$BE$10,Data4!$BE$11:$BE$18</definedName>
    <definedName name="A126110266F_Data">Data4!$BE$11:$BE$18</definedName>
    <definedName name="A126110266F_Latest">Data4!$BE$18</definedName>
    <definedName name="A126110270W">Data4!$CC$1:$CC$10,Data4!$CC$11:$CC$18</definedName>
    <definedName name="A126110270W_Data">Data4!$CC$11:$CC$18</definedName>
    <definedName name="A126110270W_Latest">Data4!$CC$18</definedName>
    <definedName name="A126110274F">Data4!$CI$1:$CI$10,Data4!$CI$11:$CI$18</definedName>
    <definedName name="A126110274F_Data">Data4!$CI$11:$CI$18</definedName>
    <definedName name="A126110274F_Latest">Data4!$CI$18</definedName>
    <definedName name="A126110278R">Data3!$IG$1:$IG$10,Data3!$IG$11:$IG$18</definedName>
    <definedName name="A126110278R_Data">Data3!$IG$11:$IG$18</definedName>
    <definedName name="A126110278R_Latest">Data3!$IG$18</definedName>
    <definedName name="A126110282F">Data3!$IP$1:$IP$10,Data3!$IP$11:$IP$18</definedName>
    <definedName name="A126110282F_Data">Data3!$IP$11:$IP$18</definedName>
    <definedName name="A126110282F_Latest">Data3!$IP$18</definedName>
    <definedName name="A126110286R">Data4!$C$1:$C$10,Data4!$C$11:$C$18</definedName>
    <definedName name="A126110286R_Data">Data4!$C$11:$C$18</definedName>
    <definedName name="A126110286R_Latest">Data4!$C$18</definedName>
    <definedName name="A126110290F">Data4!$AD$1:$AD$10,Data4!$AD$11:$AD$18</definedName>
    <definedName name="A126110290F_Data">Data4!$AD$11:$AD$18</definedName>
    <definedName name="A126110290F_Latest">Data4!$AD$18</definedName>
    <definedName name="A126110294R">Data4!$AJ$1:$AJ$10,Data4!$AJ$11:$AJ$18</definedName>
    <definedName name="A126110294R_Data">Data4!$AJ$11:$AJ$18</definedName>
    <definedName name="A126110294R_Latest">Data4!$AJ$18</definedName>
    <definedName name="A126110298X">Data4!$AM$1:$AM$10,Data4!$AM$11:$AM$18</definedName>
    <definedName name="A126110298X_Data">Data4!$AM$11:$AM$18</definedName>
    <definedName name="A126110298X_Latest">Data4!$AM$18</definedName>
    <definedName name="A126110302C">Data4!$BH$1:$BH$10,Data4!$BH$11:$BH$18</definedName>
    <definedName name="A126110302C_Data">Data4!$BH$11:$BH$18</definedName>
    <definedName name="A126110302C_Latest">Data4!$BH$18</definedName>
    <definedName name="A126110306L">Data4!$BQ$1:$BQ$10,Data4!$BQ$11:$BQ$18</definedName>
    <definedName name="A126110306L_Data">Data4!$BQ$11:$BQ$18</definedName>
    <definedName name="A126110306L_Latest">Data4!$BQ$18</definedName>
    <definedName name="A126110310C">Data4!$F$1:$F$10,Data4!$F$11:$F$18</definedName>
    <definedName name="A126110310C_Data">Data4!$F$11:$F$18</definedName>
    <definedName name="A126110310C_Latest">Data4!$F$18</definedName>
    <definedName name="A126110314L">Data4!$O$1:$O$10,Data4!$O$11:$O$18</definedName>
    <definedName name="A126110314L_Data">Data4!$O$11:$O$18</definedName>
    <definedName name="A126110314L_Latest">Data4!$O$18</definedName>
    <definedName name="A126110318W">Data4!$BT$1:$BT$10,Data4!$BT$11:$BT$18</definedName>
    <definedName name="A126110318W_Data">Data4!$BT$11:$BT$18</definedName>
    <definedName name="A126110318W_Latest">Data4!$BT$18</definedName>
    <definedName name="A126110322L">Data3!$ID$1:$ID$10,Data3!$ID$11:$ID$18</definedName>
    <definedName name="A126110322L_Data">Data3!$ID$11:$ID$18</definedName>
    <definedName name="A126110322L_Latest">Data3!$ID$18</definedName>
    <definedName name="A126110326W">Data3!$IJ$1:$IJ$10,Data3!$IJ$11:$IJ$18</definedName>
    <definedName name="A126110326W_Data">Data3!$IJ$11:$IJ$18</definedName>
    <definedName name="A126110326W_Latest">Data3!$IJ$18</definedName>
    <definedName name="A126110330L">Data3!$IM$1:$IM$10,Data3!$IM$11:$IM$18</definedName>
    <definedName name="A126110330L_Data">Data3!$IM$11:$IM$18</definedName>
    <definedName name="A126110330L_Latest">Data3!$IM$18</definedName>
    <definedName name="A126110334W">Data4!$L$1:$L$10,Data4!$L$11:$L$18</definedName>
    <definedName name="A126110334W_Data">Data4!$L$11:$L$18</definedName>
    <definedName name="A126110334W_Latest">Data4!$L$18</definedName>
    <definedName name="A126110338F">Data4!$AV$1:$AV$10,Data4!$AV$11:$AV$18</definedName>
    <definedName name="A126110338F_Data">Data4!$AV$11:$AV$18</definedName>
    <definedName name="A126110338F_Latest">Data4!$AV$18</definedName>
    <definedName name="A126110342W">Data4!$AY$1:$AY$10,Data4!$AY$11:$AY$18</definedName>
    <definedName name="A126110342W_Data">Data4!$AY$11:$AY$18</definedName>
    <definedName name="A126110342W_Latest">Data4!$AY$18</definedName>
    <definedName name="A126110346F">Data4!$R$1:$R$10,Data4!$R$11:$R$18</definedName>
    <definedName name="A126110346F_Data">Data4!$R$11:$R$18</definedName>
    <definedName name="A126110346F_Latest">Data4!$R$18</definedName>
    <definedName name="A126110350W">Data4!$AP$1:$AP$10,Data4!$AP$11:$AP$18</definedName>
    <definedName name="A126110350W_Data">Data4!$AP$11:$AP$18</definedName>
    <definedName name="A126110350W_Latest">Data4!$AP$18</definedName>
    <definedName name="A126110354F">Data4!$BK$1:$BK$10,Data4!$BK$11:$BK$18</definedName>
    <definedName name="A126110354F_Data">Data4!$BK$11:$BK$18</definedName>
    <definedName name="A126110354F_Latest">Data4!$BK$18</definedName>
    <definedName name="A126110358R">Data5!$CK$1:$CK$10,Data5!$CK$11:$CK$18</definedName>
    <definedName name="A126110358R_Data">Data5!$CK$11:$CK$18</definedName>
    <definedName name="A126110358R_Latest">Data5!$CK$18</definedName>
    <definedName name="A126110362F">Data5!$DF$1:$DF$10,Data5!$DF$11:$DF$18</definedName>
    <definedName name="A126110362F_Data">Data5!$DF$11:$DF$18</definedName>
    <definedName name="A126110362F_Latest">Data5!$DF$18</definedName>
    <definedName name="A126110366R">Data5!$EA$1:$EA$10,Data5!$EA$11:$EA$18</definedName>
    <definedName name="A126110366R_Data">Data5!$EA$11:$EA$18</definedName>
    <definedName name="A126110366R_Latest">Data5!$EA$18</definedName>
    <definedName name="A126110370F">Data5!$DO$1:$DO$10,Data5!$DO$11:$DO$18</definedName>
    <definedName name="A126110370F_Data">Data5!$DO$11:$DO$18</definedName>
    <definedName name="A126110370F_Latest">Data5!$DO$18</definedName>
    <definedName name="A126110374R">Data5!$EM$1:$EM$10,Data5!$EM$11:$EM$18</definedName>
    <definedName name="A126110374R_Data">Data5!$EM$11:$EM$18</definedName>
    <definedName name="A126110374R_Latest">Data5!$EM$18</definedName>
    <definedName name="A126110378X">Data5!$CN$1:$CN$10,Data5!$CN$11:$CN$18</definedName>
    <definedName name="A126110378X_Data">Data5!$CN$11:$CN$18</definedName>
    <definedName name="A126110378X_Latest">Data5!$CN$18</definedName>
    <definedName name="A126110382R">Data5!$CT$1:$CT$10,Data5!$CT$11:$CT$18</definedName>
    <definedName name="A126110382R_Data">Data5!$CT$11:$CT$18</definedName>
    <definedName name="A126110382R_Latest">Data5!$CT$18</definedName>
    <definedName name="A126110386X">Data5!$ES$1:$ES$10,Data5!$ES$11:$ES$18</definedName>
    <definedName name="A126110386X_Data">Data5!$ES$11:$ES$18</definedName>
    <definedName name="A126110386X_Latest">Data5!$ES$18</definedName>
    <definedName name="A126110390R">Data5!$EJ$1:$EJ$10,Data5!$EJ$11:$EJ$18</definedName>
    <definedName name="A126110390R_Data">Data5!$EJ$11:$EJ$18</definedName>
    <definedName name="A126110390R_Latest">Data5!$EJ$18</definedName>
    <definedName name="A126110394X">Data5!$EY$1:$EY$10,Data5!$EY$11:$EY$18</definedName>
    <definedName name="A126110394X_Data">Data5!$EY$11:$EY$18</definedName>
    <definedName name="A126110394X_Latest">Data5!$EY$18</definedName>
    <definedName name="A126110398J">Data5!$BV$1:$BV$10,Data5!$BV$11:$BV$18</definedName>
    <definedName name="A126110398J_Data">Data5!$BV$11:$BV$18</definedName>
    <definedName name="A126110398J_Latest">Data5!$BV$18</definedName>
    <definedName name="A126110402L">Data5!$CH$1:$CH$10,Data5!$CH$11:$CH$18</definedName>
    <definedName name="A126110402L_Data">Data5!$CH$11:$CH$18</definedName>
    <definedName name="A126110402L_Latest">Data5!$CH$18</definedName>
    <definedName name="A126110406W">Data5!$DR$1:$DR$10,Data5!$DR$11:$DR$18</definedName>
    <definedName name="A126110406W_Data">Data5!$DR$11:$DR$18</definedName>
    <definedName name="A126110406W_Latest">Data5!$DR$18</definedName>
    <definedName name="A126110410L">Data5!$EP$1:$EP$10,Data5!$EP$11:$EP$18</definedName>
    <definedName name="A126110410L_Data">Data5!$EP$11:$EP$18</definedName>
    <definedName name="A126110410L_Latest">Data5!$EP$18</definedName>
    <definedName name="A126110414W">Data5!$EV$1:$EV$10,Data5!$EV$11:$EV$18</definedName>
    <definedName name="A126110414W_Data">Data5!$EV$11:$EV$18</definedName>
    <definedName name="A126110414W_Latest">Data5!$EV$18</definedName>
    <definedName name="A126110418F">Data5!$BD$1:$BD$10,Data5!$BD$11:$BD$18</definedName>
    <definedName name="A126110418F_Data">Data5!$BD$11:$BD$18</definedName>
    <definedName name="A126110418F_Latest">Data5!$BD$18</definedName>
    <definedName name="A126110422W">Data5!$BM$1:$BM$10,Data5!$BM$11:$BM$18</definedName>
    <definedName name="A126110422W_Data">Data5!$BM$11:$BM$18</definedName>
    <definedName name="A126110422W_Latest">Data5!$BM$18</definedName>
    <definedName name="A126110426F">Data5!$BP$1:$BP$10,Data5!$BP$11:$BP$18</definedName>
    <definedName name="A126110426F_Data">Data5!$BP$11:$BP$18</definedName>
    <definedName name="A126110426F_Latest">Data5!$BP$18</definedName>
    <definedName name="A126110430W">Data5!$CQ$1:$CQ$10,Data5!$CQ$11:$CQ$18</definedName>
    <definedName name="A126110430W_Data">Data5!$CQ$11:$CQ$18</definedName>
    <definedName name="A126110430W_Latest">Data5!$CQ$18</definedName>
    <definedName name="A126110434F">Data5!$CW$1:$CW$10,Data5!$CW$11:$CW$18</definedName>
    <definedName name="A126110434F_Data">Data5!$CW$11:$CW$18</definedName>
    <definedName name="A126110434F_Latest">Data5!$CW$18</definedName>
    <definedName name="A126110438R">Data5!$CZ$1:$CZ$10,Data5!$CZ$11:$CZ$18</definedName>
    <definedName name="A126110438R_Data">Data5!$CZ$11:$CZ$18</definedName>
    <definedName name="A126110438R_Latest">Data5!$CZ$18</definedName>
    <definedName name="A126110442F">Data5!$DU$1:$DU$10,Data5!$DU$11:$DU$18</definedName>
    <definedName name="A126110442F_Data">Data5!$DU$11:$DU$18</definedName>
    <definedName name="A126110442F_Latest">Data5!$DU$18</definedName>
    <definedName name="A126110446R">Data5!$ED$1:$ED$10,Data5!$ED$11:$ED$18</definedName>
    <definedName name="A126110446R_Data">Data5!$ED$11:$ED$18</definedName>
    <definedName name="A126110446R_Latest">Data5!$ED$18</definedName>
    <definedName name="A126110450F">Data5!$BS$1:$BS$10,Data5!$BS$11:$BS$18</definedName>
    <definedName name="A126110450F_Data">Data5!$BS$11:$BS$18</definedName>
    <definedName name="A126110450F_Latest">Data5!$BS$18</definedName>
    <definedName name="A126110454R">Data5!$CB$1:$CB$10,Data5!$CB$11:$CB$18</definedName>
    <definedName name="A126110454R_Data">Data5!$CB$11:$CB$18</definedName>
    <definedName name="A126110454R_Latest">Data5!$CB$18</definedName>
    <definedName name="A126110458X">Data5!$EG$1:$EG$10,Data5!$EG$11:$EG$18</definedName>
    <definedName name="A126110458X_Data">Data5!$EG$11:$EG$18</definedName>
    <definedName name="A126110458X_Latest">Data5!$EG$18</definedName>
    <definedName name="A126110462R">Data5!$BA$1:$BA$10,Data5!$BA$11:$BA$18</definedName>
    <definedName name="A126110462R_Data">Data5!$BA$11:$BA$18</definedName>
    <definedName name="A126110462R_Latest">Data5!$BA$18</definedName>
    <definedName name="A126110466X">Data5!$BG$1:$BG$10,Data5!$BG$11:$BG$18</definedName>
    <definedName name="A126110466X_Data">Data5!$BG$11:$BG$18</definedName>
    <definedName name="A126110466X_Latest">Data5!$BG$18</definedName>
    <definedName name="A126110470R">Data5!$BJ$1:$BJ$10,Data5!$BJ$11:$BJ$18</definedName>
    <definedName name="A126110470R_Data">Data5!$BJ$11:$BJ$18</definedName>
    <definedName name="A126110470R_Latest">Data5!$BJ$18</definedName>
    <definedName name="A126110474X">Data5!$BY$1:$BY$10,Data5!$BY$11:$BY$18</definedName>
    <definedName name="A126110474X_Data">Data5!$BY$11:$BY$18</definedName>
    <definedName name="A126110474X_Latest">Data5!$BY$18</definedName>
    <definedName name="A126110478J">Data5!$DI$1:$DI$10,Data5!$DI$11:$DI$18</definedName>
    <definedName name="A126110478J_Data">Data5!$DI$11:$DI$18</definedName>
    <definedName name="A126110478J_Latest">Data5!$DI$18</definedName>
    <definedName name="A126110482X">Data5!$DL$1:$DL$10,Data5!$DL$11:$DL$18</definedName>
    <definedName name="A126110482X_Data">Data5!$DL$11:$DL$18</definedName>
    <definedName name="A126110482X_Latest">Data5!$DL$18</definedName>
    <definedName name="A126110486J">Data5!$CE$1:$CE$10,Data5!$CE$11:$CE$18</definedName>
    <definedName name="A126110486J_Data">Data5!$CE$11:$CE$18</definedName>
    <definedName name="A126110486J_Latest">Data5!$CE$18</definedName>
    <definedName name="A126110490X">Data5!$DC$1:$DC$10,Data5!$DC$11:$DC$18</definedName>
    <definedName name="A126110490X_Data">Data5!$DC$11:$DC$18</definedName>
    <definedName name="A126110490X_Latest">Data5!$DC$18</definedName>
    <definedName name="A126110494J">Data5!$DX$1:$DX$10,Data5!$DX$11:$DX$18</definedName>
    <definedName name="A126110494J_Data">Data5!$DX$11:$DX$18</definedName>
    <definedName name="A126110494J_Latest">Data5!$DX$18</definedName>
    <definedName name="A126110498T">Data5!$GL$1:$GL$10,Data5!$GL$11:$GL$18</definedName>
    <definedName name="A126110498T_Data">Data5!$GL$11:$GL$18</definedName>
    <definedName name="A126110498T_Latest">Data5!$GL$18</definedName>
    <definedName name="A126110502W">Data5!$HG$1:$HG$10,Data5!$HG$11:$HG$18</definedName>
    <definedName name="A126110502W_Data">Data5!$HG$11:$HG$18</definedName>
    <definedName name="A126110502W_Latest">Data5!$HG$18</definedName>
    <definedName name="A126110506F">Data5!$IB$1:$IB$10,Data5!$IB$11:$IB$18</definedName>
    <definedName name="A126110506F_Data">Data5!$IB$11:$IB$18</definedName>
    <definedName name="A126110506F_Latest">Data5!$IB$18</definedName>
    <definedName name="A126110510W">Data5!$HP$1:$HP$10,Data5!$HP$11:$HP$18</definedName>
    <definedName name="A126110510W_Data">Data5!$HP$11:$HP$18</definedName>
    <definedName name="A126110510W_Latest">Data5!$HP$18</definedName>
    <definedName name="A126110514F">Data5!$IN$1:$IN$10,Data5!$IN$11:$IN$18</definedName>
    <definedName name="A126110514F_Data">Data5!$IN$11:$IN$18</definedName>
    <definedName name="A126110514F_Latest">Data5!$IN$18</definedName>
    <definedName name="A126110518R">Data5!$GO$1:$GO$10,Data5!$GO$11:$GO$18</definedName>
    <definedName name="A126110518R_Data">Data5!$GO$11:$GO$18</definedName>
    <definedName name="A126110518R_Latest">Data5!$GO$18</definedName>
    <definedName name="A126110522F">Data5!$GU$1:$GU$10,Data5!$GU$11:$GU$18</definedName>
    <definedName name="A126110522F_Data">Data5!$GU$11:$GU$18</definedName>
    <definedName name="A126110522F_Latest">Data5!$GU$18</definedName>
    <definedName name="A126110526R">Data6!$D$1:$D$10,Data6!$D$11:$D$18</definedName>
    <definedName name="A126110526R_Data">Data6!$D$11:$D$18</definedName>
    <definedName name="A126110526R_Latest">Data6!$D$18</definedName>
    <definedName name="A126110530F">Data5!$IK$1:$IK$10,Data5!$IK$11:$IK$18</definedName>
    <definedName name="A126110530F_Data">Data5!$IK$11:$IK$18</definedName>
    <definedName name="A126110530F_Latest">Data5!$IK$18</definedName>
    <definedName name="A126110534R">Data6!$J$1:$J$10,Data6!$J$11:$J$18</definedName>
    <definedName name="A126110534R_Data">Data6!$J$11:$J$18</definedName>
    <definedName name="A126110534R_Latest">Data6!$J$18</definedName>
    <definedName name="A126110538X">Data5!$FW$1:$FW$10,Data5!$FW$11:$FW$18</definedName>
    <definedName name="A126110538X_Data">Data5!$FW$11:$FW$18</definedName>
    <definedName name="A126110538X_Latest">Data5!$FW$18</definedName>
    <definedName name="A126110542R">Data5!$GI$1:$GI$10,Data5!$GI$11:$GI$18</definedName>
    <definedName name="A126110542R_Data">Data5!$GI$11:$GI$18</definedName>
    <definedName name="A126110542R_Latest">Data5!$GI$18</definedName>
    <definedName name="A126110546X">Data5!$HS$1:$HS$10,Data5!$HS$11:$HS$18</definedName>
    <definedName name="A126110546X_Data">Data5!$HS$11:$HS$18</definedName>
    <definedName name="A126110546X_Latest">Data5!$HS$18</definedName>
    <definedName name="A126110550R">Data5!$IQ$1:$IQ$10,Data5!$IQ$11:$IQ$18</definedName>
    <definedName name="A126110550R_Data">Data5!$IQ$11:$IQ$18</definedName>
    <definedName name="A126110550R_Latest">Data5!$IQ$18</definedName>
    <definedName name="A126110554X">Data6!$G$1:$G$10,Data6!$G$11:$G$18</definedName>
    <definedName name="A126110554X_Data">Data6!$G$11:$G$18</definedName>
    <definedName name="A126110554X_Latest">Data6!$G$18</definedName>
    <definedName name="A126110558J">Data5!$FE$1:$FE$10,Data5!$FE$11:$FE$18</definedName>
    <definedName name="A126110558J_Data">Data5!$FE$11:$FE$18</definedName>
    <definedName name="A126110558J_Latest">Data5!$FE$18</definedName>
    <definedName name="A126110562X">Data5!$FN$1:$FN$10,Data5!$FN$11:$FN$18</definedName>
    <definedName name="A126110562X_Data">Data5!$FN$11:$FN$18</definedName>
    <definedName name="A126110562X_Latest">Data5!$FN$18</definedName>
    <definedName name="A126110566J">Data5!$FQ$1:$FQ$10,Data5!$FQ$11:$FQ$18</definedName>
    <definedName name="A126110566J_Data">Data5!$FQ$11:$FQ$18</definedName>
    <definedName name="A126110566J_Latest">Data5!$FQ$18</definedName>
    <definedName name="A126110570X">Data5!$GR$1:$GR$10,Data5!$GR$11:$GR$18</definedName>
    <definedName name="A126110570X_Data">Data5!$GR$11:$GR$18</definedName>
    <definedName name="A126110570X_Latest">Data5!$GR$18</definedName>
    <definedName name="A126110574J">Data5!$GX$1:$GX$10,Data5!$GX$11:$GX$18</definedName>
    <definedName name="A126110574J_Data">Data5!$GX$11:$GX$18</definedName>
    <definedName name="A126110574J_Latest">Data5!$GX$18</definedName>
    <definedName name="A126110578T">Data5!$HA$1:$HA$10,Data5!$HA$11:$HA$18</definedName>
    <definedName name="A126110578T_Data">Data5!$HA$11:$HA$18</definedName>
    <definedName name="A126110578T_Latest">Data5!$HA$18</definedName>
    <definedName name="A126110582J">Data5!$HV$1:$HV$10,Data5!$HV$11:$HV$18</definedName>
    <definedName name="A126110582J_Data">Data5!$HV$11:$HV$18</definedName>
    <definedName name="A126110582J_Latest">Data5!$HV$18</definedName>
    <definedName name="A126110586T">Data5!$IE$1:$IE$10,Data5!$IE$11:$IE$18</definedName>
    <definedName name="A126110586T_Data">Data5!$IE$11:$IE$18</definedName>
    <definedName name="A126110586T_Latest">Data5!$IE$18</definedName>
    <definedName name="A126110590J">Data5!$FT$1:$FT$10,Data5!$FT$11:$FT$18</definedName>
    <definedName name="A126110590J_Data">Data5!$FT$11:$FT$18</definedName>
    <definedName name="A126110590J_Latest">Data5!$FT$18</definedName>
    <definedName name="A126110594T">Data5!$GC$1:$GC$10,Data5!$GC$11:$GC$18</definedName>
    <definedName name="A126110594T_Data">Data5!$GC$11:$GC$18</definedName>
    <definedName name="A126110594T_Latest">Data5!$GC$18</definedName>
    <definedName name="A126110598A">Data5!$IH$1:$IH$10,Data5!$IH$11:$IH$18</definedName>
    <definedName name="A126110598A_Data">Data5!$IH$11:$IH$18</definedName>
    <definedName name="A126110598A_Latest">Data5!$IH$18</definedName>
    <definedName name="A126110602F">Data5!$FB$1:$FB$10,Data5!$FB$11:$FB$18</definedName>
    <definedName name="A126110602F_Data">Data5!$FB$11:$FB$18</definedName>
    <definedName name="A126110602F_Latest">Data5!$FB$18</definedName>
    <definedName name="A126110606R">Data5!$FH$1:$FH$10,Data5!$FH$11:$FH$18</definedName>
    <definedName name="A126110606R_Data">Data5!$FH$11:$FH$18</definedName>
    <definedName name="A126110606R_Latest">Data5!$FH$18</definedName>
    <definedName name="A126110610F">Data5!$FK$1:$FK$10,Data5!$FK$11:$FK$18</definedName>
    <definedName name="A126110610F_Data">Data5!$FK$11:$FK$18</definedName>
    <definedName name="A126110610F_Latest">Data5!$FK$18</definedName>
    <definedName name="A126110614R">Data5!$FZ$1:$FZ$10,Data5!$FZ$11:$FZ$18</definedName>
    <definedName name="A126110614R_Data">Data5!$FZ$11:$FZ$18</definedName>
    <definedName name="A126110614R_Latest">Data5!$FZ$18</definedName>
    <definedName name="A126110618X">Data5!$HJ$1:$HJ$10,Data5!$HJ$11:$HJ$18</definedName>
    <definedName name="A126110618X_Data">Data5!$HJ$11:$HJ$18</definedName>
    <definedName name="A126110618X_Latest">Data5!$HJ$18</definedName>
    <definedName name="A126110622R">Data5!$HM$1:$HM$10,Data5!$HM$11:$HM$18</definedName>
    <definedName name="A126110622R_Data">Data5!$HM$11:$HM$18</definedName>
    <definedName name="A126110622R_Latest">Data5!$HM$18</definedName>
    <definedName name="A126110626X">Data5!$GF$1:$GF$10,Data5!$GF$11:$GF$18</definedName>
    <definedName name="A126110626X_Data">Data5!$GF$11:$GF$18</definedName>
    <definedName name="A126110626X_Latest">Data5!$GF$18</definedName>
    <definedName name="A126110630R">Data5!$HD$1:$HD$10,Data5!$HD$11:$HD$18</definedName>
    <definedName name="A126110630R_Data">Data5!$HD$11:$HD$18</definedName>
    <definedName name="A126110630R_Latest">Data5!$HD$18</definedName>
    <definedName name="A126110634X">Data5!$HY$1:$HY$10,Data5!$HY$11:$HY$18</definedName>
    <definedName name="A126110634X_Data">Data5!$HY$11:$HY$18</definedName>
    <definedName name="A126110634X_Latest">Data5!$HY$18</definedName>
    <definedName name="A126110638J">Data6!$AW$1:$AW$10,Data6!$AW$11:$AW$18</definedName>
    <definedName name="A126110638J_Data">Data6!$AW$11:$AW$18</definedName>
    <definedName name="A126110638J_Latest">Data6!$AW$18</definedName>
    <definedName name="A126110642X">Data6!$BR$1:$BR$10,Data6!$BR$11:$BR$18</definedName>
    <definedName name="A126110642X_Data">Data6!$BR$11:$BR$18</definedName>
    <definedName name="A126110642X_Latest">Data6!$BR$18</definedName>
    <definedName name="A126110646J">Data6!$CM$1:$CM$10,Data6!$CM$11:$CM$18</definedName>
    <definedName name="A126110646J_Data">Data6!$CM$11:$CM$18</definedName>
    <definedName name="A126110646J_Latest">Data6!$CM$18</definedName>
    <definedName name="A126110650X">Data6!$CA$1:$CA$10,Data6!$CA$11:$CA$18</definedName>
    <definedName name="A126110650X_Data">Data6!$CA$11:$CA$18</definedName>
    <definedName name="A126110650X_Latest">Data6!$CA$18</definedName>
    <definedName name="A126110654J">Data6!$CY$1:$CY$10,Data6!$CY$11:$CY$18</definedName>
    <definedName name="A126110654J_Data">Data6!$CY$11:$CY$18</definedName>
    <definedName name="A126110654J_Latest">Data6!$CY$18</definedName>
    <definedName name="A126110658T">Data6!$AZ$1:$AZ$10,Data6!$AZ$11:$AZ$18</definedName>
    <definedName name="A126110658T_Data">Data6!$AZ$11:$AZ$18</definedName>
    <definedName name="A126110658T_Latest">Data6!$AZ$18</definedName>
    <definedName name="A126110662J">Data6!$BF$1:$BF$10,Data6!$BF$11:$BF$18</definedName>
    <definedName name="A126110662J_Data">Data6!$BF$11:$BF$18</definedName>
    <definedName name="A126110662J_Latest">Data6!$BF$18</definedName>
    <definedName name="A126110666T">Data6!$DE$1:$DE$10,Data6!$DE$11:$DE$18</definedName>
    <definedName name="A126110666T_Data">Data6!$DE$11:$DE$18</definedName>
    <definedName name="A126110666T_Latest">Data6!$DE$18</definedName>
    <definedName name="A126110670J">Data6!$CV$1:$CV$10,Data6!$CV$11:$CV$18</definedName>
    <definedName name="A126110670J_Data">Data6!$CV$11:$CV$18</definedName>
    <definedName name="A126110670J_Latest">Data6!$CV$18</definedName>
    <definedName name="A126110674T">Data6!$DK$1:$DK$10,Data6!$DK$11:$DK$18</definedName>
    <definedName name="A126110674T_Data">Data6!$DK$11:$DK$18</definedName>
    <definedName name="A126110674T_Latest">Data6!$DK$18</definedName>
    <definedName name="A126110678A">Data6!$AH$1:$AH$10,Data6!$AH$11:$AH$18</definedName>
    <definedName name="A126110678A_Data">Data6!$AH$11:$AH$18</definedName>
    <definedName name="A126110678A_Latest">Data6!$AH$18</definedName>
    <definedName name="A126110682T">Data6!$AT$1:$AT$10,Data6!$AT$11:$AT$18</definedName>
    <definedName name="A126110682T_Data">Data6!$AT$11:$AT$18</definedName>
    <definedName name="A126110682T_Latest">Data6!$AT$18</definedName>
    <definedName name="A126110686A">Data6!$CD$1:$CD$10,Data6!$CD$11:$CD$18</definedName>
    <definedName name="A126110686A_Data">Data6!$CD$11:$CD$18</definedName>
    <definedName name="A126110686A_Latest">Data6!$CD$18</definedName>
    <definedName name="A126110690T">Data6!$DB$1:$DB$10,Data6!$DB$11:$DB$18</definedName>
    <definedName name="A126110690T_Data">Data6!$DB$11:$DB$18</definedName>
    <definedName name="A126110690T_Latest">Data6!$DB$18</definedName>
    <definedName name="A126110694A">Data6!$DH$1:$DH$10,Data6!$DH$11:$DH$18</definedName>
    <definedName name="A126110694A_Data">Data6!$DH$11:$DH$18</definedName>
    <definedName name="A126110694A_Latest">Data6!$DH$18</definedName>
    <definedName name="A126110698K">Data6!$P$1:$P$10,Data6!$P$11:$P$18</definedName>
    <definedName name="A126110698K_Data">Data6!$P$11:$P$18</definedName>
    <definedName name="A126110698K_Latest">Data6!$P$18</definedName>
    <definedName name="A126110702R">Data6!$Y$1:$Y$10,Data6!$Y$11:$Y$18</definedName>
    <definedName name="A126110702R_Data">Data6!$Y$11:$Y$18</definedName>
    <definedName name="A126110702R_Latest">Data6!$Y$18</definedName>
    <definedName name="A126110706X">Data6!$AB$1:$AB$10,Data6!$AB$11:$AB$18</definedName>
    <definedName name="A126110706X_Data">Data6!$AB$11:$AB$18</definedName>
    <definedName name="A126110706X_Latest">Data6!$AB$18</definedName>
    <definedName name="A126110710R">Data6!$BC$1:$BC$10,Data6!$BC$11:$BC$18</definedName>
    <definedName name="A126110710R_Data">Data6!$BC$11:$BC$18</definedName>
    <definedName name="A126110710R_Latest">Data6!$BC$18</definedName>
    <definedName name="A126110714X">Data6!$BI$1:$BI$10,Data6!$BI$11:$BI$18</definedName>
    <definedName name="A126110714X_Data">Data6!$BI$11:$BI$18</definedName>
    <definedName name="A126110714X_Latest">Data6!$BI$18</definedName>
    <definedName name="A126110718J">Data6!$BL$1:$BL$10,Data6!$BL$11:$BL$18</definedName>
    <definedName name="A126110718J_Data">Data6!$BL$11:$BL$18</definedName>
    <definedName name="A126110718J_Latest">Data6!$BL$18</definedName>
    <definedName name="A126110722X">Data6!$CG$1:$CG$10,Data6!$CG$11:$CG$18</definedName>
    <definedName name="A126110722X_Data">Data6!$CG$11:$CG$18</definedName>
    <definedName name="A126110722X_Latest">Data6!$CG$18</definedName>
    <definedName name="A126110726J">Data6!$CP$1:$CP$10,Data6!$CP$11:$CP$18</definedName>
    <definedName name="A126110726J_Data">Data6!$CP$11:$CP$18</definedName>
    <definedName name="A126110726J_Latest">Data6!$CP$18</definedName>
    <definedName name="A126110730X">Data6!$AE$1:$AE$10,Data6!$AE$11:$AE$18</definedName>
    <definedName name="A126110730X_Data">Data6!$AE$11:$AE$18</definedName>
    <definedName name="A126110730X_Latest">Data6!$AE$18</definedName>
    <definedName name="A126110734J">Data6!$AN$1:$AN$10,Data6!$AN$11:$AN$18</definedName>
    <definedName name="A126110734J_Data">Data6!$AN$11:$AN$18</definedName>
    <definedName name="A126110734J_Latest">Data6!$AN$18</definedName>
    <definedName name="A126110738T">Data6!$CS$1:$CS$10,Data6!$CS$11:$CS$18</definedName>
    <definedName name="A126110738T_Data">Data6!$CS$11:$CS$18</definedName>
    <definedName name="A126110738T_Latest">Data6!$CS$18</definedName>
    <definedName name="A126110742J">Data6!$M$1:$M$10,Data6!$M$11:$M$18</definedName>
    <definedName name="A126110742J_Data">Data6!$M$11:$M$18</definedName>
    <definedName name="A126110742J_Latest">Data6!$M$18</definedName>
    <definedName name="A126110746T">Data6!$S$1:$S$10,Data6!$S$11:$S$18</definedName>
    <definedName name="A126110746T_Data">Data6!$S$11:$S$18</definedName>
    <definedName name="A126110746T_Latest">Data6!$S$18</definedName>
    <definedName name="A126110750J">Data6!$V$1:$V$10,Data6!$V$11:$V$18</definedName>
    <definedName name="A126110750J_Data">Data6!$V$11:$V$18</definedName>
    <definedName name="A126110750J_Latest">Data6!$V$18</definedName>
    <definedName name="A126110754T">Data6!$AK$1:$AK$10,Data6!$AK$11:$AK$18</definedName>
    <definedName name="A126110754T_Data">Data6!$AK$11:$AK$18</definedName>
    <definedName name="A126110754T_Latest">Data6!$AK$18</definedName>
    <definedName name="A126110758A">Data6!$BU$1:$BU$10,Data6!$BU$11:$BU$18</definedName>
    <definedName name="A126110758A_Data">Data6!$BU$11:$BU$18</definedName>
    <definedName name="A126110758A_Latest">Data6!$BU$18</definedName>
    <definedName name="A126110762T">Data6!$BX$1:$BX$10,Data6!$BX$11:$BX$18</definedName>
    <definedName name="A126110762T_Data">Data6!$BX$11:$BX$18</definedName>
    <definedName name="A126110762T_Latest">Data6!$BX$18</definedName>
    <definedName name="A126110766A">Data6!$AQ$1:$AQ$10,Data6!$AQ$11:$AQ$18</definedName>
    <definedName name="A126110766A_Data">Data6!$AQ$11:$AQ$18</definedName>
    <definedName name="A126110766A_Latest">Data6!$AQ$18</definedName>
    <definedName name="A126110770T">Data6!$BO$1:$BO$10,Data6!$BO$11:$BO$18</definedName>
    <definedName name="A126110770T_Data">Data6!$BO$11:$BO$18</definedName>
    <definedName name="A126110770T_Latest">Data6!$BO$18</definedName>
    <definedName name="A126110774A">Data6!$CJ$1:$CJ$10,Data6!$CJ$11:$CJ$18</definedName>
    <definedName name="A126110774A_Data">Data6!$CJ$11:$CJ$18</definedName>
    <definedName name="A126110774A_Latest">Data6!$CJ$18</definedName>
    <definedName name="A126110778K">Data3!$FM$1:$FM$10,Data3!$FM$11:$FM$18</definedName>
    <definedName name="A126110778K_Data">Data3!$FM$11:$FM$18</definedName>
    <definedName name="A126110778K_Latest">Data3!$FM$18</definedName>
    <definedName name="A126110782A">Data3!$GH$1:$GH$10,Data3!$GH$11:$GH$18</definedName>
    <definedName name="A126110782A_Data">Data3!$GH$11:$GH$18</definedName>
    <definedName name="A126110782A_Latest">Data3!$GH$18</definedName>
    <definedName name="A126110786K">Data3!$HC$1:$HC$10,Data3!$HC$11:$HC$18</definedName>
    <definedName name="A126110786K_Data">Data3!$HC$11:$HC$18</definedName>
    <definedName name="A126110786K_Latest">Data3!$HC$18</definedName>
    <definedName name="A126110790A">Data3!$GQ$1:$GQ$10,Data3!$GQ$11:$GQ$18</definedName>
    <definedName name="A126110790A_Data">Data3!$GQ$11:$GQ$18</definedName>
    <definedName name="A126110790A_Latest">Data3!$GQ$18</definedName>
    <definedName name="A126110794K">Data3!$HO$1:$HO$10,Data3!$HO$11:$HO$18</definedName>
    <definedName name="A126110794K_Data">Data3!$HO$11:$HO$18</definedName>
    <definedName name="A126110794K_Latest">Data3!$HO$18</definedName>
    <definedName name="A126110798V">Data3!$FP$1:$FP$10,Data3!$FP$11:$FP$18</definedName>
    <definedName name="A126110798V_Data">Data3!$FP$11:$FP$18</definedName>
    <definedName name="A126110798V_Latest">Data3!$FP$18</definedName>
    <definedName name="A126110802X">Data3!$FV$1:$FV$10,Data3!$FV$11:$FV$18</definedName>
    <definedName name="A126110802X_Data">Data3!$FV$11:$FV$18</definedName>
    <definedName name="A126110802X_Latest">Data3!$FV$18</definedName>
    <definedName name="A126110806J">Data3!$HU$1:$HU$10,Data3!$HU$11:$HU$18</definedName>
    <definedName name="A126110806J_Data">Data3!$HU$11:$HU$18</definedName>
    <definedName name="A126110806J_Latest">Data3!$HU$18</definedName>
    <definedName name="A126110810X">Data3!$HL$1:$HL$10,Data3!$HL$11:$HL$18</definedName>
    <definedName name="A126110810X_Data">Data3!$HL$11:$HL$18</definedName>
    <definedName name="A126110810X_Latest">Data3!$HL$18</definedName>
    <definedName name="A126110814J">Data3!$IA$1:$IA$10,Data3!$IA$11:$IA$18</definedName>
    <definedName name="A126110814J_Data">Data3!$IA$11:$IA$18</definedName>
    <definedName name="A126110814J_Latest">Data3!$IA$18</definedName>
    <definedName name="A126110818T">Data3!$EX$1:$EX$10,Data3!$EX$11:$EX$18</definedName>
    <definedName name="A126110818T_Data">Data3!$EX$11:$EX$18</definedName>
    <definedName name="A126110818T_Latest">Data3!$EX$18</definedName>
    <definedName name="A126110822J">Data3!$FJ$1:$FJ$10,Data3!$FJ$11:$FJ$18</definedName>
    <definedName name="A126110822J_Data">Data3!$FJ$11:$FJ$18</definedName>
    <definedName name="A126110822J_Latest">Data3!$FJ$18</definedName>
    <definedName name="A126110826T">Data3!$GT$1:$GT$10,Data3!$GT$11:$GT$18</definedName>
    <definedName name="A126110826T_Data">Data3!$GT$11:$GT$18</definedName>
    <definedName name="A126110826T_Latest">Data3!$GT$18</definedName>
    <definedName name="A126110830J">Data3!$HR$1:$HR$10,Data3!$HR$11:$HR$18</definedName>
    <definedName name="A126110830J_Data">Data3!$HR$11:$HR$18</definedName>
    <definedName name="A126110830J_Latest">Data3!$HR$18</definedName>
    <definedName name="A126110834T">Data3!$HX$1:$HX$10,Data3!$HX$11:$HX$18</definedName>
    <definedName name="A126110834T_Data">Data3!$HX$11:$HX$18</definedName>
    <definedName name="A126110834T_Latest">Data3!$HX$18</definedName>
    <definedName name="A126110838A">Data3!$EF$1:$EF$10,Data3!$EF$11:$EF$18</definedName>
    <definedName name="A126110838A_Data">Data3!$EF$11:$EF$18</definedName>
    <definedName name="A126110838A_Latest">Data3!$EF$18</definedName>
    <definedName name="A126110842T">Data3!$EO$1:$EO$10,Data3!$EO$11:$EO$18</definedName>
    <definedName name="A126110842T_Data">Data3!$EO$11:$EO$18</definedName>
    <definedName name="A126110842T_Latest">Data3!$EO$18</definedName>
    <definedName name="A126110846A">Data3!$ER$1:$ER$10,Data3!$ER$11:$ER$18</definedName>
    <definedName name="A126110846A_Data">Data3!$ER$11:$ER$18</definedName>
    <definedName name="A126110846A_Latest">Data3!$ER$18</definedName>
    <definedName name="A126110850T">Data3!$FS$1:$FS$10,Data3!$FS$11:$FS$18</definedName>
    <definedName name="A126110850T_Data">Data3!$FS$11:$FS$18</definedName>
    <definedName name="A126110850T_Latest">Data3!$FS$18</definedName>
    <definedName name="A126110854A">Data3!$FY$1:$FY$10,Data3!$FY$11:$FY$18</definedName>
    <definedName name="A126110854A_Data">Data3!$FY$11:$FY$18</definedName>
    <definedName name="A126110854A_Latest">Data3!$FY$18</definedName>
    <definedName name="A126110858K">Data3!$GB$1:$GB$10,Data3!$GB$11:$GB$18</definedName>
    <definedName name="A126110858K_Data">Data3!$GB$11:$GB$18</definedName>
    <definedName name="A126110858K_Latest">Data3!$GB$18</definedName>
    <definedName name="A126110862A">Data3!$GW$1:$GW$10,Data3!$GW$11:$GW$18</definedName>
    <definedName name="A126110862A_Data">Data3!$GW$11:$GW$18</definedName>
    <definedName name="A126110862A_Latest">Data3!$GW$18</definedName>
    <definedName name="A126110866K">Data3!$HF$1:$HF$10,Data3!$HF$11:$HF$18</definedName>
    <definedName name="A126110866K_Data">Data3!$HF$11:$HF$18</definedName>
    <definedName name="A126110866K_Latest">Data3!$HF$18</definedName>
    <definedName name="A126110870A">Data3!$EU$1:$EU$10,Data3!$EU$11:$EU$18</definedName>
    <definedName name="A126110870A_Data">Data3!$EU$11:$EU$18</definedName>
    <definedName name="A126110870A_Latest">Data3!$EU$18</definedName>
    <definedName name="A126110874K">Data3!$FD$1:$FD$10,Data3!$FD$11:$FD$18</definedName>
    <definedName name="A126110874K_Data">Data3!$FD$11:$FD$18</definedName>
    <definedName name="A126110874K_Latest">Data3!$FD$18</definedName>
    <definedName name="A126110878V">Data3!$HI$1:$HI$10,Data3!$HI$11:$HI$18</definedName>
    <definedName name="A126110878V_Data">Data3!$HI$11:$HI$18</definedName>
    <definedName name="A126110878V_Latest">Data3!$HI$18</definedName>
    <definedName name="A126110882K">Data3!$EC$1:$EC$10,Data3!$EC$11:$EC$18</definedName>
    <definedName name="A126110882K_Data">Data3!$EC$11:$EC$18</definedName>
    <definedName name="A126110882K_Latest">Data3!$EC$18</definedName>
    <definedName name="A126110886V">Data3!$EI$1:$EI$10,Data3!$EI$11:$EI$18</definedName>
    <definedName name="A126110886V_Data">Data3!$EI$11:$EI$18</definedName>
    <definedName name="A126110886V_Latest">Data3!$EI$18</definedName>
    <definedName name="A126110890K">Data3!$EL$1:$EL$10,Data3!$EL$11:$EL$18</definedName>
    <definedName name="A126110890K_Data">Data3!$EL$11:$EL$18</definedName>
    <definedName name="A126110890K_Latest">Data3!$EL$18</definedName>
    <definedName name="A126110894V">Data3!$FA$1:$FA$10,Data3!$FA$11:$FA$18</definedName>
    <definedName name="A126110894V_Data">Data3!$FA$11:$FA$18</definedName>
    <definedName name="A126110894V_Latest">Data3!$FA$18</definedName>
    <definedName name="A126110898C">Data3!$GK$1:$GK$10,Data3!$GK$11:$GK$18</definedName>
    <definedName name="A126110898C_Data">Data3!$GK$11:$GK$18</definedName>
    <definedName name="A126110898C_Latest">Data3!$GK$18</definedName>
    <definedName name="A126110902J">Data3!$GN$1:$GN$10,Data3!$GN$11:$GN$18</definedName>
    <definedName name="A126110902J_Data">Data3!$GN$11:$GN$18</definedName>
    <definedName name="A126110902J_Latest">Data3!$GN$18</definedName>
    <definedName name="A126110906T">Data3!$FG$1:$FG$10,Data3!$FG$11:$FG$18</definedName>
    <definedName name="A126110906T_Data">Data3!$FG$11:$FG$18</definedName>
    <definedName name="A126110906T_Latest">Data3!$FG$18</definedName>
    <definedName name="A126110910J">Data3!$GE$1:$GE$10,Data3!$GE$11:$GE$18</definedName>
    <definedName name="A126110910J_Data">Data3!$GE$11:$GE$18</definedName>
    <definedName name="A126110910J_Latest">Data3!$GE$18</definedName>
    <definedName name="A126110914T">Data3!$GZ$1:$GZ$10,Data3!$GZ$11:$GZ$18</definedName>
    <definedName name="A126110914T_Data">Data3!$GZ$11:$GZ$18</definedName>
    <definedName name="A126110914T_Latest">Data3!$GZ$18</definedName>
    <definedName name="A126110918A">Data4!$DY$1:$DY$10,Data4!$DY$11:$DY$18</definedName>
    <definedName name="A126110918A_Data">Data4!$DY$11:$DY$18</definedName>
    <definedName name="A126110918A_Latest">Data4!$DY$18</definedName>
    <definedName name="A126110922T">Data4!$ET$1:$ET$10,Data4!$ET$11:$ET$18</definedName>
    <definedName name="A126110922T_Data">Data4!$ET$11:$ET$18</definedName>
    <definedName name="A126110922T_Latest">Data4!$ET$18</definedName>
    <definedName name="A126110926A">Data4!$FO$1:$FO$10,Data4!$FO$11:$FO$18</definedName>
    <definedName name="A126110926A_Data">Data4!$FO$11:$FO$18</definedName>
    <definedName name="A126110926A_Latest">Data4!$FO$18</definedName>
    <definedName name="A126110930T">Data4!$FC$1:$FC$10,Data4!$FC$11:$FC$18</definedName>
    <definedName name="A126110930T_Data">Data4!$FC$11:$FC$18</definedName>
    <definedName name="A126110930T_Latest">Data4!$FC$18</definedName>
    <definedName name="A126110934A">Data4!$GA$1:$GA$10,Data4!$GA$11:$GA$18</definedName>
    <definedName name="A126110934A_Data">Data4!$GA$11:$GA$18</definedName>
    <definedName name="A126110934A_Latest">Data4!$GA$18</definedName>
    <definedName name="A126110938K">Data4!$EB$1:$EB$10,Data4!$EB$11:$EB$18</definedName>
    <definedName name="A126110938K_Data">Data4!$EB$11:$EB$18</definedName>
    <definedName name="A126110938K_Latest">Data4!$EB$18</definedName>
    <definedName name="A126110942A">Data4!$EH$1:$EH$10,Data4!$EH$11:$EH$18</definedName>
    <definedName name="A126110942A_Data">Data4!$EH$11:$EH$18</definedName>
    <definedName name="A126110942A_Latest">Data4!$EH$18</definedName>
    <definedName name="A126110946K">Data4!$GG$1:$GG$10,Data4!$GG$11:$GG$18</definedName>
    <definedName name="A126110946K_Data">Data4!$GG$11:$GG$18</definedName>
    <definedName name="A126110946K_Latest">Data4!$GG$18</definedName>
    <definedName name="A126110950A">Data4!$FX$1:$FX$10,Data4!$FX$11:$FX$18</definedName>
    <definedName name="A126110950A_Data">Data4!$FX$11:$FX$18</definedName>
    <definedName name="A126110950A_Latest">Data4!$FX$18</definedName>
    <definedName name="A126110954K">Data4!$GM$1:$GM$10,Data4!$GM$11:$GM$18</definedName>
    <definedName name="A126110954K_Data">Data4!$GM$11:$GM$18</definedName>
    <definedName name="A126110954K_Latest">Data4!$GM$18</definedName>
    <definedName name="A126110958V">Data4!$DJ$1:$DJ$10,Data4!$DJ$11:$DJ$18</definedName>
    <definedName name="A126110958V_Data">Data4!$DJ$11:$DJ$18</definedName>
    <definedName name="A126110958V_Latest">Data4!$DJ$18</definedName>
    <definedName name="A126110962K">Data4!$DV$1:$DV$10,Data4!$DV$11:$DV$18</definedName>
    <definedName name="A126110962K_Data">Data4!$DV$11:$DV$18</definedName>
    <definedName name="A126110962K_Latest">Data4!$DV$18</definedName>
    <definedName name="A126110966V">Data4!$FF$1:$FF$10,Data4!$FF$11:$FF$18</definedName>
    <definedName name="A126110966V_Data">Data4!$FF$11:$FF$18</definedName>
    <definedName name="A126110966V_Latest">Data4!$FF$18</definedName>
    <definedName name="A126110970K">Data4!$GD$1:$GD$10,Data4!$GD$11:$GD$18</definedName>
    <definedName name="A126110970K_Data">Data4!$GD$11:$GD$18</definedName>
    <definedName name="A126110970K_Latest">Data4!$GD$18</definedName>
    <definedName name="A126110974V">Data4!$GJ$1:$GJ$10,Data4!$GJ$11:$GJ$18</definedName>
    <definedName name="A126110974V_Data">Data4!$GJ$11:$GJ$18</definedName>
    <definedName name="A126110974V_Latest">Data4!$GJ$18</definedName>
    <definedName name="A126110978C">Data4!$CR$1:$CR$10,Data4!$CR$11:$CR$18</definedName>
    <definedName name="A126110978C_Data">Data4!$CR$11:$CR$18</definedName>
    <definedName name="A126110978C_Latest">Data4!$CR$18</definedName>
    <definedName name="A126110982V">Data4!$DA$1:$DA$10,Data4!$DA$11:$DA$18</definedName>
    <definedName name="A126110982V_Data">Data4!$DA$11:$DA$18</definedName>
    <definedName name="A126110982V_Latest">Data4!$DA$18</definedName>
    <definedName name="A126110986C">Data4!$DD$1:$DD$10,Data4!$DD$11:$DD$18</definedName>
    <definedName name="A126110986C_Data">Data4!$DD$11:$DD$18</definedName>
    <definedName name="A126110986C_Latest">Data4!$DD$18</definedName>
    <definedName name="A126110990V">Data4!$EE$1:$EE$10,Data4!$EE$11:$EE$18</definedName>
    <definedName name="A126110990V_Data">Data4!$EE$11:$EE$18</definedName>
    <definedName name="A126110990V_Latest">Data4!$EE$18</definedName>
    <definedName name="A126110994C">Data4!$EK$1:$EK$10,Data4!$EK$11:$EK$18</definedName>
    <definedName name="A126110994C_Data">Data4!$EK$11:$EK$18</definedName>
    <definedName name="A126110994C_Latest">Data4!$EK$18</definedName>
    <definedName name="A126110998L">Data4!$EN$1:$EN$10,Data4!$EN$11:$EN$18</definedName>
    <definedName name="A126110998L_Data">Data4!$EN$11:$EN$18</definedName>
    <definedName name="A126110998L_Latest">Data4!$EN$18</definedName>
    <definedName name="A126111002V">Data4!$FI$1:$FI$10,Data4!$FI$11:$FI$18</definedName>
    <definedName name="A126111002V_Data">Data4!$FI$11:$FI$18</definedName>
    <definedName name="A126111002V_Latest">Data4!$FI$18</definedName>
    <definedName name="A126111006C">Data4!$FR$1:$FR$10,Data4!$FR$11:$FR$18</definedName>
    <definedName name="A126111006C_Data">Data4!$FR$11:$FR$18</definedName>
    <definedName name="A126111006C_Latest">Data4!$FR$18</definedName>
    <definedName name="A126111010V">Data4!$DG$1:$DG$10,Data4!$DG$11:$DG$18</definedName>
    <definedName name="A126111010V_Data">Data4!$DG$11:$DG$18</definedName>
    <definedName name="A126111010V_Latest">Data4!$DG$18</definedName>
    <definedName name="A126111014C">Data4!$DP$1:$DP$10,Data4!$DP$11:$DP$18</definedName>
    <definedName name="A126111014C_Data">Data4!$DP$11:$DP$18</definedName>
    <definedName name="A126111014C_Latest">Data4!$DP$18</definedName>
    <definedName name="A126111018L">Data4!$FU$1:$FU$10,Data4!$FU$11:$FU$18</definedName>
    <definedName name="A126111018L_Data">Data4!$FU$11:$FU$18</definedName>
    <definedName name="A126111018L_Latest">Data4!$FU$18</definedName>
    <definedName name="A126111022C">Data4!$CO$1:$CO$10,Data4!$CO$11:$CO$18</definedName>
    <definedName name="A126111022C_Data">Data4!$CO$11:$CO$18</definedName>
    <definedName name="A126111022C_Latest">Data4!$CO$18</definedName>
    <definedName name="A126111026L">Data4!$CU$1:$CU$10,Data4!$CU$11:$CU$18</definedName>
    <definedName name="A126111026L_Data">Data4!$CU$11:$CU$18</definedName>
    <definedName name="A126111026L_Latest">Data4!$CU$18</definedName>
    <definedName name="A126111030C">Data4!$CX$1:$CX$10,Data4!$CX$11:$CX$18</definedName>
    <definedName name="A126111030C_Data">Data4!$CX$11:$CX$18</definedName>
    <definedName name="A126111030C_Latest">Data4!$CX$18</definedName>
    <definedName name="A126111034L">Data4!$DM$1:$DM$10,Data4!$DM$11:$DM$18</definedName>
    <definedName name="A126111034L_Data">Data4!$DM$11:$DM$18</definedName>
    <definedName name="A126111034L_Latest">Data4!$DM$18</definedName>
    <definedName name="A126111038W">Data4!$EW$1:$EW$10,Data4!$EW$11:$EW$18</definedName>
    <definedName name="A126111038W_Data">Data4!$EW$11:$EW$18</definedName>
    <definedName name="A126111038W_Latest">Data4!$EW$18</definedName>
    <definedName name="A126111042L">Data4!$EZ$1:$EZ$10,Data4!$EZ$11:$EZ$18</definedName>
    <definedName name="A126111042L_Data">Data4!$EZ$11:$EZ$18</definedName>
    <definedName name="A126111042L_Latest">Data4!$EZ$18</definedName>
    <definedName name="A126111046W">Data4!$DS$1:$DS$10,Data4!$DS$11:$DS$18</definedName>
    <definedName name="A126111046W_Data">Data4!$DS$11:$DS$18</definedName>
    <definedName name="A126111046W_Latest">Data4!$DS$18</definedName>
    <definedName name="A126111050L">Data4!$EQ$1:$EQ$10,Data4!$EQ$11:$EQ$18</definedName>
    <definedName name="A126111050L_Data">Data4!$EQ$11:$EQ$18</definedName>
    <definedName name="A126111050L_Latest">Data4!$EQ$18</definedName>
    <definedName name="A126111054W">Data4!$FL$1:$FL$10,Data4!$FL$11:$FL$18</definedName>
    <definedName name="A126111054W_Data">Data4!$FL$11:$FL$18</definedName>
    <definedName name="A126111054W_Latest">Data4!$FL$18</definedName>
    <definedName name="A126111058F">Data4!$HZ$1:$HZ$10,Data4!$HZ$11:$HZ$18</definedName>
    <definedName name="A126111058F_Data">Data4!$HZ$11:$HZ$18</definedName>
    <definedName name="A126111058F_Latest">Data4!$HZ$18</definedName>
    <definedName name="A126111062W">Data5!$E$1:$E$10,Data5!$E$11:$E$18</definedName>
    <definedName name="A126111062W_Data">Data5!$E$11:$E$18</definedName>
    <definedName name="A126111062W_Latest">Data5!$E$18</definedName>
    <definedName name="A126111066F">Data5!$Z$1:$Z$10,Data5!$Z$11:$Z$18</definedName>
    <definedName name="A126111066F_Data">Data5!$Z$11:$Z$18</definedName>
    <definedName name="A126111066F_Latest">Data5!$Z$18</definedName>
    <definedName name="A126111070W">Data5!$N$1:$N$10,Data5!$N$11:$N$18</definedName>
    <definedName name="A126111070W_Data">Data5!$N$11:$N$18</definedName>
    <definedName name="A126111070W_Latest">Data5!$N$18</definedName>
    <definedName name="A126111074F">Data5!$AL$1:$AL$10,Data5!$AL$11:$AL$18</definedName>
    <definedName name="A126111074F_Data">Data5!$AL$11:$AL$18</definedName>
    <definedName name="A126111074F_Latest">Data5!$AL$18</definedName>
    <definedName name="A126111078R">Data4!$IC$1:$IC$10,Data4!$IC$11:$IC$18</definedName>
    <definedName name="A126111078R_Data">Data4!$IC$11:$IC$18</definedName>
    <definedName name="A126111078R_Latest">Data4!$IC$18</definedName>
    <definedName name="A126111082F">Data4!$II$1:$II$10,Data4!$II$11:$II$18</definedName>
    <definedName name="A126111082F_Data">Data4!$II$11:$II$18</definedName>
    <definedName name="A126111082F_Latest">Data4!$II$18</definedName>
    <definedName name="A126111086R">Data5!$AR$1:$AR$10,Data5!$AR$11:$AR$18</definedName>
    <definedName name="A126111086R_Data">Data5!$AR$11:$AR$18</definedName>
    <definedName name="A126111086R_Latest">Data5!$AR$18</definedName>
    <definedName name="A126111090F">Data5!$AI$1:$AI$10,Data5!$AI$11:$AI$18</definedName>
    <definedName name="A126111090F_Data">Data5!$AI$11:$AI$18</definedName>
    <definedName name="A126111090F_Latest">Data5!$AI$18</definedName>
    <definedName name="A126111094R">Data5!$AX$1:$AX$10,Data5!$AX$11:$AX$18</definedName>
    <definedName name="A126111094R_Data">Data5!$AX$11:$AX$18</definedName>
    <definedName name="A126111094R_Latest">Data5!$AX$18</definedName>
    <definedName name="A126111098X">Data4!$HK$1:$HK$10,Data4!$HK$11:$HK$18</definedName>
    <definedName name="A126111098X_Data">Data4!$HK$11:$HK$18</definedName>
    <definedName name="A126111098X_Latest">Data4!$HK$18</definedName>
    <definedName name="A126111102C">Data4!$HW$1:$HW$10,Data4!$HW$11:$HW$18</definedName>
    <definedName name="A126111102C_Data">Data4!$HW$11:$HW$18</definedName>
    <definedName name="A126111102C_Latest">Data4!$HW$18</definedName>
    <definedName name="A126111106L">Data5!$Q$1:$Q$10,Data5!$Q$11:$Q$18</definedName>
    <definedName name="A126111106L_Data">Data5!$Q$11:$Q$18</definedName>
    <definedName name="A126111106L_Latest">Data5!$Q$18</definedName>
    <definedName name="A126111110C">Data5!$AO$1:$AO$10,Data5!$AO$11:$AO$18</definedName>
    <definedName name="A126111110C_Data">Data5!$AO$11:$AO$18</definedName>
    <definedName name="A126111110C_Latest">Data5!$AO$18</definedName>
    <definedName name="A126111114L">Data5!$AU$1:$AU$10,Data5!$AU$11:$AU$18</definedName>
    <definedName name="A126111114L_Data">Data5!$AU$11:$AU$18</definedName>
    <definedName name="A126111114L_Latest">Data5!$AU$18</definedName>
    <definedName name="A126111118W">Data4!$GS$1:$GS$10,Data4!$GS$11:$GS$18</definedName>
    <definedName name="A126111118W_Data">Data4!$GS$11:$GS$18</definedName>
    <definedName name="A126111118W_Latest">Data4!$GS$18</definedName>
    <definedName name="A126111122L">Data4!$HB$1:$HB$10,Data4!$HB$11:$HB$18</definedName>
    <definedName name="A126111122L_Data">Data4!$HB$11:$HB$18</definedName>
    <definedName name="A126111122L_Latest">Data4!$HB$18</definedName>
    <definedName name="A126111126W">Data4!$HE$1:$HE$10,Data4!$HE$11:$HE$18</definedName>
    <definedName name="A126111126W_Data">Data4!$HE$11:$HE$18</definedName>
    <definedName name="A126111126W_Latest">Data4!$HE$18</definedName>
    <definedName name="A126111130L">Data4!$IF$1:$IF$10,Data4!$IF$11:$IF$18</definedName>
    <definedName name="A126111130L_Data">Data4!$IF$11:$IF$18</definedName>
    <definedName name="A126111130L_Latest">Data4!$IF$18</definedName>
    <definedName name="A126111134W">Data4!$IL$1:$IL$10,Data4!$IL$11:$IL$18</definedName>
    <definedName name="A126111134W_Data">Data4!$IL$11:$IL$18</definedName>
    <definedName name="A126111134W_Latest">Data4!$IL$18</definedName>
    <definedName name="A126111138F">Data4!$IO$1:$IO$10,Data4!$IO$11:$IO$18</definedName>
    <definedName name="A126111138F_Data">Data4!$IO$11:$IO$18</definedName>
    <definedName name="A126111138F_Latest">Data4!$IO$18</definedName>
    <definedName name="A126111142W">Data5!$T$1:$T$10,Data5!$T$11:$T$18</definedName>
    <definedName name="A126111142W_Data">Data5!$T$11:$T$18</definedName>
    <definedName name="A126111142W_Latest">Data5!$T$18</definedName>
    <definedName name="A126111146F">Data5!$AC$1:$AC$10,Data5!$AC$11:$AC$18</definedName>
    <definedName name="A126111146F_Data">Data5!$AC$11:$AC$18</definedName>
    <definedName name="A126111146F_Latest">Data5!$AC$18</definedName>
    <definedName name="A126111150W">Data4!$HH$1:$HH$10,Data4!$HH$11:$HH$18</definedName>
    <definedName name="A126111150W_Data">Data4!$HH$11:$HH$18</definedName>
    <definedName name="A126111150W_Latest">Data4!$HH$18</definedName>
    <definedName name="A126111154F">Data4!$HQ$1:$HQ$10,Data4!$HQ$11:$HQ$18</definedName>
    <definedName name="A126111154F_Data">Data4!$HQ$11:$HQ$18</definedName>
    <definedName name="A126111154F_Latest">Data4!$HQ$18</definedName>
    <definedName name="A126111158R">Data5!$AF$1:$AF$10,Data5!$AF$11:$AF$18</definedName>
    <definedName name="A126111158R_Data">Data5!$AF$11:$AF$18</definedName>
    <definedName name="A126111158R_Latest">Data5!$AF$18</definedName>
    <definedName name="A126111162F">Data4!$GP$1:$GP$10,Data4!$GP$11:$GP$18</definedName>
    <definedName name="A126111162F_Data">Data4!$GP$11:$GP$18</definedName>
    <definedName name="A126111162F_Latest">Data4!$GP$18</definedName>
    <definedName name="A126111166R">Data4!$GV$1:$GV$10,Data4!$GV$11:$GV$18</definedName>
    <definedName name="A126111166R_Data">Data4!$GV$11:$GV$18</definedName>
    <definedName name="A126111166R_Latest">Data4!$GV$18</definedName>
    <definedName name="A126111170F">Data4!$GY$1:$GY$10,Data4!$GY$11:$GY$18</definedName>
    <definedName name="A126111170F_Data">Data4!$GY$11:$GY$18</definedName>
    <definedName name="A126111170F_Latest">Data4!$GY$18</definedName>
    <definedName name="A126111174R">Data4!$HN$1:$HN$10,Data4!$HN$11:$HN$18</definedName>
    <definedName name="A126111174R_Data">Data4!$HN$11:$HN$18</definedName>
    <definedName name="A126111174R_Latest">Data4!$HN$18</definedName>
    <definedName name="A126111178X">Data5!$H$1:$H$10,Data5!$H$11:$H$18</definedName>
    <definedName name="A126111178X_Data">Data5!$H$11:$H$18</definedName>
    <definedName name="A126111178X_Latest">Data5!$H$18</definedName>
    <definedName name="A126111182R">Data5!$K$1:$K$10,Data5!$K$11:$K$18</definedName>
    <definedName name="A126111182R_Data">Data5!$K$11:$K$18</definedName>
    <definedName name="A126111182R_Latest">Data5!$K$18</definedName>
    <definedName name="A126111186X">Data4!$HT$1:$HT$10,Data4!$HT$11:$HT$18</definedName>
    <definedName name="A126111186X_Data">Data4!$HT$11:$HT$18</definedName>
    <definedName name="A126111186X_Latest">Data4!$HT$18</definedName>
    <definedName name="A126111190R">Data5!$B$1:$B$10,Data5!$B$11:$B$18</definedName>
    <definedName name="A126111190R_Data">Data5!$B$11:$B$18</definedName>
    <definedName name="A126111190R_Latest">Data5!$B$18</definedName>
    <definedName name="A126111194X">Data5!$W$1:$W$10,Data5!$W$11:$W$18</definedName>
    <definedName name="A126111194X_Data">Data5!$W$11:$W$18</definedName>
    <definedName name="A126111194X_Latest">Data5!$W$18</definedName>
    <definedName name="A126111198J">Data1!$IO$1:$IO$10,Data1!$IO$11:$IO$18</definedName>
    <definedName name="A126111198J_Data">Data1!$IO$11:$IO$18</definedName>
    <definedName name="A126111198J_Latest">Data1!$IO$18</definedName>
    <definedName name="A126111202L">Data2!$T$1:$T$10,Data2!$T$11:$T$18</definedName>
    <definedName name="A126111202L_Data">Data2!$T$11:$T$18</definedName>
    <definedName name="A126111202L_Latest">Data2!$T$18</definedName>
    <definedName name="A126111206W">Data2!$AO$1:$AO$10,Data2!$AO$11:$AO$18</definedName>
    <definedName name="A126111206W_Data">Data2!$AO$11:$AO$18</definedName>
    <definedName name="A126111206W_Latest">Data2!$AO$18</definedName>
    <definedName name="A126111210L">Data2!$AC$1:$AC$10,Data2!$AC$11:$AC$18</definedName>
    <definedName name="A126111210L_Data">Data2!$AC$11:$AC$18</definedName>
    <definedName name="A126111210L_Latest">Data2!$AC$18</definedName>
    <definedName name="A126111214W">Data2!$BA$1:$BA$10,Data2!$BA$11:$BA$18</definedName>
    <definedName name="A126111214W_Data">Data2!$BA$11:$BA$18</definedName>
    <definedName name="A126111214W_Latest">Data2!$BA$18</definedName>
    <definedName name="A126111218F">Data2!$B$1:$B$10,Data2!$B$11:$B$18</definedName>
    <definedName name="A126111218F_Data">Data2!$B$11:$B$18</definedName>
    <definedName name="A126111218F_Latest">Data2!$B$18</definedName>
    <definedName name="A126111222W">Data2!$H$1:$H$10,Data2!$H$11:$H$18</definedName>
    <definedName name="A126111222W_Data">Data2!$H$11:$H$18</definedName>
    <definedName name="A126111222W_Latest">Data2!$H$18</definedName>
    <definedName name="A126111226F">Data2!$BG$1:$BG$10,Data2!$BG$11:$BG$18</definedName>
    <definedName name="A126111226F_Data">Data2!$BG$11:$BG$18</definedName>
    <definedName name="A126111226F_Latest">Data2!$BG$18</definedName>
    <definedName name="A126111230W">Data2!$AX$1:$AX$10,Data2!$AX$11:$AX$18</definedName>
    <definedName name="A126111230W_Data">Data2!$AX$11:$AX$18</definedName>
    <definedName name="A126111230W_Latest">Data2!$AX$18</definedName>
    <definedName name="A126111234F">Data2!$BM$1:$BM$10,Data2!$BM$11:$BM$18</definedName>
    <definedName name="A126111234F_Data">Data2!$BM$11:$BM$18</definedName>
    <definedName name="A126111234F_Latest">Data2!$BM$18</definedName>
    <definedName name="A126111238R">Data1!$HZ$1:$HZ$10,Data1!$HZ$11:$HZ$18</definedName>
    <definedName name="A126111238R_Data">Data1!$HZ$11:$HZ$18</definedName>
    <definedName name="A126111238R_Latest">Data1!$HZ$18</definedName>
    <definedName name="A126111242F">Data1!$IL$1:$IL$10,Data1!$IL$11:$IL$18</definedName>
    <definedName name="A126111242F_Data">Data1!$IL$11:$IL$18</definedName>
    <definedName name="A126111242F_Latest">Data1!$IL$18</definedName>
    <definedName name="A126111246R">Data2!$AF$1:$AF$10,Data2!$AF$11:$AF$18</definedName>
    <definedName name="A126111246R_Data">Data2!$AF$11:$AF$18</definedName>
    <definedName name="A126111246R_Latest">Data2!$AF$18</definedName>
    <definedName name="A126111250F">Data2!$BD$1:$BD$10,Data2!$BD$11:$BD$18</definedName>
    <definedName name="A126111250F_Data">Data2!$BD$11:$BD$18</definedName>
    <definedName name="A126111250F_Latest">Data2!$BD$18</definedName>
    <definedName name="A126111254R">Data2!$BJ$1:$BJ$10,Data2!$BJ$11:$BJ$18</definedName>
    <definedName name="A126111254R_Data">Data2!$BJ$11:$BJ$18</definedName>
    <definedName name="A126111254R_Latest">Data2!$BJ$18</definedName>
    <definedName name="A126111258X">Data1!$HH$1:$HH$10,Data1!$HH$11:$HH$18</definedName>
    <definedName name="A126111258X_Data">Data1!$HH$11:$HH$18</definedName>
    <definedName name="A126111258X_Latest">Data1!$HH$18</definedName>
    <definedName name="A126111262R">Data1!$HQ$1:$HQ$10,Data1!$HQ$11:$HQ$18</definedName>
    <definedName name="A126111262R_Data">Data1!$HQ$11:$HQ$18</definedName>
    <definedName name="A126111262R_Latest">Data1!$HQ$18</definedName>
    <definedName name="A126111266X">Data1!$HT$1:$HT$10,Data1!$HT$11:$HT$18</definedName>
    <definedName name="A126111266X_Data">Data1!$HT$11:$HT$18</definedName>
    <definedName name="A126111266X_Latest">Data1!$HT$18</definedName>
    <definedName name="A126111270R">Data2!$E$1:$E$10,Data2!$E$11:$E$18</definedName>
    <definedName name="A126111270R_Data">Data2!$E$11:$E$18</definedName>
    <definedName name="A126111270R_Latest">Data2!$E$18</definedName>
    <definedName name="A126111274X">Data2!$K$1:$K$10,Data2!$K$11:$K$18</definedName>
    <definedName name="A126111274X_Data">Data2!$K$11:$K$18</definedName>
    <definedName name="A126111274X_Latest">Data2!$K$18</definedName>
    <definedName name="A126111278J">Data2!$N$1:$N$10,Data2!$N$11:$N$18</definedName>
    <definedName name="A126111278J_Data">Data2!$N$11:$N$18</definedName>
    <definedName name="A126111278J_Latest">Data2!$N$18</definedName>
    <definedName name="A126111282X">Data2!$AI$1:$AI$10,Data2!$AI$11:$AI$18</definedName>
    <definedName name="A126111282X_Data">Data2!$AI$11:$AI$18</definedName>
    <definedName name="A126111282X_Latest">Data2!$AI$18</definedName>
    <definedName name="A126111286J">Data2!$AR$1:$AR$10,Data2!$AR$11:$AR$18</definedName>
    <definedName name="A126111286J_Data">Data2!$AR$11:$AR$18</definedName>
    <definedName name="A126111286J_Latest">Data2!$AR$18</definedName>
    <definedName name="A126111290X">Data1!$HW$1:$HW$10,Data1!$HW$11:$HW$18</definedName>
    <definedName name="A126111290X_Data">Data1!$HW$11:$HW$18</definedName>
    <definedName name="A126111290X_Latest">Data1!$HW$18</definedName>
    <definedName name="A126111294J">Data1!$IF$1:$IF$10,Data1!$IF$11:$IF$18</definedName>
    <definedName name="A126111294J_Data">Data1!$IF$11:$IF$18</definedName>
    <definedName name="A126111294J_Latest">Data1!$IF$18</definedName>
    <definedName name="A126111298T">Data2!$AU$1:$AU$10,Data2!$AU$11:$AU$18</definedName>
    <definedName name="A126111298T_Data">Data2!$AU$11:$AU$18</definedName>
    <definedName name="A126111298T_Latest">Data2!$AU$18</definedName>
    <definedName name="A126111302W">Data1!$HE$1:$HE$10,Data1!$HE$11:$HE$18</definedName>
    <definedName name="A126111302W_Data">Data1!$HE$11:$HE$18</definedName>
    <definedName name="A126111302W_Latest">Data1!$HE$18</definedName>
    <definedName name="A126111306F">Data1!$HK$1:$HK$10,Data1!$HK$11:$HK$18</definedName>
    <definedName name="A126111306F_Data">Data1!$HK$11:$HK$18</definedName>
    <definedName name="A126111306F_Latest">Data1!$HK$18</definedName>
    <definedName name="A126111310W">Data1!$HN$1:$HN$10,Data1!$HN$11:$HN$18</definedName>
    <definedName name="A126111310W_Data">Data1!$HN$11:$HN$18</definedName>
    <definedName name="A126111310W_Latest">Data1!$HN$18</definedName>
    <definedName name="A126111314F">Data1!$IC$1:$IC$10,Data1!$IC$11:$IC$18</definedName>
    <definedName name="A126111314F_Data">Data1!$IC$11:$IC$18</definedName>
    <definedName name="A126111314F_Latest">Data1!$IC$18</definedName>
    <definedName name="A126111318R">Data2!$W$1:$W$10,Data2!$W$11:$W$18</definedName>
    <definedName name="A126111318R_Data">Data2!$W$11:$W$18</definedName>
    <definedName name="A126111318R_Latest">Data2!$W$18</definedName>
    <definedName name="A126111322F">Data2!$Z$1:$Z$10,Data2!$Z$11:$Z$18</definedName>
    <definedName name="A126111322F_Data">Data2!$Z$11:$Z$18</definedName>
    <definedName name="A126111322F_Latest">Data2!$Z$18</definedName>
    <definedName name="A126111326R">Data1!$II$1:$II$10,Data1!$II$11:$II$18</definedName>
    <definedName name="A126111326R_Data">Data1!$II$11:$II$18</definedName>
    <definedName name="A126111326R_Latest">Data1!$II$18</definedName>
    <definedName name="A126111330F">Data2!$Q$1:$Q$10,Data2!$Q$11:$Q$18</definedName>
    <definedName name="A126111330F_Data">Data2!$Q$11:$Q$18</definedName>
    <definedName name="A126111330F_Latest">Data2!$Q$18</definedName>
    <definedName name="A126111334R">Data2!$AL$1:$AL$10,Data2!$AL$11:$AL$18</definedName>
    <definedName name="A126111334R_Data">Data2!$AL$11:$AL$18</definedName>
    <definedName name="A126111334R_Latest">Data2!$AL$18</definedName>
    <definedName name="A126112458K">Data3!$BL$1:$BL$10,Data3!$BL$11:$BL$18</definedName>
    <definedName name="A126112458K_Data">Data3!$BL$11:$BL$18</definedName>
    <definedName name="A126112458K_Latest">Data3!$BL$18</definedName>
    <definedName name="A126112462A">Data3!$CG$1:$CG$10,Data3!$CG$11:$CG$18</definedName>
    <definedName name="A126112462A_Data">Data3!$CG$11:$CG$18</definedName>
    <definedName name="A126112462A_Latest">Data3!$CG$18</definedName>
    <definedName name="A126112466K">Data3!$DB$1:$DB$10,Data3!$DB$11:$DB$18</definedName>
    <definedName name="A126112466K_Data">Data3!$DB$11:$DB$18</definedName>
    <definedName name="A126112466K_Latest">Data3!$DB$18</definedName>
    <definedName name="A126112470A">Data3!$CP$1:$CP$10,Data3!$CP$11:$CP$18</definedName>
    <definedName name="A126112470A_Data">Data3!$CP$11:$CP$18</definedName>
    <definedName name="A126112470A_Latest">Data3!$CP$18</definedName>
    <definedName name="A126112474K">Data3!$DN$1:$DN$10,Data3!$DN$11:$DN$18</definedName>
    <definedName name="A126112474K_Data">Data3!$DN$11:$DN$18</definedName>
    <definedName name="A126112474K_Latest">Data3!$DN$18</definedName>
    <definedName name="A126112478V">Data3!$BO$1:$BO$10,Data3!$BO$11:$BO$18</definedName>
    <definedName name="A126112478V_Data">Data3!$BO$11:$BO$18</definedName>
    <definedName name="A126112478V_Latest">Data3!$BO$18</definedName>
    <definedName name="A126112482K">Data3!$BU$1:$BU$10,Data3!$BU$11:$BU$18</definedName>
    <definedName name="A126112482K_Data">Data3!$BU$11:$BU$18</definedName>
    <definedName name="A126112482K_Latest">Data3!$BU$18</definedName>
    <definedName name="A126112486V">Data3!$DT$1:$DT$10,Data3!$DT$11:$DT$18</definedName>
    <definedName name="A126112486V_Data">Data3!$DT$11:$DT$18</definedName>
    <definedName name="A126112486V_Latest">Data3!$DT$18</definedName>
    <definedName name="A126112490K">Data3!$DK$1:$DK$10,Data3!$DK$11:$DK$18</definedName>
    <definedName name="A126112490K_Data">Data3!$DK$11:$DK$18</definedName>
    <definedName name="A126112490K_Latest">Data3!$DK$18</definedName>
    <definedName name="A126112494V">Data3!$DZ$1:$DZ$10,Data3!$DZ$11:$DZ$18</definedName>
    <definedName name="A126112494V_Data">Data3!$DZ$11:$DZ$18</definedName>
    <definedName name="A126112494V_Latest">Data3!$DZ$18</definedName>
    <definedName name="A126112498C">Data3!$AW$1:$AW$10,Data3!$AW$11:$AW$18</definedName>
    <definedName name="A126112498C_Data">Data3!$AW$11:$AW$18</definedName>
    <definedName name="A126112498C_Latest">Data3!$AW$18</definedName>
    <definedName name="A126112502J">Data3!$BI$1:$BI$10,Data3!$BI$11:$BI$18</definedName>
    <definedName name="A126112502J_Data">Data3!$BI$11:$BI$18</definedName>
    <definedName name="A126112502J_Latest">Data3!$BI$18</definedName>
    <definedName name="A126112506T">Data3!$CS$1:$CS$10,Data3!$CS$11:$CS$18</definedName>
    <definedName name="A126112506T_Data">Data3!$CS$11:$CS$18</definedName>
    <definedName name="A126112506T_Latest">Data3!$CS$18</definedName>
    <definedName name="A126112510J">Data3!$DQ$1:$DQ$10,Data3!$DQ$11:$DQ$18</definedName>
    <definedName name="A126112510J_Data">Data3!$DQ$11:$DQ$18</definedName>
    <definedName name="A126112510J_Latest">Data3!$DQ$18</definedName>
    <definedName name="A126112514T">Data3!$DW$1:$DW$10,Data3!$DW$11:$DW$18</definedName>
    <definedName name="A126112514T_Data">Data3!$DW$11:$DW$18</definedName>
    <definedName name="A126112514T_Latest">Data3!$DW$18</definedName>
    <definedName name="A126112518A">Data3!$AE$1:$AE$10,Data3!$AE$11:$AE$18</definedName>
    <definedName name="A126112518A_Data">Data3!$AE$11:$AE$18</definedName>
    <definedName name="A126112518A_Latest">Data3!$AE$18</definedName>
    <definedName name="A126112522T">Data3!$AN$1:$AN$10,Data3!$AN$11:$AN$18</definedName>
    <definedName name="A126112522T_Data">Data3!$AN$11:$AN$18</definedName>
    <definedName name="A126112522T_Latest">Data3!$AN$18</definedName>
    <definedName name="A126112526A">Data3!$AQ$1:$AQ$10,Data3!$AQ$11:$AQ$18</definedName>
    <definedName name="A126112526A_Data">Data3!$AQ$11:$AQ$18</definedName>
    <definedName name="A126112526A_Latest">Data3!$AQ$18</definedName>
    <definedName name="A126112530T">Data3!$BR$1:$BR$10,Data3!$BR$11:$BR$18</definedName>
    <definedName name="A126112530T_Data">Data3!$BR$11:$BR$18</definedName>
    <definedName name="A126112530T_Latest">Data3!$BR$18</definedName>
    <definedName name="A126112534A">Data3!$BX$1:$BX$10,Data3!$BX$11:$BX$18</definedName>
    <definedName name="A126112534A_Data">Data3!$BX$11:$BX$18</definedName>
    <definedName name="A126112534A_Latest">Data3!$BX$18</definedName>
    <definedName name="A126112538K">Data3!$CA$1:$CA$10,Data3!$CA$11:$CA$18</definedName>
    <definedName name="A126112538K_Data">Data3!$CA$11:$CA$18</definedName>
    <definedName name="A126112538K_Latest">Data3!$CA$18</definedName>
    <definedName name="A126112542A">Data3!$CV$1:$CV$10,Data3!$CV$11:$CV$18</definedName>
    <definedName name="A126112542A_Data">Data3!$CV$11:$CV$18</definedName>
    <definedName name="A126112542A_Latest">Data3!$CV$18</definedName>
    <definedName name="A126112546K">Data3!$DE$1:$DE$10,Data3!$DE$11:$DE$18</definedName>
    <definedName name="A126112546K_Data">Data3!$DE$11:$DE$18</definedName>
    <definedName name="A126112546K_Latest">Data3!$DE$18</definedName>
    <definedName name="A126112550A">Data3!$AT$1:$AT$10,Data3!$AT$11:$AT$18</definedName>
    <definedName name="A126112550A_Data">Data3!$AT$11:$AT$18</definedName>
    <definedName name="A126112550A_Latest">Data3!$AT$18</definedName>
    <definedName name="A126112554K">Data3!$BC$1:$BC$10,Data3!$BC$11:$BC$18</definedName>
    <definedName name="A126112554K_Data">Data3!$BC$11:$BC$18</definedName>
    <definedName name="A126112554K_Latest">Data3!$BC$18</definedName>
    <definedName name="A126112558V">Data3!$DH$1:$DH$10,Data3!$DH$11:$DH$18</definedName>
    <definedName name="A126112558V_Data">Data3!$DH$11:$DH$18</definedName>
    <definedName name="A126112558V_Latest">Data3!$DH$18</definedName>
    <definedName name="A126112562K">Data3!$AB$1:$AB$10,Data3!$AB$11:$AB$18</definedName>
    <definedName name="A126112562K_Data">Data3!$AB$11:$AB$18</definedName>
    <definedName name="A126112562K_Latest">Data3!$AB$18</definedName>
    <definedName name="A126112566V">Data3!$AH$1:$AH$10,Data3!$AH$11:$AH$18</definedName>
    <definedName name="A126112566V_Data">Data3!$AH$11:$AH$18</definedName>
    <definedName name="A126112566V_Latest">Data3!$AH$18</definedName>
    <definedName name="A126112570K">Data3!$AK$1:$AK$10,Data3!$AK$11:$AK$18</definedName>
    <definedName name="A126112570K_Data">Data3!$AK$11:$AK$18</definedName>
    <definedName name="A126112570K_Latest">Data3!$AK$18</definedName>
    <definedName name="A126112574V">Data3!$AZ$1:$AZ$10,Data3!$AZ$11:$AZ$18</definedName>
    <definedName name="A126112574V_Data">Data3!$AZ$11:$AZ$18</definedName>
    <definedName name="A126112574V_Latest">Data3!$AZ$18</definedName>
    <definedName name="A126112578C">Data3!$CJ$1:$CJ$10,Data3!$CJ$11:$CJ$18</definedName>
    <definedName name="A126112578C_Data">Data3!$CJ$11:$CJ$18</definedName>
    <definedName name="A126112578C_Latest">Data3!$CJ$18</definedName>
    <definedName name="A126112582V">Data3!$CM$1:$CM$10,Data3!$CM$11:$CM$18</definedName>
    <definedName name="A126112582V_Data">Data3!$CM$11:$CM$18</definedName>
    <definedName name="A126112582V_Latest">Data3!$CM$18</definedName>
    <definedName name="A126112586C">Data3!$BF$1:$BF$10,Data3!$BF$11:$BF$18</definedName>
    <definedName name="A126112586C_Data">Data3!$BF$11:$BF$18</definedName>
    <definedName name="A126112586C_Latest">Data3!$BF$18</definedName>
    <definedName name="A126112590V">Data3!$CD$1:$CD$10,Data3!$CD$11:$CD$18</definedName>
    <definedName name="A126112590V_Data">Data3!$CD$11:$CD$18</definedName>
    <definedName name="A126112590V_Latest">Data3!$CD$18</definedName>
    <definedName name="A126112594C">Data3!$CY$1:$CY$10,Data3!$CY$11:$CY$18</definedName>
    <definedName name="A126112594C_Data">Data3!$CY$11:$CY$18</definedName>
    <definedName name="A126112594C_Latest">Data3!$CY$18</definedName>
    <definedName name="A126113718L">Data1!$EN$1:$EN$10,Data1!$EN$11:$EN$18</definedName>
    <definedName name="A126113718L_Data">Data1!$EN$11:$EN$18</definedName>
    <definedName name="A126113718L_Latest">Data1!$EN$18</definedName>
    <definedName name="A126113722C">Data1!$FI$1:$FI$10,Data1!$FI$11:$FI$18</definedName>
    <definedName name="A126113722C_Data">Data1!$FI$11:$FI$18</definedName>
    <definedName name="A126113722C_Latest">Data1!$FI$18</definedName>
    <definedName name="A126113726L">Data1!$GD$1:$GD$10,Data1!$GD$11:$GD$18</definedName>
    <definedName name="A126113726L_Data">Data1!$GD$11:$GD$18</definedName>
    <definedName name="A126113726L_Latest">Data1!$GD$18</definedName>
    <definedName name="A126113730C">Data1!$FR$1:$FR$10,Data1!$FR$11:$FR$18</definedName>
    <definedName name="A126113730C_Data">Data1!$FR$11:$FR$18</definedName>
    <definedName name="A126113730C_Latest">Data1!$FR$18</definedName>
    <definedName name="A126113734L">Data1!$GP$1:$GP$10,Data1!$GP$11:$GP$18</definedName>
    <definedName name="A126113734L_Data">Data1!$GP$11:$GP$18</definedName>
    <definedName name="A126113734L_Latest">Data1!$GP$18</definedName>
    <definedName name="A126113738W">Data1!$EQ$1:$EQ$10,Data1!$EQ$11:$EQ$18</definedName>
    <definedName name="A126113738W_Data">Data1!$EQ$11:$EQ$18</definedName>
    <definedName name="A126113738W_Latest">Data1!$EQ$18</definedName>
    <definedName name="A126113742L">Data1!$EW$1:$EW$10,Data1!$EW$11:$EW$18</definedName>
    <definedName name="A126113742L_Data">Data1!$EW$11:$EW$18</definedName>
    <definedName name="A126113742L_Latest">Data1!$EW$18</definedName>
    <definedName name="A126113746W">Data1!$GV$1:$GV$10,Data1!$GV$11:$GV$18</definedName>
    <definedName name="A126113746W_Data">Data1!$GV$11:$GV$18</definedName>
    <definedName name="A126113746W_Latest">Data1!$GV$18</definedName>
    <definedName name="A126113750L">Data1!$GM$1:$GM$10,Data1!$GM$11:$GM$18</definedName>
    <definedName name="A126113750L_Data">Data1!$GM$11:$GM$18</definedName>
    <definedName name="A126113750L_Latest">Data1!$GM$18</definedName>
    <definedName name="A126113754W">Data1!$HB$1:$HB$10,Data1!$HB$11:$HB$18</definedName>
    <definedName name="A126113754W_Data">Data1!$HB$11:$HB$18</definedName>
    <definedName name="A126113754W_Latest">Data1!$HB$18</definedName>
    <definedName name="A126113758F">Data1!$DY$1:$DY$10,Data1!$DY$11:$DY$18</definedName>
    <definedName name="A126113758F_Data">Data1!$DY$11:$DY$18</definedName>
    <definedName name="A126113758F_Latest">Data1!$DY$18</definedName>
    <definedName name="A126113762W">Data1!$EK$1:$EK$10,Data1!$EK$11:$EK$18</definedName>
    <definedName name="A126113762W_Data">Data1!$EK$11:$EK$18</definedName>
    <definedName name="A126113762W_Latest">Data1!$EK$18</definedName>
    <definedName name="A126113766F">Data1!$FU$1:$FU$10,Data1!$FU$11:$FU$18</definedName>
    <definedName name="A126113766F_Data">Data1!$FU$11:$FU$18</definedName>
    <definedName name="A126113766F_Latest">Data1!$FU$18</definedName>
    <definedName name="A126113770W">Data1!$GS$1:$GS$10,Data1!$GS$11:$GS$18</definedName>
    <definedName name="A126113770W_Data">Data1!$GS$11:$GS$18</definedName>
    <definedName name="A126113770W_Latest">Data1!$GS$18</definedName>
    <definedName name="A126113774F">Data1!$GY$1:$GY$10,Data1!$GY$11:$GY$18</definedName>
    <definedName name="A126113774F_Data">Data1!$GY$11:$GY$18</definedName>
    <definedName name="A126113774F_Latest">Data1!$GY$18</definedName>
    <definedName name="A126113778R">Data1!$DG$1:$DG$10,Data1!$DG$11:$DG$18</definedName>
    <definedName name="A126113778R_Data">Data1!$DG$11:$DG$18</definedName>
    <definedName name="A126113778R_Latest">Data1!$DG$18</definedName>
    <definedName name="A126113782F">Data1!$DP$1:$DP$10,Data1!$DP$11:$DP$18</definedName>
    <definedName name="A126113782F_Data">Data1!$DP$11:$DP$18</definedName>
    <definedName name="A126113782F_Latest">Data1!$DP$18</definedName>
    <definedName name="A126113786R">Data1!$DS$1:$DS$10,Data1!$DS$11:$DS$18</definedName>
    <definedName name="A126113786R_Data">Data1!$DS$11:$DS$18</definedName>
    <definedName name="A126113786R_Latest">Data1!$DS$18</definedName>
    <definedName name="A126113790F">Data1!$ET$1:$ET$10,Data1!$ET$11:$ET$18</definedName>
    <definedName name="A126113790F_Data">Data1!$ET$11:$ET$18</definedName>
    <definedName name="A126113790F_Latest">Data1!$ET$18</definedName>
    <definedName name="A126113794R">Data1!$EZ$1:$EZ$10,Data1!$EZ$11:$EZ$18</definedName>
    <definedName name="A126113794R_Data">Data1!$EZ$11:$EZ$18</definedName>
    <definedName name="A126113794R_Latest">Data1!$EZ$18</definedName>
    <definedName name="A126113798X">Data1!$FC$1:$FC$10,Data1!$FC$11:$FC$18</definedName>
    <definedName name="A126113798X_Data">Data1!$FC$11:$FC$18</definedName>
    <definedName name="A126113798X_Latest">Data1!$FC$18</definedName>
    <definedName name="A126113802C">Data1!$FX$1:$FX$10,Data1!$FX$11:$FX$18</definedName>
    <definedName name="A126113802C_Data">Data1!$FX$11:$FX$18</definedName>
    <definedName name="A126113802C_Latest">Data1!$FX$18</definedName>
    <definedName name="A126113806L">Data1!$GG$1:$GG$10,Data1!$GG$11:$GG$18</definedName>
    <definedName name="A126113806L_Data">Data1!$GG$11:$GG$18</definedName>
    <definedName name="A126113806L_Latest">Data1!$GG$18</definedName>
    <definedName name="A126113810C">Data1!$DV$1:$DV$10,Data1!$DV$11:$DV$18</definedName>
    <definedName name="A126113810C_Data">Data1!$DV$11:$DV$18</definedName>
    <definedName name="A126113810C_Latest">Data1!$DV$18</definedName>
    <definedName name="A126113814L">Data1!$EE$1:$EE$10,Data1!$EE$11:$EE$18</definedName>
    <definedName name="A126113814L_Data">Data1!$EE$11:$EE$18</definedName>
    <definedName name="A126113814L_Latest">Data1!$EE$18</definedName>
    <definedName name="A126113818W">Data1!$GJ$1:$GJ$10,Data1!$GJ$11:$GJ$18</definedName>
    <definedName name="A126113818W_Data">Data1!$GJ$11:$GJ$18</definedName>
    <definedName name="A126113818W_Latest">Data1!$GJ$18</definedName>
    <definedName name="A126113822L">Data1!$DD$1:$DD$10,Data1!$DD$11:$DD$18</definedName>
    <definedName name="A126113822L_Data">Data1!$DD$11:$DD$18</definedName>
    <definedName name="A126113822L_Latest">Data1!$DD$18</definedName>
    <definedName name="A126113826W">Data1!$DJ$1:$DJ$10,Data1!$DJ$11:$DJ$18</definedName>
    <definedName name="A126113826W_Data">Data1!$DJ$11:$DJ$18</definedName>
    <definedName name="A126113826W_Latest">Data1!$DJ$18</definedName>
    <definedName name="A126113830L">Data1!$DM$1:$DM$10,Data1!$DM$11:$DM$18</definedName>
    <definedName name="A126113830L_Data">Data1!$DM$11:$DM$18</definedName>
    <definedName name="A126113830L_Latest">Data1!$DM$18</definedName>
    <definedName name="A126113834W">Data1!$EB$1:$EB$10,Data1!$EB$11:$EB$18</definedName>
    <definedName name="A126113834W_Data">Data1!$EB$11:$EB$18</definedName>
    <definedName name="A126113834W_Latest">Data1!$EB$18</definedName>
    <definedName name="A126113838F">Data1!$FL$1:$FL$10,Data1!$FL$11:$FL$18</definedName>
    <definedName name="A126113838F_Data">Data1!$FL$11:$FL$18</definedName>
    <definedName name="A126113838F_Latest">Data1!$FL$18</definedName>
    <definedName name="A126113842W">Data1!$FO$1:$FO$10,Data1!$FO$11:$FO$18</definedName>
    <definedName name="A126113842W_Data">Data1!$FO$11:$FO$18</definedName>
    <definedName name="A126113842W_Latest">Data1!$FO$18</definedName>
    <definedName name="A126113846F">Data1!$EH$1:$EH$10,Data1!$EH$11:$EH$18</definedName>
    <definedName name="A126113846F_Data">Data1!$EH$11:$EH$18</definedName>
    <definedName name="A126113846F_Latest">Data1!$EH$18</definedName>
    <definedName name="A126113850W">Data1!$FF$1:$FF$10,Data1!$FF$11:$FF$18</definedName>
    <definedName name="A126113850W_Data">Data1!$FF$11:$FF$18</definedName>
    <definedName name="A126113850W_Latest">Data1!$FF$18</definedName>
    <definedName name="A126113854F">Data1!$GA$1:$GA$10,Data1!$GA$11:$GA$18</definedName>
    <definedName name="A126113854F_Data">Data1!$GA$11:$GA$18</definedName>
    <definedName name="A126113854F_Latest">Data1!$GA$18</definedName>
    <definedName name="A126114978A">Data2!$CZ$1:$CZ$10,Data2!$CZ$11:$CZ$18</definedName>
    <definedName name="A126114978A_Data">Data2!$CZ$11:$CZ$18</definedName>
    <definedName name="A126114978A_Latest">Data2!$CZ$18</definedName>
    <definedName name="A126114982T">Data2!$DU$1:$DU$10,Data2!$DU$11:$DU$18</definedName>
    <definedName name="A126114982T_Data">Data2!$DU$11:$DU$18</definedName>
    <definedName name="A126114982T_Latest">Data2!$DU$18</definedName>
    <definedName name="A126114986A">Data2!$EP$1:$EP$10,Data2!$EP$11:$EP$18</definedName>
    <definedName name="A126114986A_Data">Data2!$EP$11:$EP$18</definedName>
    <definedName name="A126114986A_Latest">Data2!$EP$18</definedName>
    <definedName name="A126114990T">Data2!$ED$1:$ED$10,Data2!$ED$11:$ED$18</definedName>
    <definedName name="A126114990T_Data">Data2!$ED$11:$ED$18</definedName>
    <definedName name="A126114990T_Latest">Data2!$ED$18</definedName>
    <definedName name="A126114994A">Data2!$FB$1:$FB$10,Data2!$FB$11:$FB$18</definedName>
    <definedName name="A126114994A_Data">Data2!$FB$11:$FB$18</definedName>
    <definedName name="A126114994A_Latest">Data2!$FB$18</definedName>
    <definedName name="A126114998K">Data2!$DC$1:$DC$10,Data2!$DC$11:$DC$18</definedName>
    <definedName name="A126114998K_Data">Data2!$DC$11:$DC$18</definedName>
    <definedName name="A126114998K_Latest">Data2!$DC$18</definedName>
    <definedName name="A126115002T">Data2!$DI$1:$DI$10,Data2!$DI$11:$DI$18</definedName>
    <definedName name="A126115002T_Data">Data2!$DI$11:$DI$18</definedName>
    <definedName name="A126115002T_Latest">Data2!$DI$18</definedName>
    <definedName name="A126115006A">Data2!$FH$1:$FH$10,Data2!$FH$11:$FH$18</definedName>
    <definedName name="A126115006A_Data">Data2!$FH$11:$FH$18</definedName>
    <definedName name="A126115006A_Latest">Data2!$FH$18</definedName>
    <definedName name="A126115010T">Data2!$EY$1:$EY$10,Data2!$EY$11:$EY$18</definedName>
    <definedName name="A126115010T_Data">Data2!$EY$11:$EY$18</definedName>
    <definedName name="A126115010T_Latest">Data2!$EY$18</definedName>
    <definedName name="A126115014A">Data2!$FN$1:$FN$10,Data2!$FN$11:$FN$18</definedName>
    <definedName name="A126115014A_Data">Data2!$FN$11:$FN$18</definedName>
    <definedName name="A126115014A_Latest">Data2!$FN$18</definedName>
    <definedName name="A126115018K">Data2!$CK$1:$CK$10,Data2!$CK$11:$CK$18</definedName>
    <definedName name="A126115018K_Data">Data2!$CK$11:$CK$18</definedName>
    <definedName name="A126115018K_Latest">Data2!$CK$18</definedName>
    <definedName name="A126115022A">Data2!$CW$1:$CW$10,Data2!$CW$11:$CW$18</definedName>
    <definedName name="A126115022A_Data">Data2!$CW$11:$CW$18</definedName>
    <definedName name="A126115022A_Latest">Data2!$CW$18</definedName>
    <definedName name="A126115026K">Data2!$EG$1:$EG$10,Data2!$EG$11:$EG$18</definedName>
    <definedName name="A126115026K_Data">Data2!$EG$11:$EG$18</definedName>
    <definedName name="A126115026K_Latest">Data2!$EG$18</definedName>
    <definedName name="A126115030A">Data2!$FE$1:$FE$10,Data2!$FE$11:$FE$18</definedName>
    <definedName name="A126115030A_Data">Data2!$FE$11:$FE$18</definedName>
    <definedName name="A126115030A_Latest">Data2!$FE$18</definedName>
    <definedName name="A126115034K">Data2!$FK$1:$FK$10,Data2!$FK$11:$FK$18</definedName>
    <definedName name="A126115034K_Data">Data2!$FK$11:$FK$18</definedName>
    <definedName name="A126115034K_Latest">Data2!$FK$18</definedName>
    <definedName name="A126115038V">Data2!$BS$1:$BS$10,Data2!$BS$11:$BS$18</definedName>
    <definedName name="A126115038V_Data">Data2!$BS$11:$BS$18</definedName>
    <definedName name="A126115038V_Latest">Data2!$BS$18</definedName>
    <definedName name="A126115042K">Data2!$CB$1:$CB$10,Data2!$CB$11:$CB$18</definedName>
    <definedName name="A126115042K_Data">Data2!$CB$11:$CB$18</definedName>
    <definedName name="A126115042K_Latest">Data2!$CB$18</definedName>
    <definedName name="A126115046V">Data2!$CE$1:$CE$10,Data2!$CE$11:$CE$18</definedName>
    <definedName name="A126115046V_Data">Data2!$CE$11:$CE$18</definedName>
    <definedName name="A126115046V_Latest">Data2!$CE$18</definedName>
    <definedName name="A126115050K">Data2!$DF$1:$DF$10,Data2!$DF$11:$DF$18</definedName>
    <definedName name="A126115050K_Data">Data2!$DF$11:$DF$18</definedName>
    <definedName name="A126115050K_Latest">Data2!$DF$18</definedName>
    <definedName name="A126115054V">Data2!$DL$1:$DL$10,Data2!$DL$11:$DL$18</definedName>
    <definedName name="A126115054V_Data">Data2!$DL$11:$DL$18</definedName>
    <definedName name="A126115054V_Latest">Data2!$DL$18</definedName>
    <definedName name="A126115058C">Data2!$DO$1:$DO$10,Data2!$DO$11:$DO$18</definedName>
    <definedName name="A126115058C_Data">Data2!$DO$11:$DO$18</definedName>
    <definedName name="A126115058C_Latest">Data2!$DO$18</definedName>
    <definedName name="A126115062V">Data2!$EJ$1:$EJ$10,Data2!$EJ$11:$EJ$18</definedName>
    <definedName name="A126115062V_Data">Data2!$EJ$11:$EJ$18</definedName>
    <definedName name="A126115062V_Latest">Data2!$EJ$18</definedName>
    <definedName name="A126115066C">Data2!$ES$1:$ES$10,Data2!$ES$11:$ES$18</definedName>
    <definedName name="A126115066C_Data">Data2!$ES$11:$ES$18</definedName>
    <definedName name="A126115066C_Latest">Data2!$ES$18</definedName>
    <definedName name="A126115070V">Data2!$CH$1:$CH$10,Data2!$CH$11:$CH$18</definedName>
    <definedName name="A126115070V_Data">Data2!$CH$11:$CH$18</definedName>
    <definedName name="A126115070V_Latest">Data2!$CH$18</definedName>
    <definedName name="A126115074C">Data2!$CQ$1:$CQ$10,Data2!$CQ$11:$CQ$18</definedName>
    <definedName name="A126115074C_Data">Data2!$CQ$11:$CQ$18</definedName>
    <definedName name="A126115074C_Latest">Data2!$CQ$18</definedName>
    <definedName name="A126115078L">Data2!$EV$1:$EV$10,Data2!$EV$11:$EV$18</definedName>
    <definedName name="A126115078L_Data">Data2!$EV$11:$EV$18</definedName>
    <definedName name="A126115078L_Latest">Data2!$EV$18</definedName>
    <definedName name="A126115082C">Data2!$BP$1:$BP$10,Data2!$BP$11:$BP$18</definedName>
    <definedName name="A126115082C_Data">Data2!$BP$11:$BP$18</definedName>
    <definedName name="A126115082C_Latest">Data2!$BP$18</definedName>
    <definedName name="A126115086L">Data2!$BV$1:$BV$10,Data2!$BV$11:$BV$18</definedName>
    <definedName name="A126115086L_Data">Data2!$BV$11:$BV$18</definedName>
    <definedName name="A126115086L_Latest">Data2!$BV$18</definedName>
    <definedName name="A126115090C">Data2!$BY$1:$BY$10,Data2!$BY$11:$BY$18</definedName>
    <definedName name="A126115090C_Data">Data2!$BY$11:$BY$18</definedName>
    <definedName name="A126115090C_Latest">Data2!$BY$18</definedName>
    <definedName name="A126115094L">Data2!$CN$1:$CN$10,Data2!$CN$11:$CN$18</definedName>
    <definedName name="A126115094L_Data">Data2!$CN$11:$CN$18</definedName>
    <definedName name="A126115094L_Latest">Data2!$CN$18</definedName>
    <definedName name="A126115098W">Data2!$DX$1:$DX$10,Data2!$DX$11:$DX$18</definedName>
    <definedName name="A126115098W_Data">Data2!$DX$11:$DX$18</definedName>
    <definedName name="A126115098W_Latest">Data2!$DX$18</definedName>
    <definedName name="A126115102A">Data2!$EA$1:$EA$10,Data2!$EA$11:$EA$18</definedName>
    <definedName name="A126115102A_Data">Data2!$EA$11:$EA$18</definedName>
    <definedName name="A126115102A_Latest">Data2!$EA$18</definedName>
    <definedName name="A126115106K">Data2!$CT$1:$CT$10,Data2!$CT$11:$CT$18</definedName>
    <definedName name="A126115106K_Data">Data2!$CT$11:$CT$18</definedName>
    <definedName name="A126115106K_Latest">Data2!$CT$18</definedName>
    <definedName name="A126115110A">Data2!$DR$1:$DR$10,Data2!$DR$11:$DR$18</definedName>
    <definedName name="A126115110A_Data">Data2!$DR$11:$DR$18</definedName>
    <definedName name="A126115110A_Latest">Data2!$DR$18</definedName>
    <definedName name="A126115114K">Data2!$EM$1:$EM$10,Data2!$EM$11:$EM$18</definedName>
    <definedName name="A126115114K_Data">Data2!$EM$11:$EM$18</definedName>
    <definedName name="A126115114K_Latest">Data2!$EM$18</definedName>
    <definedName name="A126116238F">Data2!$HA$1:$HA$10,Data2!$HA$11:$HA$18</definedName>
    <definedName name="A126116238F_Data">Data2!$HA$11:$HA$18</definedName>
    <definedName name="A126116238F_Latest">Data2!$HA$18</definedName>
    <definedName name="A126116242W">Data2!$HV$1:$HV$10,Data2!$HV$11:$HV$18</definedName>
    <definedName name="A126116242W_Data">Data2!$HV$11:$HV$18</definedName>
    <definedName name="A126116242W_Latest">Data2!$HV$18</definedName>
    <definedName name="A126116246F">Data2!$IQ$1:$IQ$10,Data2!$IQ$11:$IQ$18</definedName>
    <definedName name="A126116246F_Data">Data2!$IQ$11:$IQ$18</definedName>
    <definedName name="A126116246F_Latest">Data2!$IQ$18</definedName>
    <definedName name="A126116250W">Data2!$IE$1:$IE$10,Data2!$IE$11:$IE$18</definedName>
    <definedName name="A126116250W_Data">Data2!$IE$11:$IE$18</definedName>
    <definedName name="A126116250W_Latest">Data2!$IE$18</definedName>
    <definedName name="A126116254F">Data3!$M$1:$M$10,Data3!$M$11:$M$18</definedName>
    <definedName name="A126116254F_Data">Data3!$M$11:$M$18</definedName>
    <definedName name="A126116254F_Latest">Data3!$M$18</definedName>
    <definedName name="A126116258R">Data2!$HD$1:$HD$10,Data2!$HD$11:$HD$18</definedName>
    <definedName name="A126116258R_Data">Data2!$HD$11:$HD$18</definedName>
    <definedName name="A126116258R_Latest">Data2!$HD$18</definedName>
    <definedName name="A126116262F">Data2!$HJ$1:$HJ$10,Data2!$HJ$11:$HJ$18</definedName>
    <definedName name="A126116262F_Data">Data2!$HJ$11:$HJ$18</definedName>
    <definedName name="A126116262F_Latest">Data2!$HJ$18</definedName>
    <definedName name="A126116266R">Data3!$S$1:$S$10,Data3!$S$11:$S$18</definedName>
    <definedName name="A126116266R_Data">Data3!$S$11:$S$18</definedName>
    <definedName name="A126116266R_Latest">Data3!$S$18</definedName>
    <definedName name="A126116270F">Data3!$J$1:$J$10,Data3!$J$11:$J$18</definedName>
    <definedName name="A126116270F_Data">Data3!$J$11:$J$18</definedName>
    <definedName name="A126116270F_Latest">Data3!$J$18</definedName>
    <definedName name="A126116274R">Data3!$Y$1:$Y$10,Data3!$Y$11:$Y$18</definedName>
    <definedName name="A126116274R_Data">Data3!$Y$11:$Y$18</definedName>
    <definedName name="A126116274R_Latest">Data3!$Y$18</definedName>
    <definedName name="A126116278X">Data2!$GL$1:$GL$10,Data2!$GL$11:$GL$18</definedName>
    <definedName name="A126116278X_Data">Data2!$GL$11:$GL$18</definedName>
    <definedName name="A126116278X_Latest">Data2!$GL$18</definedName>
    <definedName name="A126116282R">Data2!$GX$1:$GX$10,Data2!$GX$11:$GX$18</definedName>
    <definedName name="A126116282R_Data">Data2!$GX$11:$GX$18</definedName>
    <definedName name="A126116282R_Latest">Data2!$GX$18</definedName>
    <definedName name="A126116286X">Data2!$IH$1:$IH$10,Data2!$IH$11:$IH$18</definedName>
    <definedName name="A126116286X_Data">Data2!$IH$11:$IH$18</definedName>
    <definedName name="A126116286X_Latest">Data2!$IH$18</definedName>
    <definedName name="A126116290R">Data3!$P$1:$P$10,Data3!$P$11:$P$18</definedName>
    <definedName name="A126116290R_Data">Data3!$P$11:$P$18</definedName>
    <definedName name="A126116290R_Latest">Data3!$P$18</definedName>
    <definedName name="A126116294X">Data3!$V$1:$V$10,Data3!$V$11:$V$18</definedName>
    <definedName name="A126116294X_Data">Data3!$V$11:$V$18</definedName>
    <definedName name="A126116294X_Latest">Data3!$V$18</definedName>
    <definedName name="A126116298J">Data2!$FT$1:$FT$10,Data2!$FT$11:$FT$18</definedName>
    <definedName name="A126116298J_Data">Data2!$FT$11:$FT$18</definedName>
    <definedName name="A126116298J_Latest">Data2!$FT$18</definedName>
    <definedName name="A126116302L">Data2!$GC$1:$GC$10,Data2!$GC$11:$GC$18</definedName>
    <definedName name="A126116302L_Data">Data2!$GC$11:$GC$18</definedName>
    <definedName name="A126116302L_Latest">Data2!$GC$18</definedName>
    <definedName name="A126116306W">Data2!$GF$1:$GF$10,Data2!$GF$11:$GF$18</definedName>
    <definedName name="A126116306W_Data">Data2!$GF$11:$GF$18</definedName>
    <definedName name="A126116306W_Latest">Data2!$GF$18</definedName>
    <definedName name="A126116310L">Data2!$HG$1:$HG$10,Data2!$HG$11:$HG$18</definedName>
    <definedName name="A126116310L_Data">Data2!$HG$11:$HG$18</definedName>
    <definedName name="A126116310L_Latest">Data2!$HG$18</definedName>
    <definedName name="A126116314W">Data2!$HM$1:$HM$10,Data2!$HM$11:$HM$18</definedName>
    <definedName name="A126116314W_Data">Data2!$HM$11:$HM$18</definedName>
    <definedName name="A126116314W_Latest">Data2!$HM$18</definedName>
    <definedName name="A126116318F">Data2!$HP$1:$HP$10,Data2!$HP$11:$HP$18</definedName>
    <definedName name="A126116318F_Data">Data2!$HP$11:$HP$18</definedName>
    <definedName name="A126116318F_Latest">Data2!$HP$18</definedName>
    <definedName name="A126116322W">Data2!$IK$1:$IK$10,Data2!$IK$11:$IK$18</definedName>
    <definedName name="A126116322W_Data">Data2!$IK$11:$IK$18</definedName>
    <definedName name="A126116322W_Latest">Data2!$IK$18</definedName>
    <definedName name="A126116326F">Data3!$D$1:$D$10,Data3!$D$11:$D$18</definedName>
    <definedName name="A126116326F_Data">Data3!$D$11:$D$18</definedName>
    <definedName name="A126116326F_Latest">Data3!$D$18</definedName>
    <definedName name="A126116330W">Data2!$GI$1:$GI$10,Data2!$GI$11:$GI$18</definedName>
    <definedName name="A126116330W_Data">Data2!$GI$11:$GI$18</definedName>
    <definedName name="A126116330W_Latest">Data2!$GI$18</definedName>
    <definedName name="A126116334F">Data2!$GR$1:$GR$10,Data2!$GR$11:$GR$18</definedName>
    <definedName name="A126116334F_Data">Data2!$GR$11:$GR$18</definedName>
    <definedName name="A126116334F_Latest">Data2!$GR$18</definedName>
    <definedName name="A126116338R">Data3!$G$1:$G$10,Data3!$G$11:$G$18</definedName>
    <definedName name="A126116338R_Data">Data3!$G$11:$G$18</definedName>
    <definedName name="A126116338R_Latest">Data3!$G$18</definedName>
    <definedName name="A126116342F">Data2!$FQ$1:$FQ$10,Data2!$FQ$11:$FQ$18</definedName>
    <definedName name="A126116342F_Data">Data2!$FQ$11:$FQ$18</definedName>
    <definedName name="A126116342F_Latest">Data2!$FQ$18</definedName>
    <definedName name="A126116346R">Data2!$FW$1:$FW$10,Data2!$FW$11:$FW$18</definedName>
    <definedName name="A126116346R_Data">Data2!$FW$11:$FW$18</definedName>
    <definedName name="A126116346R_Latest">Data2!$FW$18</definedName>
    <definedName name="A126116350F">Data2!$FZ$1:$FZ$10,Data2!$FZ$11:$FZ$18</definedName>
    <definedName name="A126116350F_Data">Data2!$FZ$11:$FZ$18</definedName>
    <definedName name="A126116350F_Latest">Data2!$FZ$18</definedName>
    <definedName name="A126116354R">Data2!$GO$1:$GO$10,Data2!$GO$11:$GO$18</definedName>
    <definedName name="A126116354R_Data">Data2!$GO$11:$GO$18</definedName>
    <definedName name="A126116354R_Latest">Data2!$GO$18</definedName>
    <definedName name="A126116358X">Data2!$HY$1:$HY$10,Data2!$HY$11:$HY$18</definedName>
    <definedName name="A126116358X_Data">Data2!$HY$11:$HY$18</definedName>
    <definedName name="A126116358X_Latest">Data2!$HY$18</definedName>
    <definedName name="A126116362R">Data2!$IB$1:$IB$10,Data2!$IB$11:$IB$18</definedName>
    <definedName name="A126116362R_Data">Data2!$IB$11:$IB$18</definedName>
    <definedName name="A126116362R_Latest">Data2!$IB$18</definedName>
    <definedName name="A126116366X">Data2!$GU$1:$GU$10,Data2!$GU$11:$GU$18</definedName>
    <definedName name="A126116366X_Data">Data2!$GU$11:$GU$18</definedName>
    <definedName name="A126116366X_Latest">Data2!$GU$18</definedName>
    <definedName name="A126116370R">Data2!$HS$1:$HS$10,Data2!$HS$11:$HS$18</definedName>
    <definedName name="A126116370R_Data">Data2!$HS$11:$HS$18</definedName>
    <definedName name="A126116370R_Latest">Data2!$HS$18</definedName>
    <definedName name="A126116374X">Data2!$IN$1:$IN$10,Data2!$IN$11:$IN$18</definedName>
    <definedName name="A126116374X_Data">Data2!$IN$11:$IN$18</definedName>
    <definedName name="A126116374X_Latest">Data2!$IN$18</definedName>
    <definedName name="Date_Range">Data1!$A$2:$A$10,Data1!$A$11:$A$18</definedName>
    <definedName name="Date_Range_Data">Data1!$A$11:$A$18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08" i="11" l="1"/>
  <c r="AB108" i="11"/>
  <c r="AA108" i="11"/>
  <c r="Z108" i="11"/>
  <c r="Y108" i="11"/>
  <c r="X108" i="11"/>
  <c r="W108" i="11"/>
  <c r="V108" i="11"/>
  <c r="U108" i="11"/>
  <c r="T108" i="11"/>
  <c r="S108" i="11"/>
  <c r="R108" i="11"/>
  <c r="Q108" i="11"/>
  <c r="P108" i="11"/>
  <c r="O108" i="11"/>
  <c r="N108" i="11"/>
  <c r="M108" i="11"/>
  <c r="L108" i="11"/>
  <c r="K108" i="11"/>
  <c r="J108" i="11"/>
  <c r="I108" i="11"/>
  <c r="H108" i="11"/>
  <c r="G108" i="11"/>
  <c r="F108" i="11"/>
  <c r="E108" i="11"/>
  <c r="D108" i="11"/>
  <c r="C108" i="11"/>
  <c r="AC107"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C107" i="11"/>
  <c r="AC106"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E106" i="11"/>
  <c r="D106" i="11"/>
  <c r="C106" i="11"/>
  <c r="AC105"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C105" i="11"/>
  <c r="AC104"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E104" i="11"/>
  <c r="D104" i="11"/>
  <c r="C104" i="11"/>
  <c r="AC103"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C103" i="11"/>
  <c r="AC102" i="11"/>
  <c r="AB102" i="11"/>
  <c r="AA102" i="11"/>
  <c r="Z102" i="11"/>
  <c r="Y102" i="11"/>
  <c r="X102" i="11"/>
  <c r="W102" i="11"/>
  <c r="V102" i="11"/>
  <c r="U102" i="11"/>
  <c r="T102" i="11"/>
  <c r="S102" i="11"/>
  <c r="R102" i="11"/>
  <c r="Q102" i="11"/>
  <c r="P102" i="11"/>
  <c r="O102" i="11"/>
  <c r="N102" i="11"/>
  <c r="M102" i="11"/>
  <c r="L102" i="11"/>
  <c r="K102" i="11"/>
  <c r="J102" i="11"/>
  <c r="I102" i="11"/>
  <c r="H102" i="11"/>
  <c r="G102" i="11"/>
  <c r="F102" i="11"/>
  <c r="E102" i="11"/>
  <c r="D102" i="11"/>
  <c r="C102" i="11"/>
  <c r="AC101"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C101" i="11"/>
  <c r="AC100" i="11"/>
  <c r="AB100" i="11"/>
  <c r="AA100" i="11"/>
  <c r="Z100" i="11"/>
  <c r="Y100" i="11"/>
  <c r="X100" i="11"/>
  <c r="W100" i="11"/>
  <c r="V100" i="11"/>
  <c r="U100" i="11"/>
  <c r="T100" i="11"/>
  <c r="S100" i="11"/>
  <c r="R100" i="11"/>
  <c r="Q100" i="11"/>
  <c r="P100" i="11"/>
  <c r="O100" i="11"/>
  <c r="N100" i="11"/>
  <c r="M100" i="11"/>
  <c r="L100" i="11"/>
  <c r="K100" i="11"/>
  <c r="J100" i="11"/>
  <c r="I100" i="11"/>
  <c r="H100" i="11"/>
  <c r="G100" i="11"/>
  <c r="F100" i="11"/>
  <c r="E100" i="11"/>
  <c r="D100" i="11"/>
  <c r="C100" i="11"/>
  <c r="AC99" i="11"/>
  <c r="AB99" i="11"/>
  <c r="AA99" i="11"/>
  <c r="Z99" i="11"/>
  <c r="Y99" i="11"/>
  <c r="X99" i="11"/>
  <c r="W99" i="11"/>
  <c r="V99" i="11"/>
  <c r="U99" i="11"/>
  <c r="T99" i="11"/>
  <c r="S99" i="11"/>
  <c r="R99" i="11"/>
  <c r="Q99" i="11"/>
  <c r="P99" i="11"/>
  <c r="O99" i="11"/>
  <c r="N99" i="11"/>
  <c r="M99" i="11"/>
  <c r="L99" i="11"/>
  <c r="K99" i="11"/>
  <c r="J99" i="11"/>
  <c r="I99" i="11"/>
  <c r="H99" i="11"/>
  <c r="G99" i="11"/>
  <c r="F99" i="11"/>
  <c r="E99" i="11"/>
  <c r="D99" i="11"/>
  <c r="C99" i="11"/>
  <c r="AC98" i="11"/>
  <c r="AB98" i="11"/>
  <c r="AA98" i="11"/>
  <c r="Z98" i="11"/>
  <c r="Y98" i="11"/>
  <c r="X98" i="11"/>
  <c r="W98" i="11"/>
  <c r="V98" i="11"/>
  <c r="U98" i="11"/>
  <c r="T98" i="11"/>
  <c r="S98" i="11"/>
  <c r="R98" i="11"/>
  <c r="Q98" i="11"/>
  <c r="P98" i="11"/>
  <c r="O98" i="11"/>
  <c r="N98" i="11"/>
  <c r="M98" i="11"/>
  <c r="L98" i="11"/>
  <c r="K98" i="11"/>
  <c r="J98" i="11"/>
  <c r="I98" i="11"/>
  <c r="H98" i="11"/>
  <c r="G98" i="11"/>
  <c r="F98" i="11"/>
  <c r="E98" i="11"/>
  <c r="D98" i="11"/>
  <c r="C98" i="11"/>
  <c r="AC97" i="11"/>
  <c r="AB97" i="11"/>
  <c r="AA97" i="11"/>
  <c r="Z97" i="11"/>
  <c r="Y97" i="11"/>
  <c r="X97" i="11"/>
  <c r="W97" i="11"/>
  <c r="V97" i="11"/>
  <c r="U97" i="11"/>
  <c r="T97" i="11"/>
  <c r="S97" i="11"/>
  <c r="R97" i="11"/>
  <c r="Q97" i="11"/>
  <c r="P97" i="11"/>
  <c r="O97" i="11"/>
  <c r="N97" i="11"/>
  <c r="M97" i="11"/>
  <c r="L97" i="11"/>
  <c r="K97" i="11"/>
  <c r="J97" i="11"/>
  <c r="I97" i="11"/>
  <c r="H97" i="11"/>
  <c r="G97" i="11"/>
  <c r="F97" i="11"/>
  <c r="E97" i="11"/>
  <c r="D97" i="11"/>
  <c r="C97" i="11"/>
  <c r="AC96" i="11"/>
  <c r="AB96" i="11"/>
  <c r="AA96" i="11"/>
  <c r="Z96" i="11"/>
  <c r="Y96" i="11"/>
  <c r="X96" i="11"/>
  <c r="W96" i="11"/>
  <c r="V96" i="11"/>
  <c r="U96" i="11"/>
  <c r="T96" i="11"/>
  <c r="S96" i="11"/>
  <c r="R96" i="11"/>
  <c r="Q96" i="11"/>
  <c r="P96" i="11"/>
  <c r="O96" i="11"/>
  <c r="N96" i="11"/>
  <c r="M96" i="11"/>
  <c r="L96" i="11"/>
  <c r="K96" i="11"/>
  <c r="J96" i="11"/>
  <c r="I96" i="11"/>
  <c r="H96" i="11"/>
  <c r="G96" i="11"/>
  <c r="F96" i="11"/>
  <c r="E96" i="11"/>
  <c r="D96" i="11"/>
  <c r="C96" i="11"/>
  <c r="AC95" i="11"/>
  <c r="AB95" i="11"/>
  <c r="AA95" i="11"/>
  <c r="Z95" i="11"/>
  <c r="Y95" i="11"/>
  <c r="X95" i="11"/>
  <c r="W95" i="11"/>
  <c r="V95" i="11"/>
  <c r="U95" i="11"/>
  <c r="T95" i="11"/>
  <c r="S95" i="11"/>
  <c r="R95" i="11"/>
  <c r="Q95" i="11"/>
  <c r="P95" i="11"/>
  <c r="O95" i="11"/>
  <c r="N95" i="11"/>
  <c r="M95" i="11"/>
  <c r="L95" i="11"/>
  <c r="K95" i="11"/>
  <c r="J95" i="11"/>
  <c r="I95" i="11"/>
  <c r="H95" i="11"/>
  <c r="G95" i="11"/>
  <c r="F95" i="11"/>
  <c r="E95" i="11"/>
  <c r="D95" i="11"/>
  <c r="C95" i="11"/>
  <c r="AC94" i="11"/>
  <c r="AB94" i="11"/>
  <c r="AA94" i="11"/>
  <c r="Z94" i="11"/>
  <c r="Y94" i="11"/>
  <c r="X94" i="11"/>
  <c r="W94" i="11"/>
  <c r="V94" i="11"/>
  <c r="U94" i="11"/>
  <c r="T94" i="11"/>
  <c r="S94" i="11"/>
  <c r="R94" i="11"/>
  <c r="Q94" i="11"/>
  <c r="P94" i="11"/>
  <c r="O94" i="11"/>
  <c r="N94" i="11"/>
  <c r="M94" i="11"/>
  <c r="L94" i="11"/>
  <c r="K94" i="11"/>
  <c r="J94" i="11"/>
  <c r="I94" i="11"/>
  <c r="H94" i="11"/>
  <c r="G94" i="11"/>
  <c r="F94" i="11"/>
  <c r="E94" i="11"/>
  <c r="D94" i="11"/>
  <c r="C94" i="11"/>
  <c r="AC93" i="11"/>
  <c r="AB93" i="11"/>
  <c r="AA93" i="11"/>
  <c r="Z93" i="11"/>
  <c r="Y93" i="11"/>
  <c r="X93" i="11"/>
  <c r="W93" i="11"/>
  <c r="V93" i="11"/>
  <c r="U93" i="11"/>
  <c r="T93" i="11"/>
  <c r="S93" i="11"/>
  <c r="R93" i="11"/>
  <c r="Q93" i="11"/>
  <c r="P93" i="11"/>
  <c r="O93" i="11"/>
  <c r="N93" i="11"/>
  <c r="M93" i="11"/>
  <c r="L93" i="11"/>
  <c r="K93" i="11"/>
  <c r="J93" i="11"/>
  <c r="I93" i="11"/>
  <c r="H93" i="11"/>
  <c r="G93" i="11"/>
  <c r="F93" i="11"/>
  <c r="E93" i="11"/>
  <c r="D93" i="11"/>
  <c r="C93" i="11"/>
  <c r="AC92" i="11"/>
  <c r="AB92" i="11"/>
  <c r="AA92" i="11"/>
  <c r="Z92" i="11"/>
  <c r="Y92" i="11"/>
  <c r="X92" i="11"/>
  <c r="W92" i="11"/>
  <c r="V92" i="11"/>
  <c r="U92" i="11"/>
  <c r="T92" i="11"/>
  <c r="S92" i="11"/>
  <c r="R92" i="11"/>
  <c r="Q92" i="11"/>
  <c r="P92" i="11"/>
  <c r="O92" i="11"/>
  <c r="N92" i="11"/>
  <c r="M92" i="11"/>
  <c r="L92" i="11"/>
  <c r="K92" i="11"/>
  <c r="J92" i="11"/>
  <c r="I92" i="11"/>
  <c r="H92" i="11"/>
  <c r="G92" i="11"/>
  <c r="F92" i="11"/>
  <c r="E92" i="11"/>
  <c r="D92" i="11"/>
  <c r="C92" i="11"/>
  <c r="AC91" i="11"/>
  <c r="AB91" i="11"/>
  <c r="AA91" i="11"/>
  <c r="Z91" i="11"/>
  <c r="Y91" i="11"/>
  <c r="X91" i="11"/>
  <c r="W91" i="11"/>
  <c r="V91" i="11"/>
  <c r="U91" i="11"/>
  <c r="T91" i="11"/>
  <c r="S91" i="11"/>
  <c r="R91" i="11"/>
  <c r="Q91" i="11"/>
  <c r="P91" i="11"/>
  <c r="O91" i="11"/>
  <c r="N91" i="11"/>
  <c r="M91" i="11"/>
  <c r="L91" i="11"/>
  <c r="K91" i="11"/>
  <c r="J91" i="11"/>
  <c r="I91" i="11"/>
  <c r="H91" i="11"/>
  <c r="G91" i="11"/>
  <c r="F91" i="11"/>
  <c r="E91" i="11"/>
  <c r="D91" i="11"/>
  <c r="C91" i="11"/>
  <c r="AC90" i="11"/>
  <c r="AB90" i="11"/>
  <c r="AA90" i="11"/>
  <c r="Z90" i="11"/>
  <c r="Y90" i="11"/>
  <c r="X90" i="11"/>
  <c r="W90" i="11"/>
  <c r="V90" i="11"/>
  <c r="U90" i="11"/>
  <c r="T90" i="11"/>
  <c r="S90" i="11"/>
  <c r="R90" i="11"/>
  <c r="Q90" i="11"/>
  <c r="P90" i="11"/>
  <c r="O90" i="11"/>
  <c r="N90" i="11"/>
  <c r="M90" i="11"/>
  <c r="L90" i="11"/>
  <c r="K90" i="11"/>
  <c r="J90" i="11"/>
  <c r="I90" i="11"/>
  <c r="H90" i="11"/>
  <c r="G90" i="11"/>
  <c r="F90" i="11"/>
  <c r="E90" i="11"/>
  <c r="D90" i="11"/>
  <c r="C90" i="11"/>
  <c r="AC89" i="11"/>
  <c r="AB89" i="11"/>
  <c r="AA89" i="11"/>
  <c r="Z89" i="11"/>
  <c r="Y89" i="11"/>
  <c r="X89" i="11"/>
  <c r="W89" i="11"/>
  <c r="V89" i="11"/>
  <c r="U89" i="11"/>
  <c r="T89" i="11"/>
  <c r="S89" i="11"/>
  <c r="R89" i="11"/>
  <c r="Q89" i="11"/>
  <c r="P89" i="11"/>
  <c r="O89" i="11"/>
  <c r="N89" i="11"/>
  <c r="M89" i="11"/>
  <c r="L89" i="11"/>
  <c r="K89" i="11"/>
  <c r="J89" i="11"/>
  <c r="I89" i="11"/>
  <c r="H89" i="11"/>
  <c r="G89" i="11"/>
  <c r="F89" i="11"/>
  <c r="E89" i="11"/>
  <c r="D89" i="11"/>
  <c r="C89" i="11"/>
  <c r="AC88" i="11"/>
  <c r="AB88" i="11"/>
  <c r="AA88" i="11"/>
  <c r="Z88" i="11"/>
  <c r="Y88" i="11"/>
  <c r="X88" i="11"/>
  <c r="W88" i="11"/>
  <c r="V88" i="11"/>
  <c r="U88" i="11"/>
  <c r="T88" i="11"/>
  <c r="S88" i="11"/>
  <c r="R88" i="11"/>
  <c r="Q88" i="11"/>
  <c r="P88" i="11"/>
  <c r="O88" i="11"/>
  <c r="N88" i="11"/>
  <c r="M88" i="11"/>
  <c r="L88" i="11"/>
  <c r="K88" i="11"/>
  <c r="J88" i="11"/>
  <c r="I88" i="11"/>
  <c r="H88" i="11"/>
  <c r="G88" i="11"/>
  <c r="F88" i="11"/>
  <c r="E88" i="11"/>
  <c r="D88" i="11"/>
  <c r="C88" i="11"/>
  <c r="AC87" i="11"/>
  <c r="AB87" i="11"/>
  <c r="AA87" i="11"/>
  <c r="Z87" i="11"/>
  <c r="Y87" i="11"/>
  <c r="X87" i="11"/>
  <c r="W87" i="11"/>
  <c r="V87" i="11"/>
  <c r="U87" i="11"/>
  <c r="T87" i="11"/>
  <c r="S87" i="11"/>
  <c r="R87" i="11"/>
  <c r="Q87" i="11"/>
  <c r="P87" i="11"/>
  <c r="O87" i="11"/>
  <c r="N87" i="11"/>
  <c r="M87" i="11"/>
  <c r="L87" i="11"/>
  <c r="K87" i="11"/>
  <c r="J87" i="11"/>
  <c r="I87" i="11"/>
  <c r="H87" i="11"/>
  <c r="G87" i="11"/>
  <c r="F87" i="11"/>
  <c r="E87" i="11"/>
  <c r="D87" i="11"/>
  <c r="C87" i="11"/>
  <c r="AC86" i="11"/>
  <c r="AB86" i="11"/>
  <c r="AA86" i="11"/>
  <c r="Z86" i="11"/>
  <c r="Y86" i="11"/>
  <c r="X86" i="11"/>
  <c r="W86" i="11"/>
  <c r="V86" i="11"/>
  <c r="U86" i="11"/>
  <c r="T86" i="11"/>
  <c r="S86" i="11"/>
  <c r="R86" i="11"/>
  <c r="Q86" i="11"/>
  <c r="P86" i="11"/>
  <c r="O86" i="11"/>
  <c r="N86" i="11"/>
  <c r="M86" i="11"/>
  <c r="L86" i="11"/>
  <c r="K86" i="11"/>
  <c r="J86" i="11"/>
  <c r="I86" i="11"/>
  <c r="H86" i="11"/>
  <c r="G86" i="11"/>
  <c r="F86" i="11"/>
  <c r="E86" i="11"/>
  <c r="D86" i="11"/>
  <c r="C86" i="11"/>
  <c r="AC85"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C85" i="11"/>
  <c r="AC84" i="11"/>
  <c r="AB84" i="11"/>
  <c r="AA84" i="11"/>
  <c r="Z84" i="11"/>
  <c r="Y84" i="11"/>
  <c r="X84" i="11"/>
  <c r="W84" i="11"/>
  <c r="V84" i="11"/>
  <c r="U84" i="11"/>
  <c r="T84" i="11"/>
  <c r="S84" i="11"/>
  <c r="R84" i="11"/>
  <c r="Q84" i="11"/>
  <c r="P84" i="11"/>
  <c r="O84" i="11"/>
  <c r="N84" i="11"/>
  <c r="M84" i="11"/>
  <c r="L84" i="11"/>
  <c r="K84" i="11"/>
  <c r="J84" i="11"/>
  <c r="I84" i="11"/>
  <c r="H84" i="11"/>
  <c r="G84" i="11"/>
  <c r="F84" i="11"/>
  <c r="E84" i="11"/>
  <c r="D84" i="11"/>
  <c r="C84" i="11"/>
  <c r="AC83" i="11"/>
  <c r="AB83" i="11"/>
  <c r="AA83" i="11"/>
  <c r="Z83" i="11"/>
  <c r="Y83" i="11"/>
  <c r="X83" i="11"/>
  <c r="W83" i="11"/>
  <c r="V83" i="11"/>
  <c r="U83" i="11"/>
  <c r="T83" i="11"/>
  <c r="S83" i="11"/>
  <c r="R83" i="11"/>
  <c r="Q83" i="11"/>
  <c r="P83" i="11"/>
  <c r="O83" i="11"/>
  <c r="N83" i="11"/>
  <c r="M83" i="11"/>
  <c r="L83" i="11"/>
  <c r="K83" i="11"/>
  <c r="J83" i="11"/>
  <c r="I83" i="11"/>
  <c r="H83" i="11"/>
  <c r="G83" i="11"/>
  <c r="F83" i="11"/>
  <c r="E83" i="11"/>
  <c r="D83" i="11"/>
  <c r="C83" i="11"/>
  <c r="AC82" i="11"/>
  <c r="AB82" i="11"/>
  <c r="AA82" i="11"/>
  <c r="Z82" i="11"/>
  <c r="Y82" i="11"/>
  <c r="X82" i="11"/>
  <c r="W82" i="11"/>
  <c r="V82" i="11"/>
  <c r="U82" i="11"/>
  <c r="T82" i="11"/>
  <c r="S82" i="11"/>
  <c r="R82" i="11"/>
  <c r="Q82" i="11"/>
  <c r="P82" i="11"/>
  <c r="O82" i="11"/>
  <c r="N82" i="11"/>
  <c r="M82" i="11"/>
  <c r="L82" i="11"/>
  <c r="K82" i="11"/>
  <c r="J82" i="11"/>
  <c r="I82" i="11"/>
  <c r="H82" i="11"/>
  <c r="G82" i="11"/>
  <c r="F82" i="11"/>
  <c r="E82" i="11"/>
  <c r="D82" i="11"/>
  <c r="C82" i="11"/>
  <c r="AC81" i="11"/>
  <c r="AB81" i="11"/>
  <c r="AA81" i="11"/>
  <c r="Z81" i="11"/>
  <c r="Y81" i="11"/>
  <c r="X81" i="11"/>
  <c r="W81" i="11"/>
  <c r="V81" i="11"/>
  <c r="U81" i="11"/>
  <c r="T81" i="11"/>
  <c r="S81" i="11"/>
  <c r="R81" i="11"/>
  <c r="Q81" i="11"/>
  <c r="P81" i="11"/>
  <c r="O81" i="11"/>
  <c r="N81" i="11"/>
  <c r="M81" i="11"/>
  <c r="L81" i="11"/>
  <c r="K81" i="11"/>
  <c r="J81" i="11"/>
  <c r="I81" i="11"/>
  <c r="H81" i="11"/>
  <c r="G81" i="11"/>
  <c r="F81" i="11"/>
  <c r="E81" i="11"/>
  <c r="D81" i="11"/>
  <c r="C81" i="11"/>
  <c r="AC80" i="11"/>
  <c r="AB80" i="11"/>
  <c r="AA80" i="11"/>
  <c r="Z80" i="11"/>
  <c r="Y80" i="11"/>
  <c r="X80" i="11"/>
  <c r="W80" i="11"/>
  <c r="V80" i="11"/>
  <c r="U80" i="11"/>
  <c r="T80" i="11"/>
  <c r="S80" i="11"/>
  <c r="R80" i="11"/>
  <c r="Q80" i="11"/>
  <c r="P80" i="11"/>
  <c r="O80" i="11"/>
  <c r="N80" i="11"/>
  <c r="M80" i="11"/>
  <c r="L80" i="11"/>
  <c r="K80" i="11"/>
  <c r="J80" i="11"/>
  <c r="I80" i="11"/>
  <c r="H80" i="11"/>
  <c r="G80" i="11"/>
  <c r="F80" i="11"/>
  <c r="E80" i="11"/>
  <c r="D80" i="11"/>
  <c r="C80" i="11"/>
  <c r="AC79" i="11"/>
  <c r="AB79" i="11"/>
  <c r="AA79" i="11"/>
  <c r="Z79" i="11"/>
  <c r="Y79" i="11"/>
  <c r="X79" i="11"/>
  <c r="W79" i="11"/>
  <c r="V79" i="11"/>
  <c r="U79" i="11"/>
  <c r="T79" i="11"/>
  <c r="S79" i="11"/>
  <c r="R79" i="11"/>
  <c r="Q79" i="11"/>
  <c r="P79" i="11"/>
  <c r="O79" i="11"/>
  <c r="N79" i="11"/>
  <c r="M79" i="11"/>
  <c r="L79" i="11"/>
  <c r="K79" i="11"/>
  <c r="J79" i="11"/>
  <c r="I79" i="11"/>
  <c r="H79" i="11"/>
  <c r="G79" i="11"/>
  <c r="F79" i="11"/>
  <c r="E79" i="11"/>
  <c r="D79" i="11"/>
  <c r="C79" i="11"/>
  <c r="AC78" i="11"/>
  <c r="AB78" i="11"/>
  <c r="AA78" i="11"/>
  <c r="Z78" i="11"/>
  <c r="Y78" i="11"/>
  <c r="X78" i="11"/>
  <c r="W78" i="11"/>
  <c r="V78" i="11"/>
  <c r="U78" i="11"/>
  <c r="T78" i="11"/>
  <c r="S78" i="11"/>
  <c r="R78" i="11"/>
  <c r="Q78" i="11"/>
  <c r="P78" i="11"/>
  <c r="O78" i="11"/>
  <c r="N78" i="11"/>
  <c r="M78" i="11"/>
  <c r="L78" i="11"/>
  <c r="K78" i="11"/>
  <c r="J78" i="11"/>
  <c r="I78" i="11"/>
  <c r="H78" i="11"/>
  <c r="G78" i="11"/>
  <c r="F78" i="11"/>
  <c r="E78" i="11"/>
  <c r="D78" i="11"/>
  <c r="C78" i="11"/>
  <c r="AC77" i="11"/>
  <c r="AB77" i="11"/>
  <c r="AA77" i="11"/>
  <c r="Z77" i="11"/>
  <c r="Y77" i="11"/>
  <c r="X77" i="11"/>
  <c r="W77" i="11"/>
  <c r="V77" i="11"/>
  <c r="U77" i="11"/>
  <c r="T77" i="11"/>
  <c r="S77" i="11"/>
  <c r="R77" i="11"/>
  <c r="Q77" i="11"/>
  <c r="P77" i="11"/>
  <c r="O77" i="11"/>
  <c r="N77" i="11"/>
  <c r="M77" i="11"/>
  <c r="L77" i="11"/>
  <c r="K77" i="11"/>
  <c r="J77" i="11"/>
  <c r="I77" i="11"/>
  <c r="H77" i="11"/>
  <c r="G77" i="11"/>
  <c r="F77" i="11"/>
  <c r="E77" i="11"/>
  <c r="D77" i="11"/>
  <c r="C77" i="11"/>
  <c r="AC76"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C76" i="11"/>
  <c r="AC75" i="11"/>
  <c r="AB75" i="11"/>
  <c r="AA75" i="11"/>
  <c r="Z75" i="11"/>
  <c r="Y75" i="11"/>
  <c r="X75" i="11"/>
  <c r="W75" i="11"/>
  <c r="V75" i="11"/>
  <c r="U75" i="11"/>
  <c r="T75" i="11"/>
  <c r="S75" i="11"/>
  <c r="R75" i="11"/>
  <c r="Q75" i="11"/>
  <c r="P75" i="11"/>
  <c r="O75" i="11"/>
  <c r="N75" i="11"/>
  <c r="M75" i="11"/>
  <c r="L75" i="11"/>
  <c r="K75" i="11"/>
  <c r="J75" i="11"/>
  <c r="I75" i="11"/>
  <c r="H75" i="11"/>
  <c r="G75" i="11"/>
  <c r="F75" i="11"/>
  <c r="E75" i="11"/>
  <c r="D75" i="11"/>
  <c r="C75" i="11"/>
  <c r="AC74"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C74" i="11"/>
  <c r="D63" i="11"/>
  <c r="E63" i="11" s="1"/>
  <c r="C63" i="11"/>
  <c r="I48" i="11" a="1"/>
  <c r="I48" i="11" s="1"/>
  <c r="H48" i="11" a="1"/>
  <c r="H48" i="11" s="1"/>
  <c r="G48" i="11" a="1"/>
  <c r="G48" i="11" s="1"/>
  <c r="E48" i="11" a="1"/>
  <c r="E48" i="11" s="1"/>
  <c r="D48" i="11" a="1"/>
  <c r="D48" i="11" s="1"/>
  <c r="C48" i="11" a="1"/>
  <c r="C48" i="11" s="1"/>
  <c r="I47" i="11" a="1"/>
  <c r="I47" i="11" s="1"/>
  <c r="H47" i="11" a="1"/>
  <c r="H47" i="11" s="1"/>
  <c r="G47" i="11" a="1"/>
  <c r="G47" i="11" s="1"/>
  <c r="E47" i="11" a="1"/>
  <c r="E47" i="11" s="1"/>
  <c r="D47" i="11" a="1"/>
  <c r="D47" i="11" s="1"/>
  <c r="C47" i="11" a="1"/>
  <c r="C47" i="11" s="1"/>
  <c r="I46" i="11" a="1"/>
  <c r="I46" i="11" s="1"/>
  <c r="H46" i="11" a="1"/>
  <c r="H46" i="11" s="1"/>
  <c r="G46" i="11" a="1"/>
  <c r="G46" i="11" s="1"/>
  <c r="E46" i="11" a="1"/>
  <c r="E46" i="11" s="1"/>
  <c r="D46" i="11" a="1"/>
  <c r="D46" i="11" s="1"/>
  <c r="C46" i="11" a="1"/>
  <c r="C46" i="11" s="1"/>
  <c r="I45" i="11" a="1"/>
  <c r="I45" i="11" s="1"/>
  <c r="H45" i="11" a="1"/>
  <c r="H45" i="11" s="1"/>
  <c r="G45" i="11" a="1"/>
  <c r="G45" i="11" s="1"/>
  <c r="E45" i="11" a="1"/>
  <c r="E45" i="11" s="1"/>
  <c r="D45" i="11" a="1"/>
  <c r="D45" i="11" s="1"/>
  <c r="C45" i="11" a="1"/>
  <c r="C45" i="11" s="1"/>
  <c r="I44" i="11" a="1"/>
  <c r="I44" i="11" s="1"/>
  <c r="H44" i="11" a="1"/>
  <c r="H44" i="11" s="1"/>
  <c r="G44" i="11" a="1"/>
  <c r="G44" i="11" s="1"/>
  <c r="E44" i="11" a="1"/>
  <c r="E44" i="11" s="1"/>
  <c r="D44" i="11" a="1"/>
  <c r="D44" i="11" s="1"/>
  <c r="C44" i="11" a="1"/>
  <c r="C44" i="11" s="1"/>
  <c r="I43" i="11" a="1"/>
  <c r="I43" i="11" s="1"/>
  <c r="H43" i="11" a="1"/>
  <c r="H43" i="11" s="1"/>
  <c r="G43" i="11" a="1"/>
  <c r="G43" i="11" s="1"/>
  <c r="E43" i="11" a="1"/>
  <c r="E43" i="11" s="1"/>
  <c r="D43" i="11" a="1"/>
  <c r="D43" i="11" s="1"/>
  <c r="C43" i="11" a="1"/>
  <c r="C43" i="11" s="1"/>
  <c r="I42" i="11" a="1"/>
  <c r="I42" i="11" s="1"/>
  <c r="H42" i="11" a="1"/>
  <c r="H42" i="11" s="1"/>
  <c r="G42" i="11" a="1"/>
  <c r="G42" i="11" s="1"/>
  <c r="E42" i="11" a="1"/>
  <c r="E42" i="11" s="1"/>
  <c r="D42" i="11" a="1"/>
  <c r="D42" i="11" s="1"/>
  <c r="C42" i="11" a="1"/>
  <c r="C42" i="11" s="1"/>
  <c r="I41" i="11" a="1"/>
  <c r="I41" i="11" s="1"/>
  <c r="H41" i="11" a="1"/>
  <c r="H41" i="11" s="1"/>
  <c r="G41" i="11" a="1"/>
  <c r="G41" i="11" s="1"/>
  <c r="E41" i="11" a="1"/>
  <c r="E41" i="11" s="1"/>
  <c r="D41" i="11" a="1"/>
  <c r="D41" i="11" s="1"/>
  <c r="C41" i="11" a="1"/>
  <c r="C41" i="11" s="1"/>
  <c r="I40" i="11" a="1"/>
  <c r="I40" i="11" s="1"/>
  <c r="H40" i="11" a="1"/>
  <c r="H40" i="11" s="1"/>
  <c r="G40" i="11" a="1"/>
  <c r="G40" i="11" s="1"/>
  <c r="E40" i="11" a="1"/>
  <c r="E40" i="11" s="1"/>
  <c r="D40" i="11" a="1"/>
  <c r="D40" i="11" s="1"/>
  <c r="C40" i="11" a="1"/>
  <c r="C40" i="11" s="1"/>
  <c r="I39" i="11" a="1"/>
  <c r="I39" i="11" s="1"/>
  <c r="H39" i="11" a="1"/>
  <c r="H39" i="11" s="1"/>
  <c r="G39" i="11" a="1"/>
  <c r="G39" i="11" s="1"/>
  <c r="E39" i="11" a="1"/>
  <c r="E39" i="11" s="1"/>
  <c r="D39" i="11" a="1"/>
  <c r="D39" i="11" s="1"/>
  <c r="C39" i="11" a="1"/>
  <c r="C39" i="11" s="1"/>
  <c r="I38" i="11" a="1"/>
  <c r="I38" i="11" s="1"/>
  <c r="H38" i="11" a="1"/>
  <c r="H38" i="11" s="1"/>
  <c r="G38" i="11" a="1"/>
  <c r="G38" i="11" s="1"/>
  <c r="E38" i="11" a="1"/>
  <c r="E38" i="11" s="1"/>
  <c r="D38" i="11" a="1"/>
  <c r="D38" i="11" s="1"/>
  <c r="C38" i="11" a="1"/>
  <c r="C38" i="11" s="1"/>
  <c r="I37" i="11" a="1"/>
  <c r="I37" i="11" s="1"/>
  <c r="H37" i="11" a="1"/>
  <c r="H37" i="11" s="1"/>
  <c r="G37" i="11" a="1"/>
  <c r="G37" i="11" s="1"/>
  <c r="E37" i="11" a="1"/>
  <c r="E37" i="11" s="1"/>
  <c r="D37" i="11" a="1"/>
  <c r="D37" i="11" s="1"/>
  <c r="C37" i="11" a="1"/>
  <c r="C37" i="11" s="1"/>
  <c r="I36" i="11" a="1"/>
  <c r="I36" i="11" s="1"/>
  <c r="H36" i="11" a="1"/>
  <c r="H36" i="11" s="1"/>
  <c r="G36" i="11" a="1"/>
  <c r="G36" i="11" s="1"/>
  <c r="E36" i="11" a="1"/>
  <c r="E36" i="11" s="1"/>
  <c r="D36" i="11" a="1"/>
  <c r="D36" i="11" s="1"/>
  <c r="C36" i="11" a="1"/>
  <c r="C36" i="11" s="1"/>
  <c r="I35" i="11" a="1"/>
  <c r="I35" i="11" s="1"/>
  <c r="H35" i="11" a="1"/>
  <c r="H35" i="11" s="1"/>
  <c r="G35" i="11" a="1"/>
  <c r="G35" i="11" s="1"/>
  <c r="E35" i="11" a="1"/>
  <c r="E35" i="11" s="1"/>
  <c r="D35" i="11" a="1"/>
  <c r="D35" i="11" s="1"/>
  <c r="C35" i="11" a="1"/>
  <c r="C35" i="11" s="1"/>
  <c r="I34" i="11"/>
  <c r="I34" i="11" a="1"/>
  <c r="H34" i="11"/>
  <c r="H34" i="11" a="1"/>
  <c r="G34" i="11"/>
  <c r="G34" i="11" a="1"/>
  <c r="E34" i="11"/>
  <c r="E34" i="11" a="1"/>
  <c r="D34" i="11"/>
  <c r="D34" i="11" a="1"/>
  <c r="C34" i="11"/>
  <c r="C34" i="11" a="1"/>
  <c r="I33" i="11"/>
  <c r="I33" i="11" a="1"/>
  <c r="H33" i="11"/>
  <c r="H33" i="11" a="1"/>
  <c r="G33" i="11"/>
  <c r="G33" i="11" a="1"/>
  <c r="E33" i="11"/>
  <c r="E33" i="11" a="1"/>
  <c r="D33" i="11"/>
  <c r="D33" i="11" a="1"/>
  <c r="C33" i="11"/>
  <c r="C33" i="11" a="1"/>
  <c r="I32" i="11"/>
  <c r="I32" i="11" a="1"/>
  <c r="H32" i="11"/>
  <c r="H32" i="11" a="1"/>
  <c r="G32" i="11"/>
  <c r="G32" i="11" a="1"/>
  <c r="E32" i="11"/>
  <c r="E32" i="11" a="1"/>
  <c r="D32" i="11"/>
  <c r="D32" i="11" a="1"/>
  <c r="C32" i="11"/>
  <c r="C32" i="11" a="1"/>
  <c r="I31" i="11"/>
  <c r="I31" i="11" a="1"/>
  <c r="H31" i="11"/>
  <c r="H31" i="11" a="1"/>
  <c r="G31" i="11"/>
  <c r="G31" i="11" a="1"/>
  <c r="E31" i="11"/>
  <c r="E31" i="11" a="1"/>
  <c r="D31" i="11"/>
  <c r="D31" i="11" a="1"/>
  <c r="C31" i="11"/>
  <c r="C31" i="11" a="1"/>
  <c r="I30" i="11"/>
  <c r="I30" i="11" a="1"/>
  <c r="H30" i="11"/>
  <c r="H30" i="11" a="1"/>
  <c r="G30" i="11"/>
  <c r="G30" i="11" a="1"/>
  <c r="E30" i="11"/>
  <c r="E30" i="11" a="1"/>
  <c r="D30" i="11"/>
  <c r="D30" i="11" a="1"/>
  <c r="C30" i="11"/>
  <c r="C30" i="11" a="1"/>
  <c r="I29" i="11"/>
  <c r="I29" i="11" a="1"/>
  <c r="H29" i="11"/>
  <c r="H29" i="11" a="1"/>
  <c r="G29" i="11"/>
  <c r="G29" i="11" a="1"/>
  <c r="E29" i="11"/>
  <c r="E29" i="11" a="1"/>
  <c r="D29" i="11"/>
  <c r="D29" i="11" a="1"/>
  <c r="C29" i="11"/>
  <c r="C29" i="11" a="1"/>
  <c r="I28" i="11"/>
  <c r="I28" i="11" a="1"/>
  <c r="H28" i="11" a="1"/>
  <c r="H28" i="11" s="1"/>
  <c r="G28" i="11" a="1"/>
  <c r="G28" i="11" s="1"/>
  <c r="E28" i="11" a="1"/>
  <c r="E28" i="11" s="1"/>
  <c r="D28" i="11" a="1"/>
  <c r="D28" i="11" s="1"/>
  <c r="C28" i="11" a="1"/>
  <c r="C28" i="11" s="1"/>
  <c r="I27" i="11" a="1"/>
  <c r="I27" i="11" s="1"/>
  <c r="H27" i="11" a="1"/>
  <c r="H27" i="11" s="1"/>
  <c r="G27" i="11" a="1"/>
  <c r="G27" i="11" s="1"/>
  <c r="E27" i="11" a="1"/>
  <c r="E27" i="11" s="1"/>
  <c r="D27" i="11" a="1"/>
  <c r="D27" i="11" s="1"/>
  <c r="C27" i="11" a="1"/>
  <c r="C27" i="11" s="1"/>
  <c r="I26" i="11" a="1"/>
  <c r="I26" i="11" s="1"/>
  <c r="H26" i="11" a="1"/>
  <c r="H26" i="11" s="1"/>
  <c r="G26" i="11" a="1"/>
  <c r="G26" i="11" s="1"/>
  <c r="E26" i="11" a="1"/>
  <c r="E26" i="11" s="1"/>
  <c r="D26" i="11" a="1"/>
  <c r="D26" i="11" s="1"/>
  <c r="C26" i="11" a="1"/>
  <c r="C26" i="11" s="1"/>
  <c r="I25" i="11" a="1"/>
  <c r="I25" i="11" s="1"/>
  <c r="H25" i="11" a="1"/>
  <c r="H25" i="11" s="1"/>
  <c r="G25" i="11" a="1"/>
  <c r="G25" i="11" s="1"/>
  <c r="E25" i="11" a="1"/>
  <c r="E25" i="11" s="1"/>
  <c r="D25" i="11" a="1"/>
  <c r="D25" i="11" s="1"/>
  <c r="C25" i="11" a="1"/>
  <c r="C25" i="11" s="1"/>
  <c r="I24" i="11" a="1"/>
  <c r="I24" i="11" s="1"/>
  <c r="H24" i="11" a="1"/>
  <c r="H24" i="11" s="1"/>
  <c r="G24" i="11" a="1"/>
  <c r="G24" i="11" s="1"/>
  <c r="E24" i="11" a="1"/>
  <c r="E24" i="11" s="1"/>
  <c r="D24" i="11" a="1"/>
  <c r="D24" i="11" s="1"/>
  <c r="C24" i="11" a="1"/>
  <c r="C24" i="11" s="1"/>
  <c r="I23" i="11" a="1"/>
  <c r="I23" i="11" s="1"/>
  <c r="H23" i="11" a="1"/>
  <c r="H23" i="11" s="1"/>
  <c r="G23" i="11" a="1"/>
  <c r="G23" i="11" s="1"/>
  <c r="E23" i="11" a="1"/>
  <c r="E23" i="11" s="1"/>
  <c r="D23" i="11" a="1"/>
  <c r="D23" i="11" s="1"/>
  <c r="C23" i="11" a="1"/>
  <c r="C23" i="11" s="1"/>
  <c r="I22" i="11" a="1"/>
  <c r="I22" i="11" s="1"/>
  <c r="H22" i="11" a="1"/>
  <c r="H22" i="11" s="1"/>
  <c r="G22" i="11" a="1"/>
  <c r="G22" i="11" s="1"/>
  <c r="E22" i="11" a="1"/>
  <c r="E22" i="11" s="1"/>
  <c r="D22" i="11" a="1"/>
  <c r="D22" i="11" s="1"/>
  <c r="C22" i="11" a="1"/>
  <c r="C22" i="11" s="1"/>
  <c r="I21" i="11" a="1"/>
  <c r="I21" i="11" s="1"/>
  <c r="H21" i="11" a="1"/>
  <c r="H21" i="11" s="1"/>
  <c r="G21" i="11" a="1"/>
  <c r="G21" i="11" s="1"/>
  <c r="E21" i="11" a="1"/>
  <c r="E21" i="11" s="1"/>
  <c r="D21" i="11" a="1"/>
  <c r="D21" i="11" s="1"/>
  <c r="C21" i="11" a="1"/>
  <c r="C21" i="11" s="1"/>
  <c r="I20" i="11" a="1"/>
  <c r="I20" i="11" s="1"/>
  <c r="H20" i="11" a="1"/>
  <c r="H20" i="11" s="1"/>
  <c r="G20" i="11" a="1"/>
  <c r="G20" i="11" s="1"/>
  <c r="E20" i="11" a="1"/>
  <c r="E20" i="11" s="1"/>
  <c r="D20" i="11" a="1"/>
  <c r="D20" i="11" s="1"/>
  <c r="C20" i="11" a="1"/>
  <c r="C20" i="11" s="1"/>
  <c r="I19" i="11" a="1"/>
  <c r="I19" i="11" s="1"/>
  <c r="H19" i="11" a="1"/>
  <c r="H19" i="11" s="1"/>
  <c r="G19" i="11" a="1"/>
  <c r="G19" i="11" s="1"/>
  <c r="E19" i="11" a="1"/>
  <c r="E19" i="11" s="1"/>
  <c r="D19" i="11" a="1"/>
  <c r="D19" i="11" s="1"/>
  <c r="C19" i="11" a="1"/>
  <c r="C19" i="11" s="1"/>
  <c r="I18" i="11" a="1"/>
  <c r="I18" i="11" s="1"/>
  <c r="H18" i="11" a="1"/>
  <c r="H18" i="11" s="1"/>
  <c r="G18" i="11" a="1"/>
  <c r="G18" i="11" s="1"/>
  <c r="E18" i="11" a="1"/>
  <c r="E18" i="11" s="1"/>
  <c r="D18" i="11" a="1"/>
  <c r="D18" i="11" s="1"/>
  <c r="C18" i="11" a="1"/>
  <c r="C18" i="11" s="1"/>
  <c r="I17" i="11" a="1"/>
  <c r="I17" i="11" s="1"/>
  <c r="H17" i="11" a="1"/>
  <c r="H17" i="11" s="1"/>
  <c r="G17" i="11" a="1"/>
  <c r="G17" i="11" s="1"/>
  <c r="E17" i="11" a="1"/>
  <c r="E17" i="11" s="1"/>
  <c r="D17" i="11" a="1"/>
  <c r="D17" i="11" s="1"/>
  <c r="C17" i="11" a="1"/>
  <c r="C17" i="11" s="1"/>
  <c r="I16" i="11" a="1"/>
  <c r="I16" i="11" s="1"/>
  <c r="H16" i="11" a="1"/>
  <c r="H16" i="11" s="1"/>
  <c r="G16" i="11" a="1"/>
  <c r="G16" i="11" s="1"/>
  <c r="E16" i="11" a="1"/>
  <c r="E16" i="11" s="1"/>
  <c r="D16" i="11" a="1"/>
  <c r="D16" i="11" s="1"/>
  <c r="C16" i="11" a="1"/>
  <c r="C16" i="11" s="1"/>
  <c r="I15" i="11" a="1"/>
  <c r="I15" i="11" s="1"/>
  <c r="H15" i="11" a="1"/>
  <c r="H15" i="11" s="1"/>
  <c r="G15" i="11" a="1"/>
  <c r="G15" i="11" s="1"/>
  <c r="E15" i="11" a="1"/>
  <c r="E15" i="11" s="1"/>
  <c r="D15" i="11" a="1"/>
  <c r="D15" i="11" s="1"/>
  <c r="C15" i="11" a="1"/>
  <c r="C15" i="11" s="1"/>
  <c r="I14" i="11" a="1"/>
  <c r="I14" i="11" s="1"/>
  <c r="H14" i="11" a="1"/>
  <c r="H14" i="11" s="1"/>
  <c r="G14" i="11"/>
  <c r="G14" i="11" a="1"/>
  <c r="E14" i="11"/>
  <c r="E14" i="11" a="1"/>
  <c r="D14" i="11"/>
  <c r="D14" i="11" a="1"/>
  <c r="C14" i="11"/>
  <c r="C14" i="11" a="1"/>
  <c r="A8" i="11"/>
  <c r="B7" i="11"/>
  <c r="B6" i="11"/>
  <c r="B5" i="11"/>
  <c r="T107" i="10"/>
  <c r="S107" i="10"/>
  <c r="R107" i="10"/>
  <c r="Q107" i="10"/>
  <c r="P107" i="10"/>
  <c r="O107" i="10"/>
  <c r="N107" i="10"/>
  <c r="M107" i="10"/>
  <c r="L107" i="10"/>
  <c r="K107" i="10"/>
  <c r="J107" i="10"/>
  <c r="I107" i="10"/>
  <c r="H107" i="10"/>
  <c r="G107" i="10"/>
  <c r="F107" i="10"/>
  <c r="E107" i="10"/>
  <c r="D107" i="10"/>
  <c r="C107" i="10"/>
  <c r="T106" i="10"/>
  <c r="S106" i="10"/>
  <c r="R106" i="10"/>
  <c r="Q106" i="10"/>
  <c r="P106" i="10"/>
  <c r="O106" i="10"/>
  <c r="N106" i="10"/>
  <c r="M106" i="10"/>
  <c r="L106" i="10"/>
  <c r="K106" i="10"/>
  <c r="J106" i="10"/>
  <c r="I106" i="10"/>
  <c r="H106" i="10"/>
  <c r="G106" i="10"/>
  <c r="F106" i="10"/>
  <c r="E106" i="10"/>
  <c r="D106" i="10"/>
  <c r="C106" i="10"/>
  <c r="T105" i="10"/>
  <c r="S105" i="10"/>
  <c r="R105" i="10"/>
  <c r="Q105" i="10"/>
  <c r="P105" i="10"/>
  <c r="O105" i="10"/>
  <c r="N105" i="10"/>
  <c r="M105" i="10"/>
  <c r="L105" i="10"/>
  <c r="K105" i="10"/>
  <c r="J105" i="10"/>
  <c r="I105" i="10"/>
  <c r="H105" i="10"/>
  <c r="G105" i="10"/>
  <c r="F105" i="10"/>
  <c r="E105" i="10"/>
  <c r="D105" i="10"/>
  <c r="C105" i="10"/>
  <c r="T104" i="10"/>
  <c r="S104" i="10"/>
  <c r="R104" i="10"/>
  <c r="Q104" i="10"/>
  <c r="P104" i="10"/>
  <c r="O104" i="10"/>
  <c r="N104" i="10"/>
  <c r="M104" i="10"/>
  <c r="L104" i="10"/>
  <c r="K104" i="10"/>
  <c r="J104" i="10"/>
  <c r="I104" i="10"/>
  <c r="H104" i="10"/>
  <c r="G104" i="10"/>
  <c r="F104" i="10"/>
  <c r="E104" i="10"/>
  <c r="D104" i="10"/>
  <c r="C104" i="10"/>
  <c r="T103" i="10"/>
  <c r="S103" i="10"/>
  <c r="R103" i="10"/>
  <c r="Q103" i="10"/>
  <c r="P103" i="10"/>
  <c r="O103" i="10"/>
  <c r="N103" i="10"/>
  <c r="M103" i="10"/>
  <c r="L103" i="10"/>
  <c r="K103" i="10"/>
  <c r="J103" i="10"/>
  <c r="I103" i="10"/>
  <c r="H103" i="10"/>
  <c r="G103" i="10"/>
  <c r="F103" i="10"/>
  <c r="E103" i="10"/>
  <c r="D103" i="10"/>
  <c r="C103" i="10"/>
  <c r="T102" i="10"/>
  <c r="S102" i="10"/>
  <c r="R102" i="10"/>
  <c r="Q102" i="10"/>
  <c r="P102" i="10"/>
  <c r="O102" i="10"/>
  <c r="N102" i="10"/>
  <c r="M102" i="10"/>
  <c r="L102" i="10"/>
  <c r="K102" i="10"/>
  <c r="J102" i="10"/>
  <c r="I102" i="10"/>
  <c r="H102" i="10"/>
  <c r="G102" i="10"/>
  <c r="F102" i="10"/>
  <c r="E102" i="10"/>
  <c r="D102" i="10"/>
  <c r="C102" i="10"/>
  <c r="T101" i="10"/>
  <c r="S101" i="10"/>
  <c r="R101" i="10"/>
  <c r="Q101" i="10"/>
  <c r="P101" i="10"/>
  <c r="O101" i="10"/>
  <c r="N101" i="10"/>
  <c r="M101" i="10"/>
  <c r="L101" i="10"/>
  <c r="K101" i="10"/>
  <c r="J101" i="10"/>
  <c r="I101" i="10"/>
  <c r="H101" i="10"/>
  <c r="G101" i="10"/>
  <c r="F101" i="10"/>
  <c r="E101" i="10"/>
  <c r="D101" i="10"/>
  <c r="C101" i="10"/>
  <c r="T100" i="10"/>
  <c r="S100" i="10"/>
  <c r="R100" i="10"/>
  <c r="Q100" i="10"/>
  <c r="P100" i="10"/>
  <c r="O100" i="10"/>
  <c r="N100" i="10"/>
  <c r="M100" i="10"/>
  <c r="L100" i="10"/>
  <c r="K100" i="10"/>
  <c r="J100" i="10"/>
  <c r="I100" i="10"/>
  <c r="H100" i="10"/>
  <c r="G100" i="10"/>
  <c r="F100" i="10"/>
  <c r="E100" i="10"/>
  <c r="D100" i="10"/>
  <c r="C100" i="10"/>
  <c r="T99" i="10"/>
  <c r="S99" i="10"/>
  <c r="R99" i="10"/>
  <c r="Q99" i="10"/>
  <c r="P99" i="10"/>
  <c r="O99" i="10"/>
  <c r="N99" i="10"/>
  <c r="M99" i="10"/>
  <c r="L99" i="10"/>
  <c r="K99" i="10"/>
  <c r="J99" i="10"/>
  <c r="I99" i="10"/>
  <c r="H99" i="10"/>
  <c r="G99" i="10"/>
  <c r="F99" i="10"/>
  <c r="E99" i="10"/>
  <c r="D99" i="10"/>
  <c r="C99" i="10"/>
  <c r="T98" i="10"/>
  <c r="S98" i="10"/>
  <c r="R98" i="10"/>
  <c r="Q98" i="10"/>
  <c r="P98" i="10"/>
  <c r="O98" i="10"/>
  <c r="N98" i="10"/>
  <c r="M98" i="10"/>
  <c r="L98" i="10"/>
  <c r="K98" i="10"/>
  <c r="J98" i="10"/>
  <c r="I98" i="10"/>
  <c r="H98" i="10"/>
  <c r="G98" i="10"/>
  <c r="F98" i="10"/>
  <c r="E98" i="10"/>
  <c r="D98" i="10"/>
  <c r="C98" i="10"/>
  <c r="T97" i="10"/>
  <c r="S97" i="10"/>
  <c r="R97" i="10"/>
  <c r="Q97" i="10"/>
  <c r="P97" i="10"/>
  <c r="O97" i="10"/>
  <c r="N97" i="10"/>
  <c r="M97" i="10"/>
  <c r="L97" i="10"/>
  <c r="K97" i="10"/>
  <c r="J97" i="10"/>
  <c r="I97" i="10"/>
  <c r="H97" i="10"/>
  <c r="G97" i="10"/>
  <c r="F97" i="10"/>
  <c r="E97" i="10"/>
  <c r="D97" i="10"/>
  <c r="C97" i="10"/>
  <c r="T96" i="10"/>
  <c r="S96" i="10"/>
  <c r="R96" i="10"/>
  <c r="Q96" i="10"/>
  <c r="P96" i="10"/>
  <c r="O96" i="10"/>
  <c r="N96" i="10"/>
  <c r="M96" i="10"/>
  <c r="L96" i="10"/>
  <c r="K96" i="10"/>
  <c r="J96" i="10"/>
  <c r="I96" i="10"/>
  <c r="H96" i="10"/>
  <c r="G96" i="10"/>
  <c r="F96" i="10"/>
  <c r="E96" i="10"/>
  <c r="D96" i="10"/>
  <c r="C96" i="10"/>
  <c r="T95" i="10"/>
  <c r="S95" i="10"/>
  <c r="R95" i="10"/>
  <c r="Q95" i="10"/>
  <c r="P95" i="10"/>
  <c r="O95" i="10"/>
  <c r="N95" i="10"/>
  <c r="M95" i="10"/>
  <c r="L95" i="10"/>
  <c r="K95" i="10"/>
  <c r="J95" i="10"/>
  <c r="I95" i="10"/>
  <c r="H95" i="10"/>
  <c r="G95" i="10"/>
  <c r="F95" i="10"/>
  <c r="E95" i="10"/>
  <c r="D95" i="10"/>
  <c r="C95" i="10"/>
  <c r="T94" i="10"/>
  <c r="S94" i="10"/>
  <c r="R94" i="10"/>
  <c r="Q94" i="10"/>
  <c r="P94" i="10"/>
  <c r="O94" i="10"/>
  <c r="N94" i="10"/>
  <c r="M94" i="10"/>
  <c r="L94" i="10"/>
  <c r="K94" i="10"/>
  <c r="J94" i="10"/>
  <c r="I94" i="10"/>
  <c r="H94" i="10"/>
  <c r="G94" i="10"/>
  <c r="F94" i="10"/>
  <c r="E94" i="10"/>
  <c r="D94" i="10"/>
  <c r="C94" i="10"/>
  <c r="T93" i="10"/>
  <c r="S93" i="10"/>
  <c r="R93" i="10"/>
  <c r="Q93" i="10"/>
  <c r="P93" i="10"/>
  <c r="O93" i="10"/>
  <c r="N93" i="10"/>
  <c r="M93" i="10"/>
  <c r="L93" i="10"/>
  <c r="K93" i="10"/>
  <c r="J93" i="10"/>
  <c r="I93" i="10"/>
  <c r="H93" i="10"/>
  <c r="G93" i="10"/>
  <c r="F93" i="10"/>
  <c r="E93" i="10"/>
  <c r="D93" i="10"/>
  <c r="C93" i="10"/>
  <c r="T92" i="10"/>
  <c r="S92" i="10"/>
  <c r="R92" i="10"/>
  <c r="Q92" i="10"/>
  <c r="P92" i="10"/>
  <c r="O92" i="10"/>
  <c r="N92" i="10"/>
  <c r="M92" i="10"/>
  <c r="L92" i="10"/>
  <c r="K92" i="10"/>
  <c r="J92" i="10"/>
  <c r="I92" i="10"/>
  <c r="H92" i="10"/>
  <c r="G92" i="10"/>
  <c r="F92" i="10"/>
  <c r="E92" i="10"/>
  <c r="D92" i="10"/>
  <c r="C92" i="10"/>
  <c r="T91" i="10"/>
  <c r="S91" i="10"/>
  <c r="R91" i="10"/>
  <c r="Q91" i="10"/>
  <c r="P91" i="10"/>
  <c r="O91" i="10"/>
  <c r="N91" i="10"/>
  <c r="M91" i="10"/>
  <c r="L91" i="10"/>
  <c r="K91" i="10"/>
  <c r="J91" i="10"/>
  <c r="I91" i="10"/>
  <c r="H91" i="10"/>
  <c r="G91" i="10"/>
  <c r="F91" i="10"/>
  <c r="E91" i="10"/>
  <c r="D91" i="10"/>
  <c r="C91" i="10"/>
  <c r="T90" i="10"/>
  <c r="S90" i="10"/>
  <c r="R90" i="10"/>
  <c r="Q90" i="10"/>
  <c r="P90" i="10"/>
  <c r="O90" i="10"/>
  <c r="N90" i="10"/>
  <c r="M90" i="10"/>
  <c r="L90" i="10"/>
  <c r="K90" i="10"/>
  <c r="J90" i="10"/>
  <c r="I90" i="10"/>
  <c r="H90" i="10"/>
  <c r="G90" i="10"/>
  <c r="F90" i="10"/>
  <c r="E90" i="10"/>
  <c r="D90" i="10"/>
  <c r="C90" i="10"/>
  <c r="T89" i="10"/>
  <c r="S89" i="10"/>
  <c r="R89" i="10"/>
  <c r="Q89" i="10"/>
  <c r="P89" i="10"/>
  <c r="O89" i="10"/>
  <c r="N89" i="10"/>
  <c r="M89" i="10"/>
  <c r="L89" i="10"/>
  <c r="K89" i="10"/>
  <c r="J89" i="10"/>
  <c r="I89" i="10"/>
  <c r="H89" i="10"/>
  <c r="G89" i="10"/>
  <c r="F89" i="10"/>
  <c r="E89" i="10"/>
  <c r="D89" i="10"/>
  <c r="C89" i="10"/>
  <c r="T88" i="10"/>
  <c r="S88" i="10"/>
  <c r="R88" i="10"/>
  <c r="Q88" i="10"/>
  <c r="P88" i="10"/>
  <c r="O88" i="10"/>
  <c r="N88" i="10"/>
  <c r="M88" i="10"/>
  <c r="L88" i="10"/>
  <c r="K88" i="10"/>
  <c r="J88" i="10"/>
  <c r="I88" i="10"/>
  <c r="H88" i="10"/>
  <c r="G88" i="10"/>
  <c r="F88" i="10"/>
  <c r="E88" i="10"/>
  <c r="D88" i="10"/>
  <c r="C88" i="10"/>
  <c r="T87" i="10"/>
  <c r="S87" i="10"/>
  <c r="R87" i="10"/>
  <c r="Q87" i="10"/>
  <c r="P87" i="10"/>
  <c r="O87" i="10"/>
  <c r="N87" i="10"/>
  <c r="M87" i="10"/>
  <c r="L87" i="10"/>
  <c r="K87" i="10"/>
  <c r="J87" i="10"/>
  <c r="I87" i="10"/>
  <c r="H87" i="10"/>
  <c r="G87" i="10"/>
  <c r="F87" i="10"/>
  <c r="E87" i="10"/>
  <c r="D87" i="10"/>
  <c r="C87" i="10"/>
  <c r="T86" i="10"/>
  <c r="S86" i="10"/>
  <c r="R86" i="10"/>
  <c r="Q86" i="10"/>
  <c r="P86" i="10"/>
  <c r="O86" i="10"/>
  <c r="N86" i="10"/>
  <c r="M86" i="10"/>
  <c r="L86" i="10"/>
  <c r="K86" i="10"/>
  <c r="J86" i="10"/>
  <c r="I86" i="10"/>
  <c r="H86" i="10"/>
  <c r="G86" i="10"/>
  <c r="F86" i="10"/>
  <c r="E86" i="10"/>
  <c r="D86" i="10"/>
  <c r="C86" i="10"/>
  <c r="T85" i="10"/>
  <c r="S85" i="10"/>
  <c r="R85" i="10"/>
  <c r="Q85" i="10"/>
  <c r="P85" i="10"/>
  <c r="O85" i="10"/>
  <c r="N85" i="10"/>
  <c r="M85" i="10"/>
  <c r="L85" i="10"/>
  <c r="K85" i="10"/>
  <c r="J85" i="10"/>
  <c r="I85" i="10"/>
  <c r="H85" i="10"/>
  <c r="G85" i="10"/>
  <c r="F85" i="10"/>
  <c r="E85" i="10"/>
  <c r="D85" i="10"/>
  <c r="C85" i="10"/>
  <c r="T84" i="10"/>
  <c r="S84" i="10"/>
  <c r="R84" i="10"/>
  <c r="Q84" i="10"/>
  <c r="P84" i="10"/>
  <c r="O84" i="10"/>
  <c r="N84" i="10"/>
  <c r="M84" i="10"/>
  <c r="L84" i="10"/>
  <c r="K84" i="10"/>
  <c r="J84" i="10"/>
  <c r="I84" i="10"/>
  <c r="H84" i="10"/>
  <c r="G84" i="10"/>
  <c r="F84" i="10"/>
  <c r="E84" i="10"/>
  <c r="D84" i="10"/>
  <c r="C84" i="10"/>
  <c r="T83" i="10"/>
  <c r="S83" i="10"/>
  <c r="R83" i="10"/>
  <c r="Q83" i="10"/>
  <c r="P83" i="10"/>
  <c r="O83" i="10"/>
  <c r="N83" i="10"/>
  <c r="M83" i="10"/>
  <c r="L83" i="10"/>
  <c r="K83" i="10"/>
  <c r="J83" i="10"/>
  <c r="I83" i="10"/>
  <c r="H83" i="10"/>
  <c r="G83" i="10"/>
  <c r="F83" i="10"/>
  <c r="E83" i="10"/>
  <c r="D83" i="10"/>
  <c r="C83" i="10"/>
  <c r="T82" i="10"/>
  <c r="S82" i="10"/>
  <c r="R82" i="10"/>
  <c r="Q82" i="10"/>
  <c r="P82" i="10"/>
  <c r="O82" i="10"/>
  <c r="N82" i="10"/>
  <c r="M82" i="10"/>
  <c r="L82" i="10"/>
  <c r="K82" i="10"/>
  <c r="J82" i="10"/>
  <c r="I82" i="10"/>
  <c r="H82" i="10"/>
  <c r="G82" i="10"/>
  <c r="F82" i="10"/>
  <c r="E82" i="10"/>
  <c r="D82" i="10"/>
  <c r="C82" i="10"/>
  <c r="T81" i="10"/>
  <c r="S81" i="10"/>
  <c r="R81" i="10"/>
  <c r="Q81" i="10"/>
  <c r="P81" i="10"/>
  <c r="O81" i="10"/>
  <c r="N81" i="10"/>
  <c r="M81" i="10"/>
  <c r="L81" i="10"/>
  <c r="K81" i="10"/>
  <c r="J81" i="10"/>
  <c r="I81" i="10"/>
  <c r="H81" i="10"/>
  <c r="G81" i="10"/>
  <c r="F81" i="10"/>
  <c r="E81" i="10"/>
  <c r="D81" i="10"/>
  <c r="C81" i="10"/>
  <c r="T80" i="10"/>
  <c r="S80" i="10"/>
  <c r="R80" i="10"/>
  <c r="Q80" i="10"/>
  <c r="P80" i="10"/>
  <c r="O80" i="10"/>
  <c r="N80" i="10"/>
  <c r="M80" i="10"/>
  <c r="L80" i="10"/>
  <c r="K80" i="10"/>
  <c r="J80" i="10"/>
  <c r="I80" i="10"/>
  <c r="H80" i="10"/>
  <c r="G80" i="10"/>
  <c r="F80" i="10"/>
  <c r="E80" i="10"/>
  <c r="D80" i="10"/>
  <c r="C80" i="10"/>
  <c r="T79" i="10"/>
  <c r="S79" i="10"/>
  <c r="R79" i="10"/>
  <c r="Q79" i="10"/>
  <c r="P79" i="10"/>
  <c r="O79" i="10"/>
  <c r="N79" i="10"/>
  <c r="M79" i="10"/>
  <c r="L79" i="10"/>
  <c r="K79" i="10"/>
  <c r="J79" i="10"/>
  <c r="I79" i="10"/>
  <c r="H79" i="10"/>
  <c r="G79" i="10"/>
  <c r="F79" i="10"/>
  <c r="E79" i="10"/>
  <c r="D79" i="10"/>
  <c r="C79" i="10"/>
  <c r="T78" i="10"/>
  <c r="S78" i="10"/>
  <c r="R78" i="10"/>
  <c r="Q78" i="10"/>
  <c r="P78" i="10"/>
  <c r="O78" i="10"/>
  <c r="N78" i="10"/>
  <c r="M78" i="10"/>
  <c r="L78" i="10"/>
  <c r="K78" i="10"/>
  <c r="J78" i="10"/>
  <c r="I78" i="10"/>
  <c r="H78" i="10"/>
  <c r="G78" i="10"/>
  <c r="F78" i="10"/>
  <c r="E78" i="10"/>
  <c r="D78" i="10"/>
  <c r="C78" i="10"/>
  <c r="T77" i="10"/>
  <c r="S77" i="10"/>
  <c r="R77" i="10"/>
  <c r="Q77" i="10"/>
  <c r="P77" i="10"/>
  <c r="O77" i="10"/>
  <c r="N77" i="10"/>
  <c r="M77" i="10"/>
  <c r="L77" i="10"/>
  <c r="K77" i="10"/>
  <c r="J77" i="10"/>
  <c r="I77" i="10"/>
  <c r="H77" i="10"/>
  <c r="G77" i="10"/>
  <c r="F77" i="10"/>
  <c r="E77" i="10"/>
  <c r="D77" i="10"/>
  <c r="C77" i="10"/>
  <c r="T76" i="10"/>
  <c r="S76" i="10"/>
  <c r="R76" i="10"/>
  <c r="Q76" i="10"/>
  <c r="P76" i="10"/>
  <c r="O76" i="10"/>
  <c r="N76" i="10"/>
  <c r="M76" i="10"/>
  <c r="L76" i="10"/>
  <c r="K76" i="10"/>
  <c r="J76" i="10"/>
  <c r="I76" i="10"/>
  <c r="H76" i="10"/>
  <c r="G76" i="10"/>
  <c r="F76" i="10"/>
  <c r="E76" i="10"/>
  <c r="D76" i="10"/>
  <c r="C76" i="10"/>
  <c r="T75" i="10"/>
  <c r="S75" i="10"/>
  <c r="R75" i="10"/>
  <c r="Q75" i="10"/>
  <c r="P75" i="10"/>
  <c r="O75" i="10"/>
  <c r="N75" i="10"/>
  <c r="M75" i="10"/>
  <c r="L75" i="10"/>
  <c r="K75" i="10"/>
  <c r="J75" i="10"/>
  <c r="I75" i="10"/>
  <c r="H75" i="10"/>
  <c r="G75" i="10"/>
  <c r="F75" i="10"/>
  <c r="E75" i="10"/>
  <c r="D75" i="10"/>
  <c r="C75" i="10"/>
  <c r="T74" i="10"/>
  <c r="S74" i="10"/>
  <c r="R74" i="10"/>
  <c r="Q74" i="10"/>
  <c r="P74" i="10"/>
  <c r="O74" i="10"/>
  <c r="N74" i="10"/>
  <c r="M74" i="10"/>
  <c r="L74" i="10"/>
  <c r="K74" i="10"/>
  <c r="J74" i="10"/>
  <c r="I74" i="10"/>
  <c r="H74" i="10"/>
  <c r="G74" i="10"/>
  <c r="F74" i="10"/>
  <c r="E74" i="10"/>
  <c r="D74" i="10"/>
  <c r="C74" i="10"/>
  <c r="T73" i="10"/>
  <c r="S73" i="10"/>
  <c r="R73" i="10"/>
  <c r="Q73" i="10"/>
  <c r="P73" i="10"/>
  <c r="O73" i="10"/>
  <c r="N73" i="10"/>
  <c r="M73" i="10"/>
  <c r="L73" i="10"/>
  <c r="K73" i="10"/>
  <c r="J73" i="10"/>
  <c r="I73" i="10"/>
  <c r="H73" i="10"/>
  <c r="G73" i="10"/>
  <c r="F73" i="10"/>
  <c r="E73" i="10"/>
  <c r="D73" i="10"/>
  <c r="C73" i="10"/>
  <c r="D59" i="10"/>
  <c r="E59" i="10" s="1"/>
  <c r="C59" i="10"/>
  <c r="I48" i="10" a="1"/>
  <c r="I48" i="10" s="1"/>
  <c r="H48" i="10" a="1"/>
  <c r="H48" i="10" s="1"/>
  <c r="G48" i="10" a="1"/>
  <c r="G48" i="10" s="1"/>
  <c r="E48" i="10" a="1"/>
  <c r="E48" i="10" s="1"/>
  <c r="D48" i="10" a="1"/>
  <c r="D48" i="10" s="1"/>
  <c r="C48" i="10" a="1"/>
  <c r="C48" i="10" s="1"/>
  <c r="I47" i="10" a="1"/>
  <c r="I47" i="10" s="1"/>
  <c r="H47" i="10" a="1"/>
  <c r="H47" i="10" s="1"/>
  <c r="G47" i="10" a="1"/>
  <c r="G47" i="10" s="1"/>
  <c r="E47" i="10" a="1"/>
  <c r="E47" i="10" s="1"/>
  <c r="D47" i="10" a="1"/>
  <c r="D47" i="10" s="1"/>
  <c r="C47" i="10" a="1"/>
  <c r="C47" i="10" s="1"/>
  <c r="I46" i="10" a="1"/>
  <c r="I46" i="10" s="1"/>
  <c r="H46" i="10" a="1"/>
  <c r="H46" i="10" s="1"/>
  <c r="G46" i="10" a="1"/>
  <c r="G46" i="10" s="1"/>
  <c r="E46" i="10" a="1"/>
  <c r="E46" i="10" s="1"/>
  <c r="D46" i="10" a="1"/>
  <c r="D46" i="10" s="1"/>
  <c r="C46" i="10" a="1"/>
  <c r="C46" i="10" s="1"/>
  <c r="I45" i="10" a="1"/>
  <c r="I45" i="10" s="1"/>
  <c r="H45" i="10" a="1"/>
  <c r="H45" i="10" s="1"/>
  <c r="G45" i="10" a="1"/>
  <c r="G45" i="10" s="1"/>
  <c r="E45" i="10" a="1"/>
  <c r="E45" i="10" s="1"/>
  <c r="D45" i="10" a="1"/>
  <c r="D45" i="10" s="1"/>
  <c r="C45" i="10" a="1"/>
  <c r="C45" i="10" s="1"/>
  <c r="I44" i="10" a="1"/>
  <c r="I44" i="10" s="1"/>
  <c r="H44" i="10" a="1"/>
  <c r="H44" i="10" s="1"/>
  <c r="G44" i="10" a="1"/>
  <c r="G44" i="10" s="1"/>
  <c r="E44" i="10" a="1"/>
  <c r="E44" i="10" s="1"/>
  <c r="D44" i="10" a="1"/>
  <c r="D44" i="10" s="1"/>
  <c r="C44" i="10" a="1"/>
  <c r="C44" i="10" s="1"/>
  <c r="I43" i="10" a="1"/>
  <c r="I43" i="10" s="1"/>
  <c r="H43" i="10" a="1"/>
  <c r="H43" i="10" s="1"/>
  <c r="G43" i="10" a="1"/>
  <c r="G43" i="10" s="1"/>
  <c r="E43" i="10" a="1"/>
  <c r="E43" i="10" s="1"/>
  <c r="D43" i="10" a="1"/>
  <c r="D43" i="10" s="1"/>
  <c r="C43" i="10" a="1"/>
  <c r="C43" i="10" s="1"/>
  <c r="I42" i="10" a="1"/>
  <c r="I42" i="10" s="1"/>
  <c r="H42" i="10" a="1"/>
  <c r="H42" i="10" s="1"/>
  <c r="G42" i="10" a="1"/>
  <c r="G42" i="10" s="1"/>
  <c r="E42" i="10" a="1"/>
  <c r="E42" i="10" s="1"/>
  <c r="D42" i="10" a="1"/>
  <c r="D42" i="10" s="1"/>
  <c r="C42" i="10" a="1"/>
  <c r="C42" i="10" s="1"/>
  <c r="I41" i="10" a="1"/>
  <c r="I41" i="10" s="1"/>
  <c r="H41" i="10" a="1"/>
  <c r="H41" i="10" s="1"/>
  <c r="G41" i="10" a="1"/>
  <c r="G41" i="10" s="1"/>
  <c r="E41" i="10" a="1"/>
  <c r="E41" i="10" s="1"/>
  <c r="D41" i="10" a="1"/>
  <c r="D41" i="10" s="1"/>
  <c r="C41" i="10" a="1"/>
  <c r="C41" i="10" s="1"/>
  <c r="I40" i="10" a="1"/>
  <c r="I40" i="10" s="1"/>
  <c r="H40" i="10" a="1"/>
  <c r="H40" i="10" s="1"/>
  <c r="G40" i="10" a="1"/>
  <c r="G40" i="10" s="1"/>
  <c r="E40" i="10" a="1"/>
  <c r="E40" i="10" s="1"/>
  <c r="D40" i="10" a="1"/>
  <c r="D40" i="10" s="1"/>
  <c r="C40" i="10" a="1"/>
  <c r="C40" i="10" s="1"/>
  <c r="I39" i="10" a="1"/>
  <c r="I39" i="10" s="1"/>
  <c r="H39" i="10" a="1"/>
  <c r="H39" i="10" s="1"/>
  <c r="G39" i="10" a="1"/>
  <c r="G39" i="10" s="1"/>
  <c r="E39" i="10" a="1"/>
  <c r="E39" i="10" s="1"/>
  <c r="D39" i="10" a="1"/>
  <c r="D39" i="10" s="1"/>
  <c r="C39" i="10" a="1"/>
  <c r="C39" i="10" s="1"/>
  <c r="I38" i="10" a="1"/>
  <c r="I38" i="10" s="1"/>
  <c r="H38" i="10" a="1"/>
  <c r="H38" i="10" s="1"/>
  <c r="G38" i="10" a="1"/>
  <c r="G38" i="10" s="1"/>
  <c r="E38" i="10" a="1"/>
  <c r="E38" i="10" s="1"/>
  <c r="D38" i="10" a="1"/>
  <c r="D38" i="10" s="1"/>
  <c r="C38" i="10" a="1"/>
  <c r="C38" i="10" s="1"/>
  <c r="I37" i="10" a="1"/>
  <c r="I37" i="10" s="1"/>
  <c r="H37" i="10" a="1"/>
  <c r="H37" i="10" s="1"/>
  <c r="G37" i="10" a="1"/>
  <c r="G37" i="10" s="1"/>
  <c r="E37" i="10" a="1"/>
  <c r="E37" i="10" s="1"/>
  <c r="D37" i="10" a="1"/>
  <c r="D37" i="10" s="1"/>
  <c r="C37" i="10" a="1"/>
  <c r="C37" i="10" s="1"/>
  <c r="I36" i="10" a="1"/>
  <c r="I36" i="10" s="1"/>
  <c r="H36" i="10" a="1"/>
  <c r="H36" i="10" s="1"/>
  <c r="G36" i="10" a="1"/>
  <c r="G36" i="10" s="1"/>
  <c r="E36" i="10" a="1"/>
  <c r="E36" i="10" s="1"/>
  <c r="D36" i="10" a="1"/>
  <c r="D36" i="10" s="1"/>
  <c r="C36" i="10" a="1"/>
  <c r="C36" i="10" s="1"/>
  <c r="I35" i="10" a="1"/>
  <c r="I35" i="10" s="1"/>
  <c r="H35" i="10" a="1"/>
  <c r="H35" i="10" s="1"/>
  <c r="G35" i="10" a="1"/>
  <c r="G35" i="10" s="1"/>
  <c r="E35" i="10" a="1"/>
  <c r="E35" i="10" s="1"/>
  <c r="D35" i="10" a="1"/>
  <c r="D35" i="10" s="1"/>
  <c r="C35" i="10" a="1"/>
  <c r="C35" i="10" s="1"/>
  <c r="I34" i="10"/>
  <c r="I34" i="10" a="1"/>
  <c r="H34" i="10"/>
  <c r="H34" i="10" a="1"/>
  <c r="G34" i="10"/>
  <c r="G34" i="10" a="1"/>
  <c r="E34" i="10" a="1"/>
  <c r="E34" i="10" s="1"/>
  <c r="D34" i="10" a="1"/>
  <c r="D34" i="10" s="1"/>
  <c r="C34" i="10" a="1"/>
  <c r="C34" i="10" s="1"/>
  <c r="I33" i="10"/>
  <c r="I33" i="10" a="1"/>
  <c r="H33" i="10"/>
  <c r="H33" i="10" a="1"/>
  <c r="G33" i="10" a="1"/>
  <c r="G33" i="10" s="1"/>
  <c r="E33" i="10" a="1"/>
  <c r="E33" i="10" s="1"/>
  <c r="D33" i="10" a="1"/>
  <c r="D33" i="10" s="1"/>
  <c r="C33" i="10" a="1"/>
  <c r="C33" i="10" s="1"/>
  <c r="I32" i="10" a="1"/>
  <c r="I32" i="10" s="1"/>
  <c r="H32" i="10" a="1"/>
  <c r="H32" i="10" s="1"/>
  <c r="G32" i="10" a="1"/>
  <c r="G32" i="10" s="1"/>
  <c r="E32" i="10" a="1"/>
  <c r="E32" i="10" s="1"/>
  <c r="D32" i="10" a="1"/>
  <c r="D32" i="10" s="1"/>
  <c r="C32" i="10" a="1"/>
  <c r="C32" i="10" s="1"/>
  <c r="I31" i="10" a="1"/>
  <c r="I31" i="10" s="1"/>
  <c r="H31" i="10" a="1"/>
  <c r="H31" i="10" s="1"/>
  <c r="G31" i="10" a="1"/>
  <c r="G31" i="10" s="1"/>
  <c r="E31" i="10" a="1"/>
  <c r="E31" i="10" s="1"/>
  <c r="D31" i="10" a="1"/>
  <c r="D31" i="10" s="1"/>
  <c r="C31" i="10" a="1"/>
  <c r="C31" i="10" s="1"/>
  <c r="I30" i="10" a="1"/>
  <c r="I30" i="10" s="1"/>
  <c r="H30" i="10" a="1"/>
  <c r="H30" i="10" s="1"/>
  <c r="G30" i="10" a="1"/>
  <c r="G30" i="10" s="1"/>
  <c r="E30" i="10" a="1"/>
  <c r="E30" i="10" s="1"/>
  <c r="D30" i="10" a="1"/>
  <c r="D30" i="10" s="1"/>
  <c r="C30" i="10" a="1"/>
  <c r="C30" i="10" s="1"/>
  <c r="I29" i="10" a="1"/>
  <c r="I29" i="10" s="1"/>
  <c r="H29" i="10" a="1"/>
  <c r="H29" i="10" s="1"/>
  <c r="G29" i="10" a="1"/>
  <c r="G29" i="10" s="1"/>
  <c r="E29" i="10" a="1"/>
  <c r="E29" i="10" s="1"/>
  <c r="D29" i="10" a="1"/>
  <c r="D29" i="10" s="1"/>
  <c r="C29" i="10" a="1"/>
  <c r="C29" i="10" s="1"/>
  <c r="I28" i="10" a="1"/>
  <c r="I28" i="10" s="1"/>
  <c r="H28" i="10" a="1"/>
  <c r="H28" i="10" s="1"/>
  <c r="G28" i="10" a="1"/>
  <c r="G28" i="10" s="1"/>
  <c r="E28" i="10" a="1"/>
  <c r="E28" i="10" s="1"/>
  <c r="D28" i="10" a="1"/>
  <c r="D28" i="10" s="1"/>
  <c r="C28" i="10" a="1"/>
  <c r="C28" i="10" s="1"/>
  <c r="I27" i="10" a="1"/>
  <c r="I27" i="10" s="1"/>
  <c r="H27" i="10" a="1"/>
  <c r="H27" i="10" s="1"/>
  <c r="G27" i="10" a="1"/>
  <c r="G27" i="10" s="1"/>
  <c r="E27" i="10" a="1"/>
  <c r="E27" i="10" s="1"/>
  <c r="D27" i="10" a="1"/>
  <c r="D27" i="10" s="1"/>
  <c r="C27" i="10" a="1"/>
  <c r="C27" i="10" s="1"/>
  <c r="I26" i="10" a="1"/>
  <c r="I26" i="10" s="1"/>
  <c r="H26" i="10" a="1"/>
  <c r="H26" i="10" s="1"/>
  <c r="G26" i="10" a="1"/>
  <c r="G26" i="10" s="1"/>
  <c r="E26" i="10" a="1"/>
  <c r="E26" i="10" s="1"/>
  <c r="D26" i="10" a="1"/>
  <c r="D26" i="10" s="1"/>
  <c r="C26" i="10" a="1"/>
  <c r="C26" i="10" s="1"/>
  <c r="I25" i="10" a="1"/>
  <c r="I25" i="10" s="1"/>
  <c r="H25" i="10" a="1"/>
  <c r="H25" i="10" s="1"/>
  <c r="G25" i="10" a="1"/>
  <c r="G25" i="10" s="1"/>
  <c r="E25" i="10" a="1"/>
  <c r="E25" i="10" s="1"/>
  <c r="D25" i="10" a="1"/>
  <c r="D25" i="10" s="1"/>
  <c r="C25" i="10" a="1"/>
  <c r="C25" i="10" s="1"/>
  <c r="I24" i="10" a="1"/>
  <c r="I24" i="10" s="1"/>
  <c r="H24" i="10" a="1"/>
  <c r="H24" i="10" s="1"/>
  <c r="G24" i="10" a="1"/>
  <c r="G24" i="10" s="1"/>
  <c r="E24" i="10" a="1"/>
  <c r="E24" i="10" s="1"/>
  <c r="D24" i="10" a="1"/>
  <c r="D24" i="10" s="1"/>
  <c r="C24" i="10" a="1"/>
  <c r="C24" i="10" s="1"/>
  <c r="I23" i="10" a="1"/>
  <c r="I23" i="10" s="1"/>
  <c r="H23" i="10" a="1"/>
  <c r="H23" i="10" s="1"/>
  <c r="G23" i="10" a="1"/>
  <c r="G23" i="10" s="1"/>
  <c r="E23" i="10" a="1"/>
  <c r="E23" i="10" s="1"/>
  <c r="D23" i="10" a="1"/>
  <c r="D23" i="10" s="1"/>
  <c r="C23" i="10" a="1"/>
  <c r="C23" i="10" s="1"/>
  <c r="I22" i="10" a="1"/>
  <c r="I22" i="10" s="1"/>
  <c r="H22" i="10" a="1"/>
  <c r="H22" i="10" s="1"/>
  <c r="G22" i="10" a="1"/>
  <c r="G22" i="10" s="1"/>
  <c r="E22" i="10" a="1"/>
  <c r="E22" i="10" s="1"/>
  <c r="D22" i="10" a="1"/>
  <c r="D22" i="10" s="1"/>
  <c r="C22" i="10" a="1"/>
  <c r="C22" i="10" s="1"/>
  <c r="I21" i="10" a="1"/>
  <c r="I21" i="10" s="1"/>
  <c r="H21" i="10" a="1"/>
  <c r="H21" i="10" s="1"/>
  <c r="G21" i="10" a="1"/>
  <c r="G21" i="10" s="1"/>
  <c r="E21" i="10" a="1"/>
  <c r="E21" i="10" s="1"/>
  <c r="D21" i="10" a="1"/>
  <c r="D21" i="10" s="1"/>
  <c r="C21" i="10" a="1"/>
  <c r="C21" i="10" s="1"/>
  <c r="I20" i="10" a="1"/>
  <c r="I20" i="10" s="1"/>
  <c r="H20" i="10" a="1"/>
  <c r="H20" i="10" s="1"/>
  <c r="G20" i="10" a="1"/>
  <c r="G20" i="10" s="1"/>
  <c r="E20" i="10" a="1"/>
  <c r="E20" i="10" s="1"/>
  <c r="D20" i="10" a="1"/>
  <c r="D20" i="10" s="1"/>
  <c r="C20" i="10" a="1"/>
  <c r="C20" i="10" s="1"/>
  <c r="I19" i="10" a="1"/>
  <c r="I19" i="10" s="1"/>
  <c r="H19" i="10" a="1"/>
  <c r="H19" i="10" s="1"/>
  <c r="G19" i="10" a="1"/>
  <c r="G19" i="10" s="1"/>
  <c r="E19" i="10" a="1"/>
  <c r="E19" i="10" s="1"/>
  <c r="D19" i="10" a="1"/>
  <c r="D19" i="10" s="1"/>
  <c r="C19" i="10" a="1"/>
  <c r="C19" i="10" s="1"/>
  <c r="I18" i="10" a="1"/>
  <c r="I18" i="10" s="1"/>
  <c r="H18" i="10" a="1"/>
  <c r="H18" i="10" s="1"/>
  <c r="G18" i="10" a="1"/>
  <c r="G18" i="10" s="1"/>
  <c r="E18" i="10" a="1"/>
  <c r="E18" i="10" s="1"/>
  <c r="D18" i="10" a="1"/>
  <c r="D18" i="10" s="1"/>
  <c r="C18" i="10" a="1"/>
  <c r="C18" i="10" s="1"/>
  <c r="I17" i="10" a="1"/>
  <c r="I17" i="10" s="1"/>
  <c r="H17" i="10" a="1"/>
  <c r="H17" i="10" s="1"/>
  <c r="G17" i="10" a="1"/>
  <c r="G17" i="10" s="1"/>
  <c r="E17" i="10" a="1"/>
  <c r="E17" i="10" s="1"/>
  <c r="D17" i="10" a="1"/>
  <c r="D17" i="10" s="1"/>
  <c r="C17" i="10" a="1"/>
  <c r="C17" i="10" s="1"/>
  <c r="I16" i="10" a="1"/>
  <c r="I16" i="10" s="1"/>
  <c r="H16" i="10" a="1"/>
  <c r="H16" i="10" s="1"/>
  <c r="G16" i="10" a="1"/>
  <c r="G16" i="10" s="1"/>
  <c r="E16" i="10" a="1"/>
  <c r="E16" i="10" s="1"/>
  <c r="D16" i="10" a="1"/>
  <c r="D16" i="10" s="1"/>
  <c r="C16" i="10" a="1"/>
  <c r="C16" i="10" s="1"/>
  <c r="I15" i="10" a="1"/>
  <c r="I15" i="10" s="1"/>
  <c r="H15" i="10" a="1"/>
  <c r="H15" i="10" s="1"/>
  <c r="G15" i="10" a="1"/>
  <c r="G15" i="10" s="1"/>
  <c r="E15" i="10" a="1"/>
  <c r="E15" i="10" s="1"/>
  <c r="D15" i="10" a="1"/>
  <c r="D15" i="10" s="1"/>
  <c r="C15" i="10" a="1"/>
  <c r="C15" i="10" s="1"/>
  <c r="I14" i="10" a="1"/>
  <c r="I14" i="10" s="1"/>
  <c r="H14" i="10" a="1"/>
  <c r="H14" i="10" s="1"/>
  <c r="G14" i="10" a="1"/>
  <c r="G14" i="10" s="1"/>
  <c r="E14" i="10" a="1"/>
  <c r="E14" i="10" s="1"/>
  <c r="D14" i="10" a="1"/>
  <c r="D14" i="10" s="1"/>
  <c r="C14" i="10" a="1"/>
  <c r="C14" i="10" s="1"/>
  <c r="A8" i="10"/>
  <c r="B7" i="10"/>
  <c r="B6" i="10"/>
  <c r="B5" i="10"/>
  <c r="B26" i="9"/>
  <c r="A51" i="11" s="1"/>
  <c r="A5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B4E07AF2-5B6F-45EA-8D67-15A49BB4D805}">
      <text>
        <r>
          <rPr>
            <sz val="8"/>
            <color indexed="81"/>
            <rFont val="Arial"/>
            <family val="2"/>
          </rPr>
          <t>Persons employed for more than a year in their current job who looked for work in the previous 12 months</t>
        </r>
      </text>
    </comment>
    <comment ref="B36" authorId="1" shapeId="0" xr:uid="{38A66E3D-43BA-449C-A38A-E3D88344B2BF}">
      <text>
        <r>
          <rPr>
            <sz val="8"/>
            <color indexed="81"/>
            <rFont val="Arial"/>
            <family val="2"/>
          </rPr>
          <t>Persons not in the labour force with marginal attachment to the labour force, including people with job attachment (had a job to go or return to).</t>
        </r>
      </text>
    </comment>
    <comment ref="B37" authorId="0" shapeId="0" xr:uid="{CF1BEED0-E429-42CD-BD76-F079F7D21009}">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60DD3B72-CEB2-4EEA-AEA6-2EA9C223707B}">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42CC4D85-52C0-4776-94EE-C959015D6071}">
      <text>
        <r>
          <rPr>
            <sz val="8"/>
            <color indexed="81"/>
            <rFont val="Arial"/>
            <family val="2"/>
          </rPr>
          <t>Persons not in the labour force who were discouraged job seekers</t>
        </r>
      </text>
    </comment>
    <comment ref="B40" authorId="1" shapeId="0" xr:uid="{472D3075-91C6-4847-8172-5508D29B642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33AB03F4-B238-45BA-81B1-5DCD79875425}">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5205A691-2FDB-40CD-8A08-297E5B8A9458}">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4" authorId="0" shapeId="0" xr:uid="{0C44EC42-3EE4-404D-A626-19D9387F6E71}">
      <text>
        <r>
          <rPr>
            <sz val="8"/>
            <color indexed="81"/>
            <rFont val="Arial"/>
            <family val="2"/>
          </rPr>
          <t>Persons employed for more than a year in their current job who looked for work in the previous 12 months</t>
        </r>
      </text>
    </comment>
    <comment ref="B95" authorId="1" shapeId="0" xr:uid="{90B371C6-4002-49B6-A28D-CD5F0143F202}">
      <text>
        <r>
          <rPr>
            <sz val="8"/>
            <color indexed="81"/>
            <rFont val="Arial"/>
            <family val="2"/>
          </rPr>
          <t>Persons not in the labour force with marginal attachment to the labour force, including people with job attachment (had a job to go or return to).</t>
        </r>
      </text>
    </comment>
    <comment ref="B96" authorId="0" shapeId="0" xr:uid="{4586D259-BD0E-43BE-AFB4-62BA3BAADACD}">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7" authorId="1" shapeId="0" xr:uid="{0820F1F8-CAD9-459B-8F9E-E1F8BBD8BDFE}">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8" authorId="0" shapeId="0" xr:uid="{3BEFA8CF-1FCE-45EB-8175-64FB9062A009}">
      <text>
        <r>
          <rPr>
            <sz val="8"/>
            <color indexed="81"/>
            <rFont val="Arial"/>
            <family val="2"/>
          </rPr>
          <t>Persons not in the labour force who were discouraged job seekers</t>
        </r>
      </text>
    </comment>
    <comment ref="B99" authorId="1" shapeId="0" xr:uid="{6DD1F308-C168-4B68-A625-7FD0C2FC175E}">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0" authorId="0" shapeId="0" xr:uid="{A8AA6B4B-363C-4FA6-AB93-06E1EF188287}">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7" authorId="1" shapeId="0" xr:uid="{A8A8598A-4AAF-4F7A-812F-9B777D628453}">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2" authorId="0" shapeId="0" xr:uid="{2BCEC337-D9A9-48C1-BB74-D7BC798064F8}">
      <text>
        <r>
          <rPr>
            <sz val="8"/>
            <color indexed="81"/>
            <rFont val="Arial"/>
            <family val="2"/>
          </rPr>
          <t>Persons employed for more than a year in their current job who looked for work in the previous 12 months</t>
        </r>
      </text>
    </comment>
    <comment ref="B143" authorId="1" shapeId="0" xr:uid="{7EFE89E9-3731-4270-88C0-9BF93F8D7BBC}">
      <text>
        <r>
          <rPr>
            <sz val="8"/>
            <color indexed="81"/>
            <rFont val="Arial"/>
            <family val="2"/>
          </rPr>
          <t>Persons not in the labour force with marginal attachment to the labour force, including people with job attachment (had a job to go or return to).</t>
        </r>
      </text>
    </comment>
    <comment ref="B144" authorId="0" shapeId="0" xr:uid="{2A745713-D4D4-4C6E-A377-DB62A5202AC5}">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5" authorId="1" shapeId="0" xr:uid="{B3BC757D-C546-4828-86FD-33B2A4325E3E}">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6" authorId="0" shapeId="0" xr:uid="{CFEF6A70-9160-4C92-ACEA-D4648A416CBC}">
      <text>
        <r>
          <rPr>
            <sz val="8"/>
            <color indexed="81"/>
            <rFont val="Arial"/>
            <family val="2"/>
          </rPr>
          <t>Persons not in the labour force who were discouraged job seekers</t>
        </r>
      </text>
    </comment>
    <comment ref="B147" authorId="1" shapeId="0" xr:uid="{EF484E25-B0B8-4DB0-BD0C-68DC85D66318}">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48" authorId="0" shapeId="0" xr:uid="{66E222C9-8BFA-4638-8379-665E68DB3D6E}">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5" authorId="1" shapeId="0" xr:uid="{D3D51980-D078-4142-A5A1-DB524EE7A9A8}">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B4D2938E-72BF-4519-BED5-7491D85EB822}">
      <text>
        <r>
          <rPr>
            <sz val="8"/>
            <color indexed="81"/>
            <rFont val="Arial"/>
            <family val="2"/>
          </rPr>
          <t>Persons employed for more than a year in their current job who looked for work in the previous 12 months</t>
        </r>
      </text>
    </comment>
    <comment ref="B36" authorId="1" shapeId="0" xr:uid="{F1F8FC8F-A64E-465F-93A9-A8DE49E840EC}">
      <text>
        <r>
          <rPr>
            <sz val="8"/>
            <color indexed="81"/>
            <rFont val="Arial"/>
            <family val="2"/>
          </rPr>
          <t>Persons not in the labour force with marginal attachment to the labour force, including people with job attachment (had a job to go or return to).</t>
        </r>
      </text>
    </comment>
    <comment ref="B37" authorId="0" shapeId="0" xr:uid="{D30D3AA3-B903-4C4E-B635-E339B7547EC8}">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6CB7F95C-C6E4-482E-804F-6DDD3E46BDC7}">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E771F3DC-4EC8-4B3E-8937-FC377D3940BD}">
      <text>
        <r>
          <rPr>
            <sz val="8"/>
            <color indexed="81"/>
            <rFont val="Arial"/>
            <family val="2"/>
          </rPr>
          <t>Persons not in the labour force who were discouraged job seekers</t>
        </r>
      </text>
    </comment>
    <comment ref="B40" authorId="1" shapeId="0" xr:uid="{FD352637-A072-4654-9F68-312A8C7ACC46}">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73FF6615-DCFD-4912-81ED-53D6F50C7DFD}">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3D739E79-044A-4A90-90B1-2200272292DB}">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5" authorId="0" shapeId="0" xr:uid="{4BADDAD6-1AE2-48FC-A718-3603ABFA4CE1}">
      <text>
        <r>
          <rPr>
            <sz val="8"/>
            <color indexed="81"/>
            <rFont val="Arial"/>
            <family val="2"/>
          </rPr>
          <t>Persons employed for more than a year in their current job who looked for work in the previous 12 months</t>
        </r>
      </text>
    </comment>
    <comment ref="B96" authorId="1" shapeId="0" xr:uid="{58DDB91A-7718-4CD6-9733-9143810ECA8E}">
      <text>
        <r>
          <rPr>
            <sz val="8"/>
            <color indexed="81"/>
            <rFont val="Arial"/>
            <family val="2"/>
          </rPr>
          <t>Persons not in the labour force with marginal attachment to the labour force, including people with job attachment (had a job to go or return to).</t>
        </r>
      </text>
    </comment>
    <comment ref="B97" authorId="0" shapeId="0" xr:uid="{9F651428-89AB-4729-ADCE-41ABD4DD26EC}">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8" authorId="1" shapeId="0" xr:uid="{6AB77E15-D44D-462D-A135-7371D003E1ED}">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9" authorId="0" shapeId="0" xr:uid="{EF24FFB1-AF96-4CC3-8F24-0D4F1EB87EAF}">
      <text>
        <r>
          <rPr>
            <sz val="8"/>
            <color indexed="81"/>
            <rFont val="Arial"/>
            <family val="2"/>
          </rPr>
          <t>Persons not in the labour force who were discouraged job seekers</t>
        </r>
      </text>
    </comment>
    <comment ref="B100" authorId="1" shapeId="0" xr:uid="{859EA0F3-33D3-4FF2-8009-26CF31E0CAF3}">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1" authorId="0" shapeId="0" xr:uid="{449857E4-B7B0-4374-B6EA-954062D1618C}">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8" authorId="1" shapeId="0" xr:uid="{28199C15-A763-4892-B93C-CD56FACB23B8}">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4" authorId="0" shapeId="0" xr:uid="{77F46102-B616-48A8-9E71-38CFD8B78306}">
      <text>
        <r>
          <rPr>
            <sz val="8"/>
            <color indexed="81"/>
            <rFont val="Arial"/>
            <family val="2"/>
          </rPr>
          <t>Persons employed for more than a year in their current job who looked for work in the previous 12 months</t>
        </r>
      </text>
    </comment>
    <comment ref="B145" authorId="1" shapeId="0" xr:uid="{5AA7BC23-69EE-4CF1-AE81-F41C7293E6AC}">
      <text>
        <r>
          <rPr>
            <sz val="8"/>
            <color indexed="81"/>
            <rFont val="Arial"/>
            <family val="2"/>
          </rPr>
          <t>Persons not in the labour force with marginal attachment to the labour force, including people with job attachment (had a job to go or return to).</t>
        </r>
      </text>
    </comment>
    <comment ref="B146" authorId="0" shapeId="0" xr:uid="{1EFA4856-9C9E-4AD7-AC63-88791895CB52}">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7" authorId="1" shapeId="0" xr:uid="{4A766D34-0D21-47FB-A382-2D8CFA97FF94}">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8" authorId="0" shapeId="0" xr:uid="{3CBD818D-554B-40FE-B969-54C1E04D40A5}">
      <text>
        <r>
          <rPr>
            <sz val="8"/>
            <color indexed="81"/>
            <rFont val="Arial"/>
            <family val="2"/>
          </rPr>
          <t>Persons not in the labour force who were discouraged job seekers</t>
        </r>
      </text>
    </comment>
    <comment ref="B149" authorId="1" shapeId="0" xr:uid="{201CB588-E080-47D6-B5DF-A27EA9B51635}">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50" authorId="0" shapeId="0" xr:uid="{CB136254-B14B-4748-8DE6-7435313239BF}">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7" authorId="1" shapeId="0" xr:uid="{5DFD0E92-8147-40C4-8071-250369BC2869}">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L10" authorId="0" shapeId="0" xr:uid="{00000000-0006-0000-0000-000001000000}">
      <text>
        <r>
          <rPr>
            <sz val="9"/>
            <color indexed="81"/>
            <rFont val="Tahoma"/>
            <family val="2"/>
          </rPr>
          <t>Refers to series collected at quarterly and lesser frequencies only.
Indicates which month in the collection period the data refers 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100-000001000000}">
      <text>
        <r>
          <rPr>
            <sz val="9"/>
            <color indexed="81"/>
            <rFont val="Tahoma"/>
            <family val="2"/>
          </rPr>
          <t>Refers to series collected at quarterly and lesser frequencies only.
Indicates which month in the collection period the data refers to.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200-000001000000}">
      <text>
        <r>
          <rPr>
            <sz val="9"/>
            <color indexed="81"/>
            <rFont val="Tahoma"/>
            <family val="2"/>
          </rPr>
          <t>Refers to series collected at quarterly and lesser frequencies only.
Indicates which month in the collection period the data refers to.</t>
        </r>
      </text>
    </comment>
    <comment ref="AM11" authorId="0" shapeId="0" xr:uid="{00000000-0006-0000-0200-000002000000}">
      <text>
        <r>
          <rPr>
            <sz val="9"/>
            <color indexed="81"/>
            <rFont val="Tahoma"/>
            <family val="2"/>
          </rPr>
          <t>estimate has a relative standard error between 25% and 50% and should be used with caution</t>
        </r>
      </text>
    </comment>
    <comment ref="AR11" authorId="0" shapeId="0" xr:uid="{00000000-0006-0000-0200-000003000000}">
      <text>
        <r>
          <rPr>
            <sz val="9"/>
            <color indexed="81"/>
            <rFont val="Tahoma"/>
            <family val="2"/>
          </rPr>
          <t>estimate has a relative standard error between 25% and 50% and should be used with caution</t>
        </r>
      </text>
    </comment>
    <comment ref="EM11" authorId="0" shapeId="0" xr:uid="{00000000-0006-0000-0200-000004000000}">
      <text>
        <r>
          <rPr>
            <sz val="9"/>
            <color indexed="81"/>
            <rFont val="Tahoma"/>
            <family val="2"/>
          </rPr>
          <t>estimate has a relative standard error between 25% and 50% and should be used with caution</t>
        </r>
      </text>
    </comment>
    <comment ref="AL12" authorId="0" shapeId="0" xr:uid="{00000000-0006-0000-0200-000005000000}">
      <text>
        <r>
          <rPr>
            <sz val="9"/>
            <color indexed="81"/>
            <rFont val="Tahoma"/>
            <family val="2"/>
          </rPr>
          <t>estimate has a relative standard error between 25% and 50% and should be used with caution</t>
        </r>
      </text>
    </comment>
    <comment ref="AM12" authorId="0" shapeId="0" xr:uid="{00000000-0006-0000-0200-000006000000}">
      <text>
        <r>
          <rPr>
            <sz val="9"/>
            <color indexed="81"/>
            <rFont val="Tahoma"/>
            <family val="2"/>
          </rPr>
          <t>estimate has a relative standard error between 25% and 50% and should be used with caution</t>
        </r>
      </text>
    </comment>
    <comment ref="AR12" authorId="0" shapeId="0" xr:uid="{00000000-0006-0000-0200-000007000000}">
      <text>
        <r>
          <rPr>
            <sz val="9"/>
            <color indexed="81"/>
            <rFont val="Tahoma"/>
            <family val="2"/>
          </rPr>
          <t>estimate has a relative standard error greater than 50% and is considered too unreliable for general use</t>
        </r>
      </text>
    </comment>
    <comment ref="EM12" authorId="0" shapeId="0" xr:uid="{00000000-0006-0000-0200-000008000000}">
      <text>
        <r>
          <rPr>
            <sz val="9"/>
            <color indexed="81"/>
            <rFont val="Tahoma"/>
            <family val="2"/>
          </rPr>
          <t>estimate has a relative standard error between 25% and 50% and should be used with caution</t>
        </r>
      </text>
    </comment>
    <comment ref="ES12" authorId="0" shapeId="0" xr:uid="{00000000-0006-0000-0200-000009000000}">
      <text>
        <r>
          <rPr>
            <sz val="9"/>
            <color indexed="81"/>
            <rFont val="Tahoma"/>
            <family val="2"/>
          </rPr>
          <t>estimate has a relative standard error between 25% and 50% and should be used with caution</t>
        </r>
      </text>
    </comment>
    <comment ref="AL13" authorId="0" shapeId="0" xr:uid="{00000000-0006-0000-0200-00000A000000}">
      <text>
        <r>
          <rPr>
            <sz val="9"/>
            <color indexed="81"/>
            <rFont val="Tahoma"/>
            <family val="2"/>
          </rPr>
          <t>estimate has a relative standard error between 25% and 50% and should be used with caution</t>
        </r>
      </text>
    </comment>
    <comment ref="AM13" authorId="0" shapeId="0" xr:uid="{00000000-0006-0000-0200-00000B000000}">
      <text>
        <r>
          <rPr>
            <sz val="9"/>
            <color indexed="81"/>
            <rFont val="Tahoma"/>
            <family val="2"/>
          </rPr>
          <t>estimate has a relative standard error between 25% and 50% and should be used with caution</t>
        </r>
      </text>
    </comment>
    <comment ref="AO13" authorId="0" shapeId="0" xr:uid="{00000000-0006-0000-0200-00000C000000}">
      <text>
        <r>
          <rPr>
            <sz val="9"/>
            <color indexed="81"/>
            <rFont val="Tahoma"/>
            <family val="2"/>
          </rPr>
          <t>estimate has a relative standard error between 25% and 50% and should be used with caution</t>
        </r>
      </text>
    </comment>
    <comment ref="AR13" authorId="0" shapeId="0" xr:uid="{00000000-0006-0000-0200-00000D000000}">
      <text>
        <r>
          <rPr>
            <sz val="9"/>
            <color indexed="81"/>
            <rFont val="Tahoma"/>
            <family val="2"/>
          </rPr>
          <t>estimate has a relative standard error greater than 50% and is considered too unreliable for general use</t>
        </r>
      </text>
    </comment>
    <comment ref="EM13" authorId="0" shapeId="0" xr:uid="{00000000-0006-0000-0200-00000E000000}">
      <text>
        <r>
          <rPr>
            <sz val="9"/>
            <color indexed="81"/>
            <rFont val="Tahoma"/>
            <family val="2"/>
          </rPr>
          <t>estimate has a relative standard error between 25% and 50% and should be used with caution</t>
        </r>
      </text>
    </comment>
    <comment ref="ES13" authorId="0" shapeId="0" xr:uid="{00000000-0006-0000-0200-00000F000000}">
      <text>
        <r>
          <rPr>
            <sz val="9"/>
            <color indexed="81"/>
            <rFont val="Tahoma"/>
            <family val="2"/>
          </rPr>
          <t>estimate has a relative standard error between 25% and 50% and should be used with caution</t>
        </r>
      </text>
    </comment>
    <comment ref="IN13" authorId="0" shapeId="0" xr:uid="{00000000-0006-0000-0200-000010000000}">
      <text>
        <r>
          <rPr>
            <sz val="9"/>
            <color indexed="81"/>
            <rFont val="Tahoma"/>
            <family val="2"/>
          </rPr>
          <t>estimate has a relative standard error between 25% and 50% and should be used with caution</t>
        </r>
      </text>
    </comment>
    <comment ref="AL14" authorId="0" shapeId="0" xr:uid="{00000000-0006-0000-0200-000011000000}">
      <text>
        <r>
          <rPr>
            <sz val="9"/>
            <color indexed="81"/>
            <rFont val="Tahoma"/>
            <family val="2"/>
          </rPr>
          <t>estimate has a relative standard error between 25% and 50% and should be used with caution</t>
        </r>
      </text>
    </comment>
    <comment ref="AM14" authorId="0" shapeId="0" xr:uid="{00000000-0006-0000-0200-000012000000}">
      <text>
        <r>
          <rPr>
            <sz val="9"/>
            <color indexed="81"/>
            <rFont val="Tahoma"/>
            <family val="2"/>
          </rPr>
          <t>estimate has a relative standard error between 25% and 50% and should be used with caution</t>
        </r>
      </text>
    </comment>
    <comment ref="AR14" authorId="0" shapeId="0" xr:uid="{00000000-0006-0000-0200-000013000000}">
      <text>
        <r>
          <rPr>
            <sz val="9"/>
            <color indexed="81"/>
            <rFont val="Tahoma"/>
            <family val="2"/>
          </rPr>
          <t>estimate has a relative standard error greater than 50% and is considered too unreliable for general use</t>
        </r>
      </text>
    </comment>
    <comment ref="EM14" authorId="0" shapeId="0" xr:uid="{00000000-0006-0000-0200-000014000000}">
      <text>
        <r>
          <rPr>
            <sz val="9"/>
            <color indexed="81"/>
            <rFont val="Tahoma"/>
            <family val="2"/>
          </rPr>
          <t>estimate has a relative standard error between 25% and 50% and should be used with caution</t>
        </r>
      </text>
    </comment>
    <comment ref="AL15" authorId="0" shapeId="0" xr:uid="{00000000-0006-0000-0200-000015000000}">
      <text>
        <r>
          <rPr>
            <sz val="9"/>
            <color indexed="81"/>
            <rFont val="Tahoma"/>
            <family val="2"/>
          </rPr>
          <t>estimate has a relative standard error between 25% and 50% and should be used with caution</t>
        </r>
      </text>
    </comment>
    <comment ref="AM15" authorId="0" shapeId="0" xr:uid="{00000000-0006-0000-0200-000016000000}">
      <text>
        <r>
          <rPr>
            <sz val="9"/>
            <color indexed="81"/>
            <rFont val="Tahoma"/>
            <family val="2"/>
          </rPr>
          <t>estimate has a relative standard error between 25% and 50% and should be used with caution</t>
        </r>
      </text>
    </comment>
    <comment ref="AR15" authorId="0" shapeId="0" xr:uid="{00000000-0006-0000-0200-000017000000}">
      <text>
        <r>
          <rPr>
            <sz val="9"/>
            <color indexed="81"/>
            <rFont val="Tahoma"/>
            <family val="2"/>
          </rPr>
          <t>estimate has a relative standard error greater than 50% and is considered too unreliable for general use</t>
        </r>
      </text>
    </comment>
    <comment ref="EM15" authorId="0" shapeId="0" xr:uid="{00000000-0006-0000-0200-000018000000}">
      <text>
        <r>
          <rPr>
            <sz val="9"/>
            <color indexed="81"/>
            <rFont val="Tahoma"/>
            <family val="2"/>
          </rPr>
          <t>estimate has a relative standard error between 25% and 50% and should be used with caution</t>
        </r>
      </text>
    </comment>
    <comment ref="AL16" authorId="0" shapeId="0" xr:uid="{00000000-0006-0000-0200-000019000000}">
      <text>
        <r>
          <rPr>
            <sz val="9"/>
            <color indexed="81"/>
            <rFont val="Tahoma"/>
            <family val="2"/>
          </rPr>
          <t>estimate has a relative standard error between 25% and 50% and should be used with caution</t>
        </r>
      </text>
    </comment>
    <comment ref="AM16" authorId="0" shapeId="0" xr:uid="{00000000-0006-0000-0200-00001A000000}">
      <text>
        <r>
          <rPr>
            <sz val="9"/>
            <color indexed="81"/>
            <rFont val="Tahoma"/>
            <family val="2"/>
          </rPr>
          <t>estimate has a relative standard error between 25% and 50% and should be used with caution</t>
        </r>
      </text>
    </comment>
    <comment ref="AR16" authorId="0" shapeId="0" xr:uid="{00000000-0006-0000-0200-00001B000000}">
      <text>
        <r>
          <rPr>
            <sz val="9"/>
            <color indexed="81"/>
            <rFont val="Tahoma"/>
            <family val="2"/>
          </rPr>
          <t>estimate has a relative standard error greater than 50% and is considered too unreliable for general use</t>
        </r>
      </text>
    </comment>
    <comment ref="EM16" authorId="0" shapeId="0" xr:uid="{00000000-0006-0000-0200-00001C000000}">
      <text>
        <r>
          <rPr>
            <sz val="9"/>
            <color indexed="81"/>
            <rFont val="Tahoma"/>
            <family val="2"/>
          </rPr>
          <t>estimate has a relative standard error between 25% and 50% and should be used with caution</t>
        </r>
      </text>
    </comment>
    <comment ref="AM17" authorId="0" shapeId="0" xr:uid="{00000000-0006-0000-0200-00001D000000}">
      <text>
        <r>
          <rPr>
            <sz val="9"/>
            <color indexed="81"/>
            <rFont val="Tahoma"/>
            <family val="2"/>
          </rPr>
          <t>estimate has a relative standard error between 25% and 50% and should be used with caution</t>
        </r>
      </text>
    </comment>
    <comment ref="AQ17" authorId="0" shapeId="0" xr:uid="{00000000-0006-0000-0200-00001E000000}">
      <text>
        <r>
          <rPr>
            <sz val="9"/>
            <color indexed="81"/>
            <rFont val="Tahoma"/>
            <family val="2"/>
          </rPr>
          <t>estimate has a relative standard error between 25% and 50% and should be used with caution</t>
        </r>
      </text>
    </comment>
    <comment ref="AR17" authorId="0" shapeId="0" xr:uid="{00000000-0006-0000-0200-00001F000000}">
      <text>
        <r>
          <rPr>
            <sz val="9"/>
            <color indexed="81"/>
            <rFont val="Tahoma"/>
            <family val="2"/>
          </rPr>
          <t>estimate has a relative standard error greater than 50% and is considered too unreliable for general use</t>
        </r>
      </text>
    </comment>
    <comment ref="EM17" authorId="0" shapeId="0" xr:uid="{00000000-0006-0000-0200-000020000000}">
      <text>
        <r>
          <rPr>
            <sz val="9"/>
            <color indexed="81"/>
            <rFont val="Tahoma"/>
            <family val="2"/>
          </rPr>
          <t>estimate has a relative standard error between 25% and 50% and should be used with caution</t>
        </r>
      </text>
    </comment>
    <comment ref="ES17" authorId="0" shapeId="0" xr:uid="{00000000-0006-0000-0200-000021000000}">
      <text>
        <r>
          <rPr>
            <sz val="9"/>
            <color indexed="81"/>
            <rFont val="Tahoma"/>
            <family val="2"/>
          </rPr>
          <t>estimate has a relative standard error between 25% and 50% and should be used with caution</t>
        </r>
      </text>
    </comment>
    <comment ref="AL18" authorId="0" shapeId="0" xr:uid="{00000000-0006-0000-0200-000022000000}">
      <text>
        <r>
          <rPr>
            <sz val="9"/>
            <color indexed="81"/>
            <rFont val="Tahoma"/>
            <family val="2"/>
          </rPr>
          <t>estimate has a relative standard error between 25% and 50% and should be used with caution</t>
        </r>
      </text>
    </comment>
    <comment ref="AM18" authorId="0" shapeId="0" xr:uid="{00000000-0006-0000-0200-000023000000}">
      <text>
        <r>
          <rPr>
            <sz val="9"/>
            <color indexed="81"/>
            <rFont val="Tahoma"/>
            <family val="2"/>
          </rPr>
          <t>estimate has a relative standard error between 25% and 50% and should be used with caution</t>
        </r>
      </text>
    </comment>
    <comment ref="AQ18" authorId="0" shapeId="0" xr:uid="{00000000-0006-0000-0200-000024000000}">
      <text>
        <r>
          <rPr>
            <sz val="9"/>
            <color indexed="81"/>
            <rFont val="Tahoma"/>
            <family val="2"/>
          </rPr>
          <t>estimate has a relative standard error between 25% and 50% and should be used with caution</t>
        </r>
      </text>
    </comment>
    <comment ref="AR18" authorId="0" shapeId="0" xr:uid="{00000000-0006-0000-0200-000025000000}">
      <text>
        <r>
          <rPr>
            <sz val="9"/>
            <color indexed="81"/>
            <rFont val="Tahoma"/>
            <family val="2"/>
          </rPr>
          <t>estimate has a relative standard error greater than 50% and is considered too unreliable for general use</t>
        </r>
      </text>
    </comment>
    <comment ref="AS18" authorId="0" shapeId="0" xr:uid="{00000000-0006-0000-0200-000026000000}">
      <text>
        <r>
          <rPr>
            <sz val="9"/>
            <color indexed="81"/>
            <rFont val="Tahoma"/>
            <family val="2"/>
          </rPr>
          <t>estimate has a relative standard error between 25% and 50% and should be used with caution</t>
        </r>
      </text>
    </comment>
    <comment ref="EM18" authorId="0" shapeId="0" xr:uid="{00000000-0006-0000-0200-000027000000}">
      <text>
        <r>
          <rPr>
            <sz val="9"/>
            <color indexed="81"/>
            <rFont val="Tahoma"/>
            <family val="2"/>
          </rPr>
          <t>estimate has a relative standard error between 25% and 50% and should be used with caution</t>
        </r>
      </text>
    </comment>
    <comment ref="ES18" authorId="0" shapeId="0" xr:uid="{00000000-0006-0000-0200-000028000000}">
      <text>
        <r>
          <rPr>
            <sz val="9"/>
            <color indexed="81"/>
            <rFont val="Tahoma"/>
            <family val="2"/>
          </rPr>
          <t>estimate has a relative standard error between 25% and 50%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300-000001000000}">
      <text>
        <r>
          <rPr>
            <sz val="9"/>
            <color indexed="81"/>
            <rFont val="Tahoma"/>
            <family val="2"/>
          </rPr>
          <t>Refers to series collected at quarterly and lesser frequencies only.
Indicates which month in the collection period the data refers to.</t>
        </r>
      </text>
    </comment>
    <comment ref="D11" authorId="0" shapeId="0" xr:uid="{00000000-0006-0000-0300-000002000000}">
      <text>
        <r>
          <rPr>
            <sz val="9"/>
            <color indexed="81"/>
            <rFont val="Tahoma"/>
            <family val="2"/>
          </rPr>
          <t>estimate has a relative standard error between 25% and 50% and should be used with caution</t>
        </r>
      </text>
    </comment>
    <comment ref="AI11" authorId="0" shapeId="0" xr:uid="{00000000-0006-0000-0300-000003000000}">
      <text>
        <r>
          <rPr>
            <sz val="9"/>
            <color indexed="81"/>
            <rFont val="Tahoma"/>
            <family val="2"/>
          </rPr>
          <t>estimate has a relative standard error between 25% and 50% and should be used with caution</t>
        </r>
      </text>
    </comment>
    <comment ref="AL11" authorId="0" shapeId="0" xr:uid="{00000000-0006-0000-0300-000004000000}">
      <text>
        <r>
          <rPr>
            <sz val="9"/>
            <color indexed="81"/>
            <rFont val="Tahoma"/>
            <family val="2"/>
          </rPr>
          <t>estimate has a relative standard error between 25% and 50% and should be used with caution</t>
        </r>
      </text>
    </comment>
    <comment ref="AM11" authorId="0" shapeId="0" xr:uid="{00000000-0006-0000-0300-000005000000}">
      <text>
        <r>
          <rPr>
            <sz val="9"/>
            <color indexed="81"/>
            <rFont val="Tahoma"/>
            <family val="2"/>
          </rPr>
          <t>estimate has a relative standard error between 25% and 50% and should be used with caution</t>
        </r>
      </text>
    </comment>
    <comment ref="AN11" authorId="0" shapeId="0" xr:uid="{00000000-0006-0000-0300-000006000000}">
      <text>
        <r>
          <rPr>
            <sz val="9"/>
            <color indexed="81"/>
            <rFont val="Tahoma"/>
            <family val="2"/>
          </rPr>
          <t>estimate has a relative standard error between 25% and 50% and should be used with caution</t>
        </r>
      </text>
    </comment>
    <comment ref="AO11" authorId="0" shapeId="0" xr:uid="{00000000-0006-0000-0300-000007000000}">
      <text>
        <r>
          <rPr>
            <sz val="9"/>
            <color indexed="81"/>
            <rFont val="Tahoma"/>
            <family val="2"/>
          </rPr>
          <t>estimate has a relative standard error greater than 50% and is considered too unreliable for general use</t>
        </r>
      </text>
    </comment>
    <comment ref="AR11" authorId="0" shapeId="0" xr:uid="{00000000-0006-0000-0300-000008000000}">
      <text>
        <r>
          <rPr>
            <sz val="9"/>
            <color indexed="81"/>
            <rFont val="Tahoma"/>
            <family val="2"/>
          </rPr>
          <t>estimate has a relative standard error between 25% and 50% and should be used with caution</t>
        </r>
      </text>
    </comment>
    <comment ref="AU11" authorId="0" shapeId="0" xr:uid="{00000000-0006-0000-0300-000009000000}">
      <text>
        <r>
          <rPr>
            <sz val="9"/>
            <color indexed="81"/>
            <rFont val="Tahoma"/>
            <family val="2"/>
          </rPr>
          <t>estimate has a relative standard error between 25% and 50% and should be used with caution</t>
        </r>
      </text>
    </comment>
    <comment ref="BD11" authorId="0" shapeId="0" xr:uid="{00000000-0006-0000-0300-00000A000000}">
      <text>
        <r>
          <rPr>
            <sz val="9"/>
            <color indexed="81"/>
            <rFont val="Tahoma"/>
            <family val="2"/>
          </rPr>
          <t>estimate has a relative standard error between 25% and 50% and should be used with caution</t>
        </r>
      </text>
    </comment>
    <comment ref="BJ11" authorId="0" shapeId="0" xr:uid="{00000000-0006-0000-0300-00000B000000}">
      <text>
        <r>
          <rPr>
            <sz val="9"/>
            <color indexed="81"/>
            <rFont val="Tahoma"/>
            <family val="2"/>
          </rPr>
          <t>estimate has a relative standard error between 25% and 50% and should be used with caution</t>
        </r>
      </text>
    </comment>
    <comment ref="BZ11" authorId="0" shapeId="0" xr:uid="{00000000-0006-0000-0300-00000C000000}">
      <text>
        <r>
          <rPr>
            <sz val="9"/>
            <color indexed="81"/>
            <rFont val="Tahoma"/>
            <family val="2"/>
          </rPr>
          <t>estimate has a relative standard error between 25% and 50% and should be used with caution</t>
        </r>
      </text>
    </comment>
    <comment ref="CA11" authorId="0" shapeId="0" xr:uid="{00000000-0006-0000-0300-00000D000000}">
      <text>
        <r>
          <rPr>
            <sz val="9"/>
            <color indexed="81"/>
            <rFont val="Tahoma"/>
            <family val="2"/>
          </rPr>
          <t>estimate has a relative standard error between 25% and 50% and should be used with caution</t>
        </r>
      </text>
    </comment>
    <comment ref="CB11" authorId="0" shapeId="0" xr:uid="{00000000-0006-0000-0300-00000E000000}">
      <text>
        <r>
          <rPr>
            <sz val="9"/>
            <color indexed="81"/>
            <rFont val="Tahoma"/>
            <family val="2"/>
          </rPr>
          <t>estimate has a relative standard error between 25% and 50% and should be used with caution</t>
        </r>
      </text>
    </comment>
    <comment ref="CD11" authorId="0" shapeId="0" xr:uid="{00000000-0006-0000-0300-00000F000000}">
      <text>
        <r>
          <rPr>
            <sz val="9"/>
            <color indexed="81"/>
            <rFont val="Tahoma"/>
            <family val="2"/>
          </rPr>
          <t>estimate has a relative standard error between 25% and 50% and should be used with caution</t>
        </r>
      </text>
    </comment>
    <comment ref="CE11" authorId="0" shapeId="0" xr:uid="{00000000-0006-0000-0300-000010000000}">
      <text>
        <r>
          <rPr>
            <sz val="9"/>
            <color indexed="81"/>
            <rFont val="Tahoma"/>
            <family val="2"/>
          </rPr>
          <t>estimate has a relative standard error between 25% and 50% and should be used with caution</t>
        </r>
      </text>
    </comment>
    <comment ref="CM11" authorId="0" shapeId="0" xr:uid="{00000000-0006-0000-0300-000011000000}">
      <text>
        <r>
          <rPr>
            <sz val="9"/>
            <color indexed="81"/>
            <rFont val="Tahoma"/>
            <family val="2"/>
          </rPr>
          <t>estimate has a relative standard error between 25% and 50% and should be used with caution</t>
        </r>
      </text>
    </comment>
    <comment ref="CN11" authorId="0" shapeId="0" xr:uid="{00000000-0006-0000-0300-000012000000}">
      <text>
        <r>
          <rPr>
            <sz val="9"/>
            <color indexed="81"/>
            <rFont val="Tahoma"/>
            <family val="2"/>
          </rPr>
          <t>estimate has a relative standard error between 25% and 50% and should be used with caution</t>
        </r>
      </text>
    </comment>
    <comment ref="CS11" authorId="0" shapeId="0" xr:uid="{00000000-0006-0000-0300-000013000000}">
      <text>
        <r>
          <rPr>
            <sz val="9"/>
            <color indexed="81"/>
            <rFont val="Tahoma"/>
            <family val="2"/>
          </rPr>
          <t>estimate has a relative standard error between 25% and 50% and should be used with caution</t>
        </r>
      </text>
    </comment>
    <comment ref="CT11" authorId="0" shapeId="0" xr:uid="{00000000-0006-0000-0300-000014000000}">
      <text>
        <r>
          <rPr>
            <sz val="9"/>
            <color indexed="81"/>
            <rFont val="Tahoma"/>
            <family val="2"/>
          </rPr>
          <t>estimate has a relative standard error between 25% and 50% and should be used with caution</t>
        </r>
      </text>
    </comment>
    <comment ref="DA11" authorId="0" shapeId="0" xr:uid="{00000000-0006-0000-0300-000015000000}">
      <text>
        <r>
          <rPr>
            <sz val="9"/>
            <color indexed="81"/>
            <rFont val="Tahoma"/>
            <family val="2"/>
          </rPr>
          <t>estimate has a relative standard error between 25% and 50% and should be used with caution</t>
        </r>
      </text>
    </comment>
    <comment ref="DB11" authorId="0" shapeId="0" xr:uid="{00000000-0006-0000-0300-000016000000}">
      <text>
        <r>
          <rPr>
            <sz val="9"/>
            <color indexed="81"/>
            <rFont val="Tahoma"/>
            <family val="2"/>
          </rPr>
          <t>estimate has a relative standard error between 25% and 50% and should be used with caution</t>
        </r>
      </text>
    </comment>
    <comment ref="DC11" authorId="0" shapeId="0" xr:uid="{00000000-0006-0000-0300-000017000000}">
      <text>
        <r>
          <rPr>
            <sz val="9"/>
            <color indexed="81"/>
            <rFont val="Tahoma"/>
            <family val="2"/>
          </rPr>
          <t>estimate has a relative standard error greater than 50% and is considered too unreliable for general use</t>
        </r>
      </text>
    </comment>
    <comment ref="DD11" authorId="0" shapeId="0" xr:uid="{00000000-0006-0000-0300-000018000000}">
      <text>
        <r>
          <rPr>
            <sz val="9"/>
            <color indexed="81"/>
            <rFont val="Tahoma"/>
            <family val="2"/>
          </rPr>
          <t>estimate has a relative standard error between 25% and 50% and should be used with caution</t>
        </r>
      </text>
    </comment>
    <comment ref="DE11" authorId="0" shapeId="0" xr:uid="{00000000-0006-0000-0300-000019000000}">
      <text>
        <r>
          <rPr>
            <sz val="9"/>
            <color indexed="81"/>
            <rFont val="Tahoma"/>
            <family val="2"/>
          </rPr>
          <t>estimate has a relative standard error greater than 50% and is considered too unreliable for general use</t>
        </r>
      </text>
    </comment>
    <comment ref="DF11" authorId="0" shapeId="0" xr:uid="{00000000-0006-0000-0300-00001A000000}">
      <text>
        <r>
          <rPr>
            <sz val="9"/>
            <color indexed="81"/>
            <rFont val="Tahoma"/>
            <family val="2"/>
          </rPr>
          <t>estimate has a relative standard error greater than 50% and is considered too unreliable for general use</t>
        </r>
      </text>
    </comment>
    <comment ref="DN11" authorId="0" shapeId="0" xr:uid="{00000000-0006-0000-0300-00001B000000}">
      <text>
        <r>
          <rPr>
            <sz val="9"/>
            <color indexed="81"/>
            <rFont val="Tahoma"/>
            <family val="2"/>
          </rPr>
          <t>estimate has a relative standard error between 25% and 50% and should be used with caution</t>
        </r>
      </text>
    </comment>
    <comment ref="HF11" authorId="0" shapeId="0" xr:uid="{00000000-0006-0000-0300-00001C000000}">
      <text>
        <r>
          <rPr>
            <sz val="9"/>
            <color indexed="81"/>
            <rFont val="Tahoma"/>
            <family val="2"/>
          </rPr>
          <t>estimate has a relative standard error between 25% and 50% and should be used with caution</t>
        </r>
      </text>
    </comment>
    <comment ref="D12" authorId="0" shapeId="0" xr:uid="{00000000-0006-0000-0300-00001D000000}">
      <text>
        <r>
          <rPr>
            <sz val="9"/>
            <color indexed="81"/>
            <rFont val="Tahoma"/>
            <family val="2"/>
          </rPr>
          <t>estimate has a relative standard error between 25% and 50% and should be used with caution</t>
        </r>
      </text>
    </comment>
    <comment ref="AI12" authorId="0" shapeId="0" xr:uid="{00000000-0006-0000-0300-00001E000000}">
      <text>
        <r>
          <rPr>
            <sz val="9"/>
            <color indexed="81"/>
            <rFont val="Tahoma"/>
            <family val="2"/>
          </rPr>
          <t>estimate has a relative standard error between 25% and 50% and should be used with caution</t>
        </r>
      </text>
    </comment>
    <comment ref="AL12" authorId="0" shapeId="0" xr:uid="{00000000-0006-0000-0300-00001F000000}">
      <text>
        <r>
          <rPr>
            <sz val="9"/>
            <color indexed="81"/>
            <rFont val="Tahoma"/>
            <family val="2"/>
          </rPr>
          <t>estimate has a relative standard error between 25% and 50% and should be used with caution</t>
        </r>
      </text>
    </comment>
    <comment ref="AM12" authorId="0" shapeId="0" xr:uid="{00000000-0006-0000-0300-000020000000}">
      <text>
        <r>
          <rPr>
            <sz val="9"/>
            <color indexed="81"/>
            <rFont val="Tahoma"/>
            <family val="2"/>
          </rPr>
          <t>estimate has a relative standard error between 25% and 50% and should be used with caution</t>
        </r>
      </text>
    </comment>
    <comment ref="AN12" authorId="0" shapeId="0" xr:uid="{00000000-0006-0000-0300-000021000000}">
      <text>
        <r>
          <rPr>
            <sz val="9"/>
            <color indexed="81"/>
            <rFont val="Tahoma"/>
            <family val="2"/>
          </rPr>
          <t>estimate has a relative standard error between 25% and 50% and should be used with caution</t>
        </r>
      </text>
    </comment>
    <comment ref="AO12" authorId="0" shapeId="0" xr:uid="{00000000-0006-0000-0300-000022000000}">
      <text>
        <r>
          <rPr>
            <sz val="9"/>
            <color indexed="81"/>
            <rFont val="Tahoma"/>
            <family val="2"/>
          </rPr>
          <t>estimate has a relative standard error greater than 50% and is considered too unreliable for general use</t>
        </r>
      </text>
    </comment>
    <comment ref="AR12" authorId="0" shapeId="0" xr:uid="{00000000-0006-0000-0300-000023000000}">
      <text>
        <r>
          <rPr>
            <sz val="9"/>
            <color indexed="81"/>
            <rFont val="Tahoma"/>
            <family val="2"/>
          </rPr>
          <t>estimate has a relative standard error between 25% and 50% and should be used with caution</t>
        </r>
      </text>
    </comment>
    <comment ref="AU12" authorId="0" shapeId="0" xr:uid="{00000000-0006-0000-0300-000024000000}">
      <text>
        <r>
          <rPr>
            <sz val="9"/>
            <color indexed="81"/>
            <rFont val="Tahoma"/>
            <family val="2"/>
          </rPr>
          <t>estimate has a relative standard error between 25% and 50% and should be used with caution</t>
        </r>
      </text>
    </comment>
    <comment ref="BD12" authorId="0" shapeId="0" xr:uid="{00000000-0006-0000-0300-000025000000}">
      <text>
        <r>
          <rPr>
            <sz val="9"/>
            <color indexed="81"/>
            <rFont val="Tahoma"/>
            <family val="2"/>
          </rPr>
          <t>estimate has a relative standard error between 25% and 50% and should be used with caution</t>
        </r>
      </text>
    </comment>
    <comment ref="BI12" authorId="0" shapeId="0" xr:uid="{00000000-0006-0000-0300-000026000000}">
      <text>
        <r>
          <rPr>
            <sz val="9"/>
            <color indexed="81"/>
            <rFont val="Tahoma"/>
            <family val="2"/>
          </rPr>
          <t>estimate has a relative standard error between 25% and 50% and should be used with caution</t>
        </r>
      </text>
    </comment>
    <comment ref="BJ12" authorId="0" shapeId="0" xr:uid="{00000000-0006-0000-0300-000027000000}">
      <text>
        <r>
          <rPr>
            <sz val="9"/>
            <color indexed="81"/>
            <rFont val="Tahoma"/>
            <family val="2"/>
          </rPr>
          <t>estimate has a relative standard error between 25% and 50% and should be used with caution</t>
        </r>
      </text>
    </comment>
    <comment ref="CA12" authorId="0" shapeId="0" xr:uid="{00000000-0006-0000-0300-000028000000}">
      <text>
        <r>
          <rPr>
            <sz val="9"/>
            <color indexed="81"/>
            <rFont val="Tahoma"/>
            <family val="2"/>
          </rPr>
          <t>estimate has a relative standard error between 25% and 50% and should be used with caution</t>
        </r>
      </text>
    </comment>
    <comment ref="CB12" authorId="0" shapeId="0" xr:uid="{00000000-0006-0000-0300-000029000000}">
      <text>
        <r>
          <rPr>
            <sz val="9"/>
            <color indexed="81"/>
            <rFont val="Tahoma"/>
            <family val="2"/>
          </rPr>
          <t>estimate has a relative standard error between 25% and 50% and should be used with caution</t>
        </r>
      </text>
    </comment>
    <comment ref="CC12" authorId="0" shapeId="0" xr:uid="{00000000-0006-0000-0300-00002A000000}">
      <text>
        <r>
          <rPr>
            <sz val="9"/>
            <color indexed="81"/>
            <rFont val="Tahoma"/>
            <family val="2"/>
          </rPr>
          <t>estimate has a relative standard error between 25% and 50% and should be used with caution</t>
        </r>
      </text>
    </comment>
    <comment ref="CD12" authorId="0" shapeId="0" xr:uid="{00000000-0006-0000-0300-00002B000000}">
      <text>
        <r>
          <rPr>
            <sz val="9"/>
            <color indexed="81"/>
            <rFont val="Tahoma"/>
            <family val="2"/>
          </rPr>
          <t>estimate has a relative standard error between 25% and 50% and should be used with caution</t>
        </r>
      </text>
    </comment>
    <comment ref="CE12" authorId="0" shapeId="0" xr:uid="{00000000-0006-0000-0300-00002C000000}">
      <text>
        <r>
          <rPr>
            <sz val="9"/>
            <color indexed="81"/>
            <rFont val="Tahoma"/>
            <family val="2"/>
          </rPr>
          <t>estimate has a relative standard error between 25% and 50% and should be used with caution</t>
        </r>
      </text>
    </comment>
    <comment ref="CM12" authorId="0" shapeId="0" xr:uid="{00000000-0006-0000-0300-00002D000000}">
      <text>
        <r>
          <rPr>
            <sz val="9"/>
            <color indexed="81"/>
            <rFont val="Tahoma"/>
            <family val="2"/>
          </rPr>
          <t>estimate has a relative standard error between 25% and 50% and should be used with caution</t>
        </r>
      </text>
    </comment>
    <comment ref="CN12" authorId="0" shapeId="0" xr:uid="{00000000-0006-0000-0300-00002E000000}">
      <text>
        <r>
          <rPr>
            <sz val="9"/>
            <color indexed="81"/>
            <rFont val="Tahoma"/>
            <family val="2"/>
          </rPr>
          <t>estimate has a relative standard error between 25% and 50% and should be used with caution</t>
        </r>
      </text>
    </comment>
    <comment ref="CS12" authorId="0" shapeId="0" xr:uid="{00000000-0006-0000-0300-00002F000000}">
      <text>
        <r>
          <rPr>
            <sz val="9"/>
            <color indexed="81"/>
            <rFont val="Tahoma"/>
            <family val="2"/>
          </rPr>
          <t>estimate has a relative standard error between 25% and 50% and should be used with caution</t>
        </r>
      </text>
    </comment>
    <comment ref="CT12" authorId="0" shapeId="0" xr:uid="{00000000-0006-0000-0300-000030000000}">
      <text>
        <r>
          <rPr>
            <sz val="9"/>
            <color indexed="81"/>
            <rFont val="Tahoma"/>
            <family val="2"/>
          </rPr>
          <t>estimate has a relative standard error between 25% and 50% and should be used with caution</t>
        </r>
      </text>
    </comment>
    <comment ref="DD12" authorId="0" shapeId="0" xr:uid="{00000000-0006-0000-0300-000031000000}">
      <text>
        <r>
          <rPr>
            <sz val="9"/>
            <color indexed="81"/>
            <rFont val="Tahoma"/>
            <family val="2"/>
          </rPr>
          <t>estimate has a relative standard error greater than 50% and is considered too unreliable for general use</t>
        </r>
      </text>
    </comment>
    <comment ref="DE12" authorId="0" shapeId="0" xr:uid="{00000000-0006-0000-0300-000032000000}">
      <text>
        <r>
          <rPr>
            <sz val="9"/>
            <color indexed="81"/>
            <rFont val="Tahoma"/>
            <family val="2"/>
          </rPr>
          <t>estimate has a relative standard error greater than 50% and is considered too unreliable for general use</t>
        </r>
      </text>
    </comment>
    <comment ref="DF12" authorId="0" shapeId="0" xr:uid="{00000000-0006-0000-0300-000033000000}">
      <text>
        <r>
          <rPr>
            <sz val="9"/>
            <color indexed="81"/>
            <rFont val="Tahoma"/>
            <family val="2"/>
          </rPr>
          <t>estimate has a relative standard error greater than 50% and is considered too unreliable for general use</t>
        </r>
      </text>
    </comment>
    <comment ref="DN12" authorId="0" shapeId="0" xr:uid="{00000000-0006-0000-0300-000034000000}">
      <text>
        <r>
          <rPr>
            <sz val="9"/>
            <color indexed="81"/>
            <rFont val="Tahoma"/>
            <family val="2"/>
          </rPr>
          <t>estimate has a relative standard error between 25% and 50% and should be used with caution</t>
        </r>
      </text>
    </comment>
    <comment ref="DO12" authorId="0" shapeId="0" xr:uid="{00000000-0006-0000-0300-000035000000}">
      <text>
        <r>
          <rPr>
            <sz val="9"/>
            <color indexed="81"/>
            <rFont val="Tahoma"/>
            <family val="2"/>
          </rPr>
          <t>estimate has a relative standard error between 25% and 50% and should be used with caution</t>
        </r>
      </text>
    </comment>
    <comment ref="HF12" authorId="0" shapeId="0" xr:uid="{00000000-0006-0000-0300-000036000000}">
      <text>
        <r>
          <rPr>
            <sz val="9"/>
            <color indexed="81"/>
            <rFont val="Tahoma"/>
            <family val="2"/>
          </rPr>
          <t>estimate has a relative standard error between 25% and 50% and should be used with caution</t>
        </r>
      </text>
    </comment>
    <comment ref="D13" authorId="0" shapeId="0" xr:uid="{00000000-0006-0000-0300-000037000000}">
      <text>
        <r>
          <rPr>
            <sz val="9"/>
            <color indexed="81"/>
            <rFont val="Tahoma"/>
            <family val="2"/>
          </rPr>
          <t>estimate has a relative standard error between 25% and 50% and should be used with caution</t>
        </r>
      </text>
    </comment>
    <comment ref="AM13" authorId="0" shapeId="0" xr:uid="{00000000-0006-0000-0300-000038000000}">
      <text>
        <r>
          <rPr>
            <sz val="9"/>
            <color indexed="81"/>
            <rFont val="Tahoma"/>
            <family val="2"/>
          </rPr>
          <t>estimate has a relative standard error between 25% and 50% and should be used with caution</t>
        </r>
      </text>
    </comment>
    <comment ref="AN13" authorId="0" shapeId="0" xr:uid="{00000000-0006-0000-0300-000039000000}">
      <text>
        <r>
          <rPr>
            <sz val="9"/>
            <color indexed="81"/>
            <rFont val="Tahoma"/>
            <family val="2"/>
          </rPr>
          <t>estimate has a relative standard error between 25% and 50% and should be used with caution</t>
        </r>
      </text>
    </comment>
    <comment ref="AO13" authorId="0" shapeId="0" xr:uid="{00000000-0006-0000-0300-00003A000000}">
      <text>
        <r>
          <rPr>
            <sz val="9"/>
            <color indexed="81"/>
            <rFont val="Tahoma"/>
            <family val="2"/>
          </rPr>
          <t>estimate has a relative standard error between 25% and 50% and should be used with caution</t>
        </r>
      </text>
    </comment>
    <comment ref="BH13" authorId="0" shapeId="0" xr:uid="{00000000-0006-0000-0300-00003B000000}">
      <text>
        <r>
          <rPr>
            <sz val="9"/>
            <color indexed="81"/>
            <rFont val="Tahoma"/>
            <family val="2"/>
          </rPr>
          <t>estimate has a relative standard error between 25% and 50% and should be used with caution</t>
        </r>
      </text>
    </comment>
    <comment ref="BI13" authorId="0" shapeId="0" xr:uid="{00000000-0006-0000-0300-00003C000000}">
      <text>
        <r>
          <rPr>
            <sz val="9"/>
            <color indexed="81"/>
            <rFont val="Tahoma"/>
            <family val="2"/>
          </rPr>
          <t>estimate has a relative standard error between 25% and 50% and should be used with caution</t>
        </r>
      </text>
    </comment>
    <comment ref="BJ13" authorId="0" shapeId="0" xr:uid="{00000000-0006-0000-0300-00003D000000}">
      <text>
        <r>
          <rPr>
            <sz val="9"/>
            <color indexed="81"/>
            <rFont val="Tahoma"/>
            <family val="2"/>
          </rPr>
          <t>estimate has a relative standard error between 25% and 50% and should be used with caution</t>
        </r>
      </text>
    </comment>
    <comment ref="BZ13" authorId="0" shapeId="0" xr:uid="{00000000-0006-0000-0300-00003E000000}">
      <text>
        <r>
          <rPr>
            <sz val="9"/>
            <color indexed="81"/>
            <rFont val="Tahoma"/>
            <family val="2"/>
          </rPr>
          <t>estimate has a relative standard error between 25% and 50% and should be used with caution</t>
        </r>
      </text>
    </comment>
    <comment ref="CA13" authorId="0" shapeId="0" xr:uid="{00000000-0006-0000-0300-00003F000000}">
      <text>
        <r>
          <rPr>
            <sz val="9"/>
            <color indexed="81"/>
            <rFont val="Tahoma"/>
            <family val="2"/>
          </rPr>
          <t>estimate has a relative standard error between 25% and 50% and should be used with caution</t>
        </r>
      </text>
    </comment>
    <comment ref="CB13" authorId="0" shapeId="0" xr:uid="{00000000-0006-0000-0300-000040000000}">
      <text>
        <r>
          <rPr>
            <sz val="9"/>
            <color indexed="81"/>
            <rFont val="Tahoma"/>
            <family val="2"/>
          </rPr>
          <t>estimate has a relative standard error between 25% and 50% and should be used with caution</t>
        </r>
      </text>
    </comment>
    <comment ref="CD13" authorId="0" shapeId="0" xr:uid="{00000000-0006-0000-0300-000041000000}">
      <text>
        <r>
          <rPr>
            <sz val="9"/>
            <color indexed="81"/>
            <rFont val="Tahoma"/>
            <family val="2"/>
          </rPr>
          <t>estimate has a relative standard error between 25% and 50% and should be used with caution</t>
        </r>
      </text>
    </comment>
    <comment ref="CE13" authorId="0" shapeId="0" xr:uid="{00000000-0006-0000-0300-000042000000}">
      <text>
        <r>
          <rPr>
            <sz val="9"/>
            <color indexed="81"/>
            <rFont val="Tahoma"/>
            <family val="2"/>
          </rPr>
          <t>estimate has a relative standard error between 25% and 50% and should be used with caution</t>
        </r>
      </text>
    </comment>
    <comment ref="CN13" authorId="0" shapeId="0" xr:uid="{00000000-0006-0000-0300-000043000000}">
      <text>
        <r>
          <rPr>
            <sz val="9"/>
            <color indexed="81"/>
            <rFont val="Tahoma"/>
            <family val="2"/>
          </rPr>
          <t>estimate has a relative standard error between 25% and 50% and should be used with caution</t>
        </r>
      </text>
    </comment>
    <comment ref="CS13" authorId="0" shapeId="0" xr:uid="{00000000-0006-0000-0300-000044000000}">
      <text>
        <r>
          <rPr>
            <sz val="9"/>
            <color indexed="81"/>
            <rFont val="Tahoma"/>
            <family val="2"/>
          </rPr>
          <t>estimate has a relative standard error between 25% and 50% and should be used with caution</t>
        </r>
      </text>
    </comment>
    <comment ref="CT13" authorId="0" shapeId="0" xr:uid="{00000000-0006-0000-0300-000045000000}">
      <text>
        <r>
          <rPr>
            <sz val="9"/>
            <color indexed="81"/>
            <rFont val="Tahoma"/>
            <family val="2"/>
          </rPr>
          <t>estimate has a relative standard error between 25% and 50% and should be used with caution</t>
        </r>
      </text>
    </comment>
    <comment ref="DA13" authorId="0" shapeId="0" xr:uid="{00000000-0006-0000-0300-000046000000}">
      <text>
        <r>
          <rPr>
            <sz val="9"/>
            <color indexed="81"/>
            <rFont val="Tahoma"/>
            <family val="2"/>
          </rPr>
          <t>estimate has a relative standard error between 25% and 50% and should be used with caution</t>
        </r>
      </text>
    </comment>
    <comment ref="DB13" authorId="0" shapeId="0" xr:uid="{00000000-0006-0000-0300-000047000000}">
      <text>
        <r>
          <rPr>
            <sz val="9"/>
            <color indexed="81"/>
            <rFont val="Tahoma"/>
            <family val="2"/>
          </rPr>
          <t>estimate has a relative standard error between 25% and 50% and should be used with caution</t>
        </r>
      </text>
    </comment>
    <comment ref="DC13" authorId="0" shapeId="0" xr:uid="{00000000-0006-0000-0300-000048000000}">
      <text>
        <r>
          <rPr>
            <sz val="9"/>
            <color indexed="81"/>
            <rFont val="Tahoma"/>
            <family val="2"/>
          </rPr>
          <t>estimate has a relative standard error between 25% and 50% and should be used with caution</t>
        </r>
      </text>
    </comment>
    <comment ref="DD13" authorId="0" shapeId="0" xr:uid="{00000000-0006-0000-0300-000049000000}">
      <text>
        <r>
          <rPr>
            <sz val="9"/>
            <color indexed="81"/>
            <rFont val="Tahoma"/>
            <family val="2"/>
          </rPr>
          <t>estimate has a relative standard error greater than 50% and is considered too unreliable for general use</t>
        </r>
      </text>
    </comment>
    <comment ref="DE13" authorId="0" shapeId="0" xr:uid="{00000000-0006-0000-0300-00004A000000}">
      <text>
        <r>
          <rPr>
            <sz val="9"/>
            <color indexed="81"/>
            <rFont val="Tahoma"/>
            <family val="2"/>
          </rPr>
          <t>estimate has a relative standard error greater than 50% and is considered too unreliable for general use</t>
        </r>
      </text>
    </comment>
    <comment ref="DF13" authorId="0" shapeId="0" xr:uid="{00000000-0006-0000-0300-00004B000000}">
      <text>
        <r>
          <rPr>
            <sz val="9"/>
            <color indexed="81"/>
            <rFont val="Tahoma"/>
            <family val="2"/>
          </rPr>
          <t>estimate has a relative standard error greater than 50% and is considered too unreliable for general use</t>
        </r>
      </text>
    </comment>
    <comment ref="DN13" authorId="0" shapeId="0" xr:uid="{00000000-0006-0000-0300-00004C000000}">
      <text>
        <r>
          <rPr>
            <sz val="9"/>
            <color indexed="81"/>
            <rFont val="Tahoma"/>
            <family val="2"/>
          </rPr>
          <t>estimate has a relative standard error between 25% and 50% and should be used with caution</t>
        </r>
      </text>
    </comment>
    <comment ref="DO13" authorId="0" shapeId="0" xr:uid="{00000000-0006-0000-0300-00004D000000}">
      <text>
        <r>
          <rPr>
            <sz val="9"/>
            <color indexed="81"/>
            <rFont val="Tahoma"/>
            <family val="2"/>
          </rPr>
          <t>estimate has a relative standard error between 25% and 50% and should be used with caution</t>
        </r>
      </text>
    </comment>
    <comment ref="HF13" authorId="0" shapeId="0" xr:uid="{00000000-0006-0000-0300-00004E000000}">
      <text>
        <r>
          <rPr>
            <sz val="9"/>
            <color indexed="81"/>
            <rFont val="Tahoma"/>
            <family val="2"/>
          </rPr>
          <t>estimate has a relative standard error between 25% and 50% and should be used with caution</t>
        </r>
      </text>
    </comment>
    <comment ref="D14" authorId="0" shapeId="0" xr:uid="{00000000-0006-0000-0300-00004F000000}">
      <text>
        <r>
          <rPr>
            <sz val="9"/>
            <color indexed="81"/>
            <rFont val="Tahoma"/>
            <family val="2"/>
          </rPr>
          <t>estimate has a relative standard error between 25% and 50% and should be used with caution</t>
        </r>
      </text>
    </comment>
    <comment ref="AL14" authorId="0" shapeId="0" xr:uid="{00000000-0006-0000-0300-000050000000}">
      <text>
        <r>
          <rPr>
            <sz val="9"/>
            <color indexed="81"/>
            <rFont val="Tahoma"/>
            <family val="2"/>
          </rPr>
          <t>estimate has a relative standard error between 25% and 50% and should be used with caution</t>
        </r>
      </text>
    </comment>
    <comment ref="AN14" authorId="0" shapeId="0" xr:uid="{00000000-0006-0000-0300-000051000000}">
      <text>
        <r>
          <rPr>
            <sz val="9"/>
            <color indexed="81"/>
            <rFont val="Tahoma"/>
            <family val="2"/>
          </rPr>
          <t>estimate has a relative standard error between 25% and 50% and should be used with caution</t>
        </r>
      </text>
    </comment>
    <comment ref="AO14" authorId="0" shapeId="0" xr:uid="{00000000-0006-0000-0300-000052000000}">
      <text>
        <r>
          <rPr>
            <sz val="9"/>
            <color indexed="81"/>
            <rFont val="Tahoma"/>
            <family val="2"/>
          </rPr>
          <t>estimate has a relative standard error between 25% and 50% and should be used with caution</t>
        </r>
      </text>
    </comment>
    <comment ref="AX14" authorId="0" shapeId="0" xr:uid="{00000000-0006-0000-0300-000053000000}">
      <text>
        <r>
          <rPr>
            <sz val="9"/>
            <color indexed="81"/>
            <rFont val="Tahoma"/>
            <family val="2"/>
          </rPr>
          <t>estimate has a relative standard error between 25% and 50% and should be used with caution</t>
        </r>
      </text>
    </comment>
    <comment ref="BC14" authorId="0" shapeId="0" xr:uid="{00000000-0006-0000-0300-000054000000}">
      <text>
        <r>
          <rPr>
            <sz val="9"/>
            <color indexed="81"/>
            <rFont val="Tahoma"/>
            <family val="2"/>
          </rPr>
          <t>estimate has a relative standard error between 25% and 50% and should be used with caution</t>
        </r>
      </text>
    </comment>
    <comment ref="BD14" authorId="0" shapeId="0" xr:uid="{00000000-0006-0000-0300-000055000000}">
      <text>
        <r>
          <rPr>
            <sz val="9"/>
            <color indexed="81"/>
            <rFont val="Tahoma"/>
            <family val="2"/>
          </rPr>
          <t>estimate has a relative standard error between 25% and 50% and should be used with caution</t>
        </r>
      </text>
    </comment>
    <comment ref="BH14" authorId="0" shapeId="0" xr:uid="{00000000-0006-0000-0300-000056000000}">
      <text>
        <r>
          <rPr>
            <sz val="9"/>
            <color indexed="81"/>
            <rFont val="Tahoma"/>
            <family val="2"/>
          </rPr>
          <t>estimate has a relative standard error between 25% and 50% and should be used with caution</t>
        </r>
      </text>
    </comment>
    <comment ref="BI14" authorId="0" shapeId="0" xr:uid="{00000000-0006-0000-0300-000057000000}">
      <text>
        <r>
          <rPr>
            <sz val="9"/>
            <color indexed="81"/>
            <rFont val="Tahoma"/>
            <family val="2"/>
          </rPr>
          <t>estimate has a relative standard error between 25% and 50% and should be used with caution</t>
        </r>
      </text>
    </comment>
    <comment ref="BJ14" authorId="0" shapeId="0" xr:uid="{00000000-0006-0000-0300-000058000000}">
      <text>
        <r>
          <rPr>
            <sz val="9"/>
            <color indexed="81"/>
            <rFont val="Tahoma"/>
            <family val="2"/>
          </rPr>
          <t>estimate has a relative standard error greater than 50% and is considered too unreliable for general use</t>
        </r>
      </text>
    </comment>
    <comment ref="BZ14" authorId="0" shapeId="0" xr:uid="{00000000-0006-0000-0300-000059000000}">
      <text>
        <r>
          <rPr>
            <sz val="9"/>
            <color indexed="81"/>
            <rFont val="Tahoma"/>
            <family val="2"/>
          </rPr>
          <t>estimate has a relative standard error between 25% and 50% and should be used with caution</t>
        </r>
      </text>
    </comment>
    <comment ref="CA14" authorId="0" shapeId="0" xr:uid="{00000000-0006-0000-0300-00005A000000}">
      <text>
        <r>
          <rPr>
            <sz val="9"/>
            <color indexed="81"/>
            <rFont val="Tahoma"/>
            <family val="2"/>
          </rPr>
          <t>estimate has a relative standard error between 25% and 50% and should be used with caution</t>
        </r>
      </text>
    </comment>
    <comment ref="CB14" authorId="0" shapeId="0" xr:uid="{00000000-0006-0000-0300-00005B000000}">
      <text>
        <r>
          <rPr>
            <sz val="9"/>
            <color indexed="81"/>
            <rFont val="Tahoma"/>
            <family val="2"/>
          </rPr>
          <t>estimate has a relative standard error between 25% and 50% and should be used with caution</t>
        </r>
      </text>
    </comment>
    <comment ref="CE14" authorId="0" shapeId="0" xr:uid="{00000000-0006-0000-0300-00005C000000}">
      <text>
        <r>
          <rPr>
            <sz val="9"/>
            <color indexed="81"/>
            <rFont val="Tahoma"/>
            <family val="2"/>
          </rPr>
          <t>estimate has a relative standard error between 25% and 50% and should be used with caution</t>
        </r>
      </text>
    </comment>
    <comment ref="CS14" authorId="0" shapeId="0" xr:uid="{00000000-0006-0000-0300-00005D000000}">
      <text>
        <r>
          <rPr>
            <sz val="9"/>
            <color indexed="81"/>
            <rFont val="Tahoma"/>
            <family val="2"/>
          </rPr>
          <t>estimate has a relative standard error between 25% and 50% and should be used with caution</t>
        </r>
      </text>
    </comment>
    <comment ref="CT14" authorId="0" shapeId="0" xr:uid="{00000000-0006-0000-0300-00005E000000}">
      <text>
        <r>
          <rPr>
            <sz val="9"/>
            <color indexed="81"/>
            <rFont val="Tahoma"/>
            <family val="2"/>
          </rPr>
          <t>estimate has a relative standard error between 25% and 50% and should be used with caution</t>
        </r>
      </text>
    </comment>
    <comment ref="DB14" authorId="0" shapeId="0" xr:uid="{00000000-0006-0000-0300-00005F000000}">
      <text>
        <r>
          <rPr>
            <sz val="9"/>
            <color indexed="81"/>
            <rFont val="Tahoma"/>
            <family val="2"/>
          </rPr>
          <t>estimate has a relative standard error between 25% and 50% and should be used with caution</t>
        </r>
      </text>
    </comment>
    <comment ref="DD14" authorId="0" shapeId="0" xr:uid="{00000000-0006-0000-0300-000060000000}">
      <text>
        <r>
          <rPr>
            <sz val="9"/>
            <color indexed="81"/>
            <rFont val="Tahoma"/>
            <family val="2"/>
          </rPr>
          <t>estimate has a relative standard error greater than 50% and is considered too unreliable for general use</t>
        </r>
      </text>
    </comment>
    <comment ref="DE14" authorId="0" shapeId="0" xr:uid="{00000000-0006-0000-0300-000061000000}">
      <text>
        <r>
          <rPr>
            <sz val="9"/>
            <color indexed="81"/>
            <rFont val="Tahoma"/>
            <family val="2"/>
          </rPr>
          <t>estimate has a relative standard error greater than 50% and is considered too unreliable for general use</t>
        </r>
      </text>
    </comment>
    <comment ref="DF14" authorId="0" shapeId="0" xr:uid="{00000000-0006-0000-0300-000062000000}">
      <text>
        <r>
          <rPr>
            <sz val="9"/>
            <color indexed="81"/>
            <rFont val="Tahoma"/>
            <family val="2"/>
          </rPr>
          <t>estimate has a relative standard error greater than 50% and is considered too unreliable for general use</t>
        </r>
      </text>
    </comment>
    <comment ref="DN14" authorId="0" shapeId="0" xr:uid="{00000000-0006-0000-0300-000063000000}">
      <text>
        <r>
          <rPr>
            <sz val="9"/>
            <color indexed="81"/>
            <rFont val="Tahoma"/>
            <family val="2"/>
          </rPr>
          <t>estimate has a relative standard error between 25% and 50% and should be used with caution</t>
        </r>
      </text>
    </comment>
    <comment ref="DO14" authorId="0" shapeId="0" xr:uid="{00000000-0006-0000-0300-000064000000}">
      <text>
        <r>
          <rPr>
            <sz val="9"/>
            <color indexed="81"/>
            <rFont val="Tahoma"/>
            <family val="2"/>
          </rPr>
          <t>estimate has a relative standard error between 25% and 50% and should be used with caution</t>
        </r>
      </text>
    </comment>
    <comment ref="HF14" authorId="0" shapeId="0" xr:uid="{00000000-0006-0000-0300-000065000000}">
      <text>
        <r>
          <rPr>
            <sz val="9"/>
            <color indexed="81"/>
            <rFont val="Tahoma"/>
            <family val="2"/>
          </rPr>
          <t>estimate has a relative standard error between 25% and 50% and should be used with caution</t>
        </r>
      </text>
    </comment>
    <comment ref="D15" authorId="0" shapeId="0" xr:uid="{00000000-0006-0000-0300-000066000000}">
      <text>
        <r>
          <rPr>
            <sz val="9"/>
            <color indexed="81"/>
            <rFont val="Tahoma"/>
            <family val="2"/>
          </rPr>
          <t>estimate has a relative standard error between 25% and 50% and should be used with caution</t>
        </r>
      </text>
    </comment>
    <comment ref="AL15" authorId="0" shapeId="0" xr:uid="{00000000-0006-0000-0300-000067000000}">
      <text>
        <r>
          <rPr>
            <sz val="9"/>
            <color indexed="81"/>
            <rFont val="Tahoma"/>
            <family val="2"/>
          </rPr>
          <t>estimate has a relative standard error between 25% and 50% and should be used with caution</t>
        </r>
      </text>
    </comment>
    <comment ref="AO15" authorId="0" shapeId="0" xr:uid="{00000000-0006-0000-0300-000068000000}">
      <text>
        <r>
          <rPr>
            <sz val="9"/>
            <color indexed="81"/>
            <rFont val="Tahoma"/>
            <family val="2"/>
          </rPr>
          <t>estimate has a relative standard error between 25% and 50% and should be used with caution</t>
        </r>
      </text>
    </comment>
    <comment ref="AR15" authorId="0" shapeId="0" xr:uid="{00000000-0006-0000-0300-000069000000}">
      <text>
        <r>
          <rPr>
            <sz val="9"/>
            <color indexed="81"/>
            <rFont val="Tahoma"/>
            <family val="2"/>
          </rPr>
          <t>estimate has a relative standard error between 25% and 50% and should be used with caution</t>
        </r>
      </text>
    </comment>
    <comment ref="AU15" authorId="0" shapeId="0" xr:uid="{00000000-0006-0000-0300-00006A000000}">
      <text>
        <r>
          <rPr>
            <sz val="9"/>
            <color indexed="81"/>
            <rFont val="Tahoma"/>
            <family val="2"/>
          </rPr>
          <t>estimate has a relative standard error between 25% and 50% and should be used with caution</t>
        </r>
      </text>
    </comment>
    <comment ref="AX15" authorId="0" shapeId="0" xr:uid="{00000000-0006-0000-0300-00006B000000}">
      <text>
        <r>
          <rPr>
            <sz val="9"/>
            <color indexed="81"/>
            <rFont val="Tahoma"/>
            <family val="2"/>
          </rPr>
          <t>estimate has a relative standard error between 25% and 50% and should be used with caution</t>
        </r>
      </text>
    </comment>
    <comment ref="BD15" authorId="0" shapeId="0" xr:uid="{00000000-0006-0000-0300-00006C000000}">
      <text>
        <r>
          <rPr>
            <sz val="9"/>
            <color indexed="81"/>
            <rFont val="Tahoma"/>
            <family val="2"/>
          </rPr>
          <t>estimate has a relative standard error between 25% and 50% and should be used with caution</t>
        </r>
      </text>
    </comment>
    <comment ref="BJ15" authorId="0" shapeId="0" xr:uid="{00000000-0006-0000-0300-00006D000000}">
      <text>
        <r>
          <rPr>
            <sz val="9"/>
            <color indexed="81"/>
            <rFont val="Tahoma"/>
            <family val="2"/>
          </rPr>
          <t>estimate has a relative standard error between 25% and 50% and should be used with caution</t>
        </r>
      </text>
    </comment>
    <comment ref="BZ15" authorId="0" shapeId="0" xr:uid="{00000000-0006-0000-0300-00006E000000}">
      <text>
        <r>
          <rPr>
            <sz val="9"/>
            <color indexed="81"/>
            <rFont val="Tahoma"/>
            <family val="2"/>
          </rPr>
          <t>estimate has a relative standard error between 25% and 50% and should be used with caution</t>
        </r>
      </text>
    </comment>
    <comment ref="CA15" authorId="0" shapeId="0" xr:uid="{00000000-0006-0000-0300-00006F000000}">
      <text>
        <r>
          <rPr>
            <sz val="9"/>
            <color indexed="81"/>
            <rFont val="Tahoma"/>
            <family val="2"/>
          </rPr>
          <t>estimate has a relative standard error between 25% and 50% and should be used with caution</t>
        </r>
      </text>
    </comment>
    <comment ref="CB15" authorId="0" shapeId="0" xr:uid="{00000000-0006-0000-0300-000070000000}">
      <text>
        <r>
          <rPr>
            <sz val="9"/>
            <color indexed="81"/>
            <rFont val="Tahoma"/>
            <family val="2"/>
          </rPr>
          <t>estimate has a relative standard error greater than 50% and is considered too unreliable for general use</t>
        </r>
      </text>
    </comment>
    <comment ref="CD15" authorId="0" shapeId="0" xr:uid="{00000000-0006-0000-0300-000071000000}">
      <text>
        <r>
          <rPr>
            <sz val="9"/>
            <color indexed="81"/>
            <rFont val="Tahoma"/>
            <family val="2"/>
          </rPr>
          <t>estimate has a relative standard error between 25% and 50% and should be used with caution</t>
        </r>
      </text>
    </comment>
    <comment ref="CE15" authorId="0" shapeId="0" xr:uid="{00000000-0006-0000-0300-000072000000}">
      <text>
        <r>
          <rPr>
            <sz val="9"/>
            <color indexed="81"/>
            <rFont val="Tahoma"/>
            <family val="2"/>
          </rPr>
          <t>estimate has a relative standard error between 25% and 50% and should be used with caution</t>
        </r>
      </text>
    </comment>
    <comment ref="CN15" authorId="0" shapeId="0" xr:uid="{00000000-0006-0000-0300-000073000000}">
      <text>
        <r>
          <rPr>
            <sz val="9"/>
            <color indexed="81"/>
            <rFont val="Tahoma"/>
            <family val="2"/>
          </rPr>
          <t>estimate has a relative standard error between 25% and 50% and should be used with caution</t>
        </r>
      </text>
    </comment>
    <comment ref="CS15" authorId="0" shapeId="0" xr:uid="{00000000-0006-0000-0300-000074000000}">
      <text>
        <r>
          <rPr>
            <sz val="9"/>
            <color indexed="81"/>
            <rFont val="Tahoma"/>
            <family val="2"/>
          </rPr>
          <t>estimate has a relative standard error between 25% and 50% and should be used with caution</t>
        </r>
      </text>
    </comment>
    <comment ref="CT15" authorId="0" shapeId="0" xr:uid="{00000000-0006-0000-0300-000075000000}">
      <text>
        <r>
          <rPr>
            <sz val="9"/>
            <color indexed="81"/>
            <rFont val="Tahoma"/>
            <family val="2"/>
          </rPr>
          <t>estimate has a relative standard error between 25% and 50% and should be used with caution</t>
        </r>
      </text>
    </comment>
    <comment ref="CZ15" authorId="0" shapeId="0" xr:uid="{00000000-0006-0000-0300-000076000000}">
      <text>
        <r>
          <rPr>
            <sz val="9"/>
            <color indexed="81"/>
            <rFont val="Tahoma"/>
            <family val="2"/>
          </rPr>
          <t>estimate has a relative standard error between 25% and 50% and should be used with caution</t>
        </r>
      </text>
    </comment>
    <comment ref="DB15" authorId="0" shapeId="0" xr:uid="{00000000-0006-0000-0300-000077000000}">
      <text>
        <r>
          <rPr>
            <sz val="9"/>
            <color indexed="81"/>
            <rFont val="Tahoma"/>
            <family val="2"/>
          </rPr>
          <t>estimate has a relative standard error between 25% and 50% and should be used with caution</t>
        </r>
      </text>
    </comment>
    <comment ref="DD15" authorId="0" shapeId="0" xr:uid="{00000000-0006-0000-0300-000078000000}">
      <text>
        <r>
          <rPr>
            <sz val="9"/>
            <color indexed="81"/>
            <rFont val="Tahoma"/>
            <family val="2"/>
          </rPr>
          <t>estimate has a relative standard error between 25% and 50% and should be used with caution</t>
        </r>
      </text>
    </comment>
    <comment ref="DE15" authorId="0" shapeId="0" xr:uid="{00000000-0006-0000-0300-000079000000}">
      <text>
        <r>
          <rPr>
            <sz val="9"/>
            <color indexed="81"/>
            <rFont val="Tahoma"/>
            <family val="2"/>
          </rPr>
          <t>estimate has a relative standard error between 25% and 50% and should be used with caution</t>
        </r>
      </text>
    </comment>
    <comment ref="DF15" authorId="0" shapeId="0" xr:uid="{00000000-0006-0000-0300-00007A000000}">
      <text>
        <r>
          <rPr>
            <sz val="9"/>
            <color indexed="81"/>
            <rFont val="Tahoma"/>
            <family val="2"/>
          </rPr>
          <t>estimate has a relative standard error between 25% and 50% and should be used with caution</t>
        </r>
      </text>
    </comment>
    <comment ref="DN15" authorId="0" shapeId="0" xr:uid="{00000000-0006-0000-0300-00007B000000}">
      <text>
        <r>
          <rPr>
            <sz val="9"/>
            <color indexed="81"/>
            <rFont val="Tahoma"/>
            <family val="2"/>
          </rPr>
          <t>estimate has a relative standard error between 25% and 50% and should be used with caution</t>
        </r>
      </text>
    </comment>
    <comment ref="DO15" authorId="0" shapeId="0" xr:uid="{00000000-0006-0000-0300-00007C000000}">
      <text>
        <r>
          <rPr>
            <sz val="9"/>
            <color indexed="81"/>
            <rFont val="Tahoma"/>
            <family val="2"/>
          </rPr>
          <t>estimate has a relative standard error between 25% and 50% and should be used with caution</t>
        </r>
      </text>
    </comment>
    <comment ref="GZ15" authorId="0" shapeId="0" xr:uid="{00000000-0006-0000-0300-00007D000000}">
      <text>
        <r>
          <rPr>
            <sz val="9"/>
            <color indexed="81"/>
            <rFont val="Tahoma"/>
            <family val="2"/>
          </rPr>
          <t>estimate has a relative standard error between 25% and 50% and should be used with caution</t>
        </r>
      </text>
    </comment>
    <comment ref="HF15" authorId="0" shapeId="0" xr:uid="{00000000-0006-0000-0300-00007E000000}">
      <text>
        <r>
          <rPr>
            <sz val="9"/>
            <color indexed="81"/>
            <rFont val="Tahoma"/>
            <family val="2"/>
          </rPr>
          <t>estimate has a relative standard error between 25% and 50% and should be used with caution</t>
        </r>
      </text>
    </comment>
    <comment ref="D16" authorId="0" shapeId="0" xr:uid="{00000000-0006-0000-0300-00007F000000}">
      <text>
        <r>
          <rPr>
            <sz val="9"/>
            <color indexed="81"/>
            <rFont val="Tahoma"/>
            <family val="2"/>
          </rPr>
          <t>estimate has a relative standard error between 25% and 50% and should be used with caution</t>
        </r>
      </text>
    </comment>
    <comment ref="AM16" authorId="0" shapeId="0" xr:uid="{00000000-0006-0000-0300-000080000000}">
      <text>
        <r>
          <rPr>
            <sz val="9"/>
            <color indexed="81"/>
            <rFont val="Tahoma"/>
            <family val="2"/>
          </rPr>
          <t>estimate has a relative standard error between 25% and 50% and should be used with caution</t>
        </r>
      </text>
    </comment>
    <comment ref="AN16" authorId="0" shapeId="0" xr:uid="{00000000-0006-0000-0300-000081000000}">
      <text>
        <r>
          <rPr>
            <sz val="9"/>
            <color indexed="81"/>
            <rFont val="Tahoma"/>
            <family val="2"/>
          </rPr>
          <t>estimate has a relative standard error between 25% and 50% and should be used with caution</t>
        </r>
      </text>
    </comment>
    <comment ref="AO16" authorId="0" shapeId="0" xr:uid="{00000000-0006-0000-0300-000082000000}">
      <text>
        <r>
          <rPr>
            <sz val="9"/>
            <color indexed="81"/>
            <rFont val="Tahoma"/>
            <family val="2"/>
          </rPr>
          <t>estimate has a relative standard error greater than 50% and is considered too unreliable for general use</t>
        </r>
      </text>
    </comment>
    <comment ref="AR16" authorId="0" shapeId="0" xr:uid="{00000000-0006-0000-0300-000083000000}">
      <text>
        <r>
          <rPr>
            <sz val="9"/>
            <color indexed="81"/>
            <rFont val="Tahoma"/>
            <family val="2"/>
          </rPr>
          <t>estimate has a relative standard error between 25% and 50% and should be used with caution</t>
        </r>
      </text>
    </comment>
    <comment ref="AU16" authorId="0" shapeId="0" xr:uid="{00000000-0006-0000-0300-000084000000}">
      <text>
        <r>
          <rPr>
            <sz val="9"/>
            <color indexed="81"/>
            <rFont val="Tahoma"/>
            <family val="2"/>
          </rPr>
          <t>estimate has a relative standard error between 25% and 50% and should be used with caution</t>
        </r>
      </text>
    </comment>
    <comment ref="BD16" authorId="0" shapeId="0" xr:uid="{00000000-0006-0000-0300-000085000000}">
      <text>
        <r>
          <rPr>
            <sz val="9"/>
            <color indexed="81"/>
            <rFont val="Tahoma"/>
            <family val="2"/>
          </rPr>
          <t>estimate has a relative standard error between 25% and 50% and should be used with caution</t>
        </r>
      </text>
    </comment>
    <comment ref="BJ16" authorId="0" shapeId="0" xr:uid="{00000000-0006-0000-0300-000086000000}">
      <text>
        <r>
          <rPr>
            <sz val="9"/>
            <color indexed="81"/>
            <rFont val="Tahoma"/>
            <family val="2"/>
          </rPr>
          <t>estimate has a relative standard error between 25% and 50% and should be used with caution</t>
        </r>
      </text>
    </comment>
    <comment ref="BZ16" authorId="0" shapeId="0" xr:uid="{00000000-0006-0000-0300-000087000000}">
      <text>
        <r>
          <rPr>
            <sz val="9"/>
            <color indexed="81"/>
            <rFont val="Tahoma"/>
            <family val="2"/>
          </rPr>
          <t>estimate has a relative standard error between 25% and 50% and should be used with caution</t>
        </r>
      </text>
    </comment>
    <comment ref="CA16" authorId="0" shapeId="0" xr:uid="{00000000-0006-0000-0300-000088000000}">
      <text>
        <r>
          <rPr>
            <sz val="9"/>
            <color indexed="81"/>
            <rFont val="Tahoma"/>
            <family val="2"/>
          </rPr>
          <t>estimate has a relative standard error between 25% and 50% and should be used with caution</t>
        </r>
      </text>
    </comment>
    <comment ref="CB16" authorId="0" shapeId="0" xr:uid="{00000000-0006-0000-0300-000089000000}">
      <text>
        <r>
          <rPr>
            <sz val="9"/>
            <color indexed="81"/>
            <rFont val="Tahoma"/>
            <family val="2"/>
          </rPr>
          <t>estimate has a relative standard error greater than 50% and is considered too unreliable for general use</t>
        </r>
      </text>
    </comment>
    <comment ref="CE16" authorId="0" shapeId="0" xr:uid="{00000000-0006-0000-0300-00008A000000}">
      <text>
        <r>
          <rPr>
            <sz val="9"/>
            <color indexed="81"/>
            <rFont val="Tahoma"/>
            <family val="2"/>
          </rPr>
          <t>estimate has a relative standard error between 25% and 50% and should be used with caution</t>
        </r>
      </text>
    </comment>
    <comment ref="CS16" authorId="0" shapeId="0" xr:uid="{00000000-0006-0000-0300-00008B000000}">
      <text>
        <r>
          <rPr>
            <sz val="9"/>
            <color indexed="81"/>
            <rFont val="Tahoma"/>
            <family val="2"/>
          </rPr>
          <t>estimate has a relative standard error between 25% and 50% and should be used with caution</t>
        </r>
      </text>
    </comment>
    <comment ref="CT16" authorId="0" shapeId="0" xr:uid="{00000000-0006-0000-0300-00008C000000}">
      <text>
        <r>
          <rPr>
            <sz val="9"/>
            <color indexed="81"/>
            <rFont val="Tahoma"/>
            <family val="2"/>
          </rPr>
          <t>estimate has a relative standard error between 25% and 50% and should be used with caution</t>
        </r>
      </text>
    </comment>
    <comment ref="DB16" authorId="0" shapeId="0" xr:uid="{00000000-0006-0000-0300-00008D000000}">
      <text>
        <r>
          <rPr>
            <sz val="9"/>
            <color indexed="81"/>
            <rFont val="Tahoma"/>
            <family val="2"/>
          </rPr>
          <t>estimate has a relative standard error between 25% and 50% and should be used with caution</t>
        </r>
      </text>
    </comment>
    <comment ref="DC16" authorId="0" shapeId="0" xr:uid="{00000000-0006-0000-0300-00008E000000}">
      <text>
        <r>
          <rPr>
            <sz val="9"/>
            <color indexed="81"/>
            <rFont val="Tahoma"/>
            <family val="2"/>
          </rPr>
          <t>estimate has a relative standard error between 25% and 50% and should be used with caution</t>
        </r>
      </text>
    </comment>
    <comment ref="DD16" authorId="0" shapeId="0" xr:uid="{00000000-0006-0000-0300-00008F000000}">
      <text>
        <r>
          <rPr>
            <sz val="9"/>
            <color indexed="81"/>
            <rFont val="Tahoma"/>
            <family val="2"/>
          </rPr>
          <t>estimate has a relative standard error between 25% and 50% and should be used with caution</t>
        </r>
      </text>
    </comment>
    <comment ref="DE16" authorId="0" shapeId="0" xr:uid="{00000000-0006-0000-0300-000090000000}">
      <text>
        <r>
          <rPr>
            <sz val="9"/>
            <color indexed="81"/>
            <rFont val="Tahoma"/>
            <family val="2"/>
          </rPr>
          <t>estimate has a relative standard error greater than 50% and is considered too unreliable for general use</t>
        </r>
      </text>
    </comment>
    <comment ref="DF16" authorId="0" shapeId="0" xr:uid="{00000000-0006-0000-0300-000091000000}">
      <text>
        <r>
          <rPr>
            <sz val="9"/>
            <color indexed="81"/>
            <rFont val="Tahoma"/>
            <family val="2"/>
          </rPr>
          <t>estimate has a relative standard error between 25% and 50% and should be used with caution</t>
        </r>
      </text>
    </comment>
    <comment ref="DN16" authorId="0" shapeId="0" xr:uid="{00000000-0006-0000-0300-000092000000}">
      <text>
        <r>
          <rPr>
            <sz val="9"/>
            <color indexed="81"/>
            <rFont val="Tahoma"/>
            <family val="2"/>
          </rPr>
          <t>estimate has a relative standard error between 25% and 50% and should be used with caution</t>
        </r>
      </text>
    </comment>
    <comment ref="HF16" authorId="0" shapeId="0" xr:uid="{00000000-0006-0000-0300-000093000000}">
      <text>
        <r>
          <rPr>
            <sz val="9"/>
            <color indexed="81"/>
            <rFont val="Tahoma"/>
            <family val="2"/>
          </rPr>
          <t>estimate has a relative standard error between 25% and 50% and should be used with caution</t>
        </r>
      </text>
    </comment>
    <comment ref="D17" authorId="0" shapeId="0" xr:uid="{00000000-0006-0000-0300-000094000000}">
      <text>
        <r>
          <rPr>
            <sz val="9"/>
            <color indexed="81"/>
            <rFont val="Tahoma"/>
            <family val="2"/>
          </rPr>
          <t>estimate has a relative standard error between 25% and 50% and should be used with caution</t>
        </r>
      </text>
    </comment>
    <comment ref="AO17" authorId="0" shapeId="0" xr:uid="{00000000-0006-0000-0300-000095000000}">
      <text>
        <r>
          <rPr>
            <sz val="9"/>
            <color indexed="81"/>
            <rFont val="Tahoma"/>
            <family val="2"/>
          </rPr>
          <t>estimate has a relative standard error between 25% and 50% and should be used with caution</t>
        </r>
      </text>
    </comment>
    <comment ref="AX17" authorId="0" shapeId="0" xr:uid="{00000000-0006-0000-0300-000096000000}">
      <text>
        <r>
          <rPr>
            <sz val="9"/>
            <color indexed="81"/>
            <rFont val="Tahoma"/>
            <family val="2"/>
          </rPr>
          <t>estimate has a relative standard error between 25% and 50% and should be used with caution</t>
        </r>
      </text>
    </comment>
    <comment ref="BD17" authorId="0" shapeId="0" xr:uid="{00000000-0006-0000-0300-000097000000}">
      <text>
        <r>
          <rPr>
            <sz val="9"/>
            <color indexed="81"/>
            <rFont val="Tahoma"/>
            <family val="2"/>
          </rPr>
          <t>estimate has a relative standard error between 25% and 50% and should be used with caution</t>
        </r>
      </text>
    </comment>
    <comment ref="BI17" authorId="0" shapeId="0" xr:uid="{00000000-0006-0000-0300-000098000000}">
      <text>
        <r>
          <rPr>
            <sz val="9"/>
            <color indexed="81"/>
            <rFont val="Tahoma"/>
            <family val="2"/>
          </rPr>
          <t>estimate has a relative standard error between 25% and 50% and should be used with caution</t>
        </r>
      </text>
    </comment>
    <comment ref="BZ17" authorId="0" shapeId="0" xr:uid="{00000000-0006-0000-0300-000099000000}">
      <text>
        <r>
          <rPr>
            <sz val="9"/>
            <color indexed="81"/>
            <rFont val="Tahoma"/>
            <family val="2"/>
          </rPr>
          <t>estimate has a relative standard error between 25% and 50% and should be used with caution</t>
        </r>
      </text>
    </comment>
    <comment ref="CA17" authorId="0" shapeId="0" xr:uid="{00000000-0006-0000-0300-00009A000000}">
      <text>
        <r>
          <rPr>
            <sz val="9"/>
            <color indexed="81"/>
            <rFont val="Tahoma"/>
            <family val="2"/>
          </rPr>
          <t>estimate has a relative standard error between 25% and 50% and should be used with caution</t>
        </r>
      </text>
    </comment>
    <comment ref="CB17" authorId="0" shapeId="0" xr:uid="{00000000-0006-0000-0300-00009B000000}">
      <text>
        <r>
          <rPr>
            <sz val="9"/>
            <color indexed="81"/>
            <rFont val="Tahoma"/>
            <family val="2"/>
          </rPr>
          <t>estimate has a relative standard error greater than 50% and is considered too unreliable for general use</t>
        </r>
      </text>
    </comment>
    <comment ref="CE17" authorId="0" shapeId="0" xr:uid="{00000000-0006-0000-0300-00009C000000}">
      <text>
        <r>
          <rPr>
            <sz val="9"/>
            <color indexed="81"/>
            <rFont val="Tahoma"/>
            <family val="2"/>
          </rPr>
          <t>estimate has a relative standard error between 25% and 50% and should be used with caution</t>
        </r>
      </text>
    </comment>
    <comment ref="CN17" authorId="0" shapeId="0" xr:uid="{00000000-0006-0000-0300-00009D000000}">
      <text>
        <r>
          <rPr>
            <sz val="9"/>
            <color indexed="81"/>
            <rFont val="Tahoma"/>
            <family val="2"/>
          </rPr>
          <t>estimate has a relative standard error between 25% and 50% and should be used with caution</t>
        </r>
      </text>
    </comment>
    <comment ref="CT17" authorId="0" shapeId="0" xr:uid="{00000000-0006-0000-0300-00009E000000}">
      <text>
        <r>
          <rPr>
            <sz val="9"/>
            <color indexed="81"/>
            <rFont val="Tahoma"/>
            <family val="2"/>
          </rPr>
          <t>estimate has a relative standard error between 25% and 50% and should be used with caution</t>
        </r>
      </text>
    </comment>
    <comment ref="DB17" authorId="0" shapeId="0" xr:uid="{00000000-0006-0000-0300-00009F000000}">
      <text>
        <r>
          <rPr>
            <sz val="9"/>
            <color indexed="81"/>
            <rFont val="Tahoma"/>
            <family val="2"/>
          </rPr>
          <t>estimate has a relative standard error between 25% and 50% and should be used with caution</t>
        </r>
      </text>
    </comment>
    <comment ref="DC17" authorId="0" shapeId="0" xr:uid="{00000000-0006-0000-0300-0000A0000000}">
      <text>
        <r>
          <rPr>
            <sz val="9"/>
            <color indexed="81"/>
            <rFont val="Tahoma"/>
            <family val="2"/>
          </rPr>
          <t>estimate has a relative standard error between 25% and 50% and should be used with caution</t>
        </r>
      </text>
    </comment>
    <comment ref="DD17" authorId="0" shapeId="0" xr:uid="{00000000-0006-0000-0300-0000A1000000}">
      <text>
        <r>
          <rPr>
            <sz val="9"/>
            <color indexed="81"/>
            <rFont val="Tahoma"/>
            <family val="2"/>
          </rPr>
          <t>estimate has a relative standard error between 25% and 50% and should be used with caution</t>
        </r>
      </text>
    </comment>
    <comment ref="DE17" authorId="0" shapeId="0" xr:uid="{00000000-0006-0000-0300-0000A2000000}">
      <text>
        <r>
          <rPr>
            <sz val="9"/>
            <color indexed="81"/>
            <rFont val="Tahoma"/>
            <family val="2"/>
          </rPr>
          <t>estimate has a relative standard error greater than 50% and is considered too unreliable for general use</t>
        </r>
      </text>
    </comment>
    <comment ref="DF17" authorId="0" shapeId="0" xr:uid="{00000000-0006-0000-0300-0000A3000000}">
      <text>
        <r>
          <rPr>
            <sz val="9"/>
            <color indexed="81"/>
            <rFont val="Tahoma"/>
            <family val="2"/>
          </rPr>
          <t>estimate has a relative standard error greater than 50% and is considered too unreliable for general use</t>
        </r>
      </text>
    </comment>
    <comment ref="DO17" authorId="0" shapeId="0" xr:uid="{00000000-0006-0000-0300-0000A4000000}">
      <text>
        <r>
          <rPr>
            <sz val="9"/>
            <color indexed="81"/>
            <rFont val="Tahoma"/>
            <family val="2"/>
          </rPr>
          <t>estimate has a relative standard error between 25% and 50% and should be used with caution</t>
        </r>
      </text>
    </comment>
    <comment ref="HF17" authorId="0" shapeId="0" xr:uid="{00000000-0006-0000-0300-0000A5000000}">
      <text>
        <r>
          <rPr>
            <sz val="9"/>
            <color indexed="81"/>
            <rFont val="Tahoma"/>
            <family val="2"/>
          </rPr>
          <t>estimate has a relative standard error between 25% and 50% and should be used with caution</t>
        </r>
      </text>
    </comment>
    <comment ref="AI18" authorId="0" shapeId="0" xr:uid="{00000000-0006-0000-0300-0000A6000000}">
      <text>
        <r>
          <rPr>
            <sz val="9"/>
            <color indexed="81"/>
            <rFont val="Tahoma"/>
            <family val="2"/>
          </rPr>
          <t>estimate has a relative standard error between 25% and 50% and should be used with caution</t>
        </r>
      </text>
    </comment>
    <comment ref="AL18" authorId="0" shapeId="0" xr:uid="{00000000-0006-0000-0300-0000A7000000}">
      <text>
        <r>
          <rPr>
            <sz val="9"/>
            <color indexed="81"/>
            <rFont val="Tahoma"/>
            <family val="2"/>
          </rPr>
          <t>estimate has a relative standard error between 25% and 50% and should be used with caution</t>
        </r>
      </text>
    </comment>
    <comment ref="AM18" authorId="0" shapeId="0" xr:uid="{00000000-0006-0000-0300-0000A8000000}">
      <text>
        <r>
          <rPr>
            <sz val="9"/>
            <color indexed="81"/>
            <rFont val="Tahoma"/>
            <family val="2"/>
          </rPr>
          <t>estimate has a relative standard error between 25% and 50% and should be used with caution</t>
        </r>
      </text>
    </comment>
    <comment ref="AN18" authorId="0" shapeId="0" xr:uid="{00000000-0006-0000-0300-0000A9000000}">
      <text>
        <r>
          <rPr>
            <sz val="9"/>
            <color indexed="81"/>
            <rFont val="Tahoma"/>
            <family val="2"/>
          </rPr>
          <t>estimate has a relative standard error between 25% and 50% and should be used with caution</t>
        </r>
      </text>
    </comment>
    <comment ref="AO18" authorId="0" shapeId="0" xr:uid="{00000000-0006-0000-0300-0000AA000000}">
      <text>
        <r>
          <rPr>
            <sz val="9"/>
            <color indexed="81"/>
            <rFont val="Tahoma"/>
            <family val="2"/>
          </rPr>
          <t>estimate has a relative standard error greater than 50% and is considered too unreliable for general use</t>
        </r>
      </text>
    </comment>
    <comment ref="AR18" authorId="0" shapeId="0" xr:uid="{00000000-0006-0000-0300-0000AB000000}">
      <text>
        <r>
          <rPr>
            <sz val="9"/>
            <color indexed="81"/>
            <rFont val="Tahoma"/>
            <family val="2"/>
          </rPr>
          <t>estimate has a relative standard error between 25% and 50% and should be used with caution</t>
        </r>
      </text>
    </comment>
    <comment ref="AU18" authorId="0" shapeId="0" xr:uid="{00000000-0006-0000-0300-0000AC000000}">
      <text>
        <r>
          <rPr>
            <sz val="9"/>
            <color indexed="81"/>
            <rFont val="Tahoma"/>
            <family val="2"/>
          </rPr>
          <t>estimate has a relative standard error between 25% and 50% and should be used with caution</t>
        </r>
      </text>
    </comment>
    <comment ref="BH18" authorId="0" shapeId="0" xr:uid="{00000000-0006-0000-0300-0000AD000000}">
      <text>
        <r>
          <rPr>
            <sz val="9"/>
            <color indexed="81"/>
            <rFont val="Tahoma"/>
            <family val="2"/>
          </rPr>
          <t>estimate has a relative standard error between 25% and 50% and should be used with caution</t>
        </r>
      </text>
    </comment>
    <comment ref="BI18" authorId="0" shapeId="0" xr:uid="{00000000-0006-0000-0300-0000AE000000}">
      <text>
        <r>
          <rPr>
            <sz val="9"/>
            <color indexed="81"/>
            <rFont val="Tahoma"/>
            <family val="2"/>
          </rPr>
          <t>estimate has a relative standard error between 25% and 50% and should be used with caution</t>
        </r>
      </text>
    </comment>
    <comment ref="BJ18" authorId="0" shapeId="0" xr:uid="{00000000-0006-0000-0300-0000AF000000}">
      <text>
        <r>
          <rPr>
            <sz val="9"/>
            <color indexed="81"/>
            <rFont val="Tahoma"/>
            <family val="2"/>
          </rPr>
          <t>estimate has a relative standard error between 25% and 50% and should be used with caution</t>
        </r>
      </text>
    </comment>
    <comment ref="BZ18" authorId="0" shapeId="0" xr:uid="{00000000-0006-0000-0300-0000B0000000}">
      <text>
        <r>
          <rPr>
            <sz val="9"/>
            <color indexed="81"/>
            <rFont val="Tahoma"/>
            <family val="2"/>
          </rPr>
          <t>estimate has a relative standard error between 25% and 50% and should be used with caution</t>
        </r>
      </text>
    </comment>
    <comment ref="CA18" authorId="0" shapeId="0" xr:uid="{00000000-0006-0000-0300-0000B1000000}">
      <text>
        <r>
          <rPr>
            <sz val="9"/>
            <color indexed="81"/>
            <rFont val="Tahoma"/>
            <family val="2"/>
          </rPr>
          <t>estimate has a relative standard error between 25% and 50% and should be used with caution</t>
        </r>
      </text>
    </comment>
    <comment ref="CB18" authorId="0" shapeId="0" xr:uid="{00000000-0006-0000-0300-0000B2000000}">
      <text>
        <r>
          <rPr>
            <sz val="9"/>
            <color indexed="81"/>
            <rFont val="Tahoma"/>
            <family val="2"/>
          </rPr>
          <t>estimate has a relative standard error between 25% and 50% and should be used with caution</t>
        </r>
      </text>
    </comment>
    <comment ref="CE18" authorId="0" shapeId="0" xr:uid="{00000000-0006-0000-0300-0000B3000000}">
      <text>
        <r>
          <rPr>
            <sz val="9"/>
            <color indexed="81"/>
            <rFont val="Tahoma"/>
            <family val="2"/>
          </rPr>
          <t>estimate has a relative standard error between 25% and 50% and should be used with caution</t>
        </r>
      </text>
    </comment>
    <comment ref="CN18" authorId="0" shapeId="0" xr:uid="{00000000-0006-0000-0300-0000B4000000}">
      <text>
        <r>
          <rPr>
            <sz val="9"/>
            <color indexed="81"/>
            <rFont val="Tahoma"/>
            <family val="2"/>
          </rPr>
          <t>estimate has a relative standard error between 25% and 50% and should be used with caution</t>
        </r>
      </text>
    </comment>
    <comment ref="CS18" authorId="0" shapeId="0" xr:uid="{00000000-0006-0000-0300-0000B5000000}">
      <text>
        <r>
          <rPr>
            <sz val="9"/>
            <color indexed="81"/>
            <rFont val="Tahoma"/>
            <family val="2"/>
          </rPr>
          <t>estimate has a relative standard error between 25% and 50% and should be used with caution</t>
        </r>
      </text>
    </comment>
    <comment ref="CT18" authorId="0" shapeId="0" xr:uid="{00000000-0006-0000-0300-0000B6000000}">
      <text>
        <r>
          <rPr>
            <sz val="9"/>
            <color indexed="81"/>
            <rFont val="Tahoma"/>
            <family val="2"/>
          </rPr>
          <t>estimate has a relative standard error between 25% and 50% and should be used with caution</t>
        </r>
      </text>
    </comment>
    <comment ref="DB18" authorId="0" shapeId="0" xr:uid="{00000000-0006-0000-0300-0000B7000000}">
      <text>
        <r>
          <rPr>
            <sz val="9"/>
            <color indexed="81"/>
            <rFont val="Tahoma"/>
            <family val="2"/>
          </rPr>
          <t>estimate has a relative standard error between 25% and 50% and should be used with caution</t>
        </r>
      </text>
    </comment>
    <comment ref="DC18" authorId="0" shapeId="0" xr:uid="{00000000-0006-0000-0300-0000B8000000}">
      <text>
        <r>
          <rPr>
            <sz val="9"/>
            <color indexed="81"/>
            <rFont val="Tahoma"/>
            <family val="2"/>
          </rPr>
          <t>estimate has a relative standard error between 25% and 50% and should be used with caution</t>
        </r>
      </text>
    </comment>
    <comment ref="DD18" authorId="0" shapeId="0" xr:uid="{00000000-0006-0000-0300-0000B9000000}">
      <text>
        <r>
          <rPr>
            <sz val="9"/>
            <color indexed="81"/>
            <rFont val="Tahoma"/>
            <family val="2"/>
          </rPr>
          <t>estimate has a relative standard error between 25% and 50% and should be used with caution</t>
        </r>
      </text>
    </comment>
    <comment ref="DE18" authorId="0" shapeId="0" xr:uid="{00000000-0006-0000-0300-0000BA000000}">
      <text>
        <r>
          <rPr>
            <sz val="9"/>
            <color indexed="81"/>
            <rFont val="Tahoma"/>
            <family val="2"/>
          </rPr>
          <t>estimate has a relative standard error greater than 50% and is considered too unreliable for general use</t>
        </r>
      </text>
    </comment>
    <comment ref="DF18" authorId="0" shapeId="0" xr:uid="{00000000-0006-0000-0300-0000BB000000}">
      <text>
        <r>
          <rPr>
            <sz val="9"/>
            <color indexed="81"/>
            <rFont val="Tahoma"/>
            <family val="2"/>
          </rPr>
          <t>estimate has a relative standard error between 25% and 50% and should be used with caution</t>
        </r>
      </text>
    </comment>
    <comment ref="HF18" authorId="0" shapeId="0" xr:uid="{00000000-0006-0000-0300-0000BC000000}">
      <text>
        <r>
          <rPr>
            <sz val="9"/>
            <color indexed="81"/>
            <rFont val="Tahoma"/>
            <family val="2"/>
          </rPr>
          <t>estimate has a relative standard error between 25% and 50% and should be used with caution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400-000001000000}">
      <text>
        <r>
          <rPr>
            <sz val="9"/>
            <color indexed="81"/>
            <rFont val="Tahoma"/>
            <family val="2"/>
          </rPr>
          <t>Refers to series collected at quarterly and lesser frequencies only.
Indicates which month in the collection period the data refers to.</t>
        </r>
      </text>
    </comment>
    <comment ref="BK11" authorId="0" shapeId="0" xr:uid="{00000000-0006-0000-0400-000002000000}">
      <text>
        <r>
          <rPr>
            <sz val="9"/>
            <color indexed="81"/>
            <rFont val="Tahoma"/>
            <family val="2"/>
          </rPr>
          <t>estimate has a relative standard error between 25% and 50% and should be used with caution</t>
        </r>
      </text>
    </comment>
    <comment ref="BQ11" authorId="0" shapeId="0" xr:uid="{00000000-0006-0000-0400-000003000000}">
      <text>
        <r>
          <rPr>
            <sz val="9"/>
            <color indexed="81"/>
            <rFont val="Tahoma"/>
            <family val="2"/>
          </rPr>
          <t>estimate has a relative standard error between 25% and 50% and should be used with caution</t>
        </r>
      </text>
    </comment>
    <comment ref="FF11" authorId="0" shapeId="0" xr:uid="{00000000-0006-0000-0400-000004000000}">
      <text>
        <r>
          <rPr>
            <sz val="9"/>
            <color indexed="81"/>
            <rFont val="Tahoma"/>
            <family val="2"/>
          </rPr>
          <t>estimate has a relative standard error between 25% and 50% and should be used with caution</t>
        </r>
      </text>
    </comment>
    <comment ref="FR11" authorId="0" shapeId="0" xr:uid="{00000000-0006-0000-0400-000005000000}">
      <text>
        <r>
          <rPr>
            <sz val="9"/>
            <color indexed="81"/>
            <rFont val="Tahoma"/>
            <family val="2"/>
          </rPr>
          <t>estimate has a relative standard error between 25% and 50% and should be used with caution</t>
        </r>
      </text>
    </comment>
    <comment ref="BQ12" authorId="0" shapeId="0" xr:uid="{00000000-0006-0000-0400-000006000000}">
      <text>
        <r>
          <rPr>
            <sz val="9"/>
            <color indexed="81"/>
            <rFont val="Tahoma"/>
            <family val="2"/>
          </rPr>
          <t>estimate has a relative standard error between 25% and 50% and should be used with caution</t>
        </r>
      </text>
    </comment>
    <comment ref="FF12" authorId="0" shapeId="0" xr:uid="{00000000-0006-0000-0400-000007000000}">
      <text>
        <r>
          <rPr>
            <sz val="9"/>
            <color indexed="81"/>
            <rFont val="Tahoma"/>
            <family val="2"/>
          </rPr>
          <t>estimate has a relative standard error between 25% and 50% and should be used with caution</t>
        </r>
      </text>
    </comment>
    <comment ref="FR12" authorId="0" shapeId="0" xr:uid="{00000000-0006-0000-0400-000008000000}">
      <text>
        <r>
          <rPr>
            <sz val="9"/>
            <color indexed="81"/>
            <rFont val="Tahoma"/>
            <family val="2"/>
          </rPr>
          <t>estimate has a relative standard error between 25% and 50% and should be used with caution</t>
        </r>
      </text>
    </comment>
    <comment ref="BQ13" authorId="0" shapeId="0" xr:uid="{00000000-0006-0000-0400-000009000000}">
      <text>
        <r>
          <rPr>
            <sz val="9"/>
            <color indexed="81"/>
            <rFont val="Tahoma"/>
            <family val="2"/>
          </rPr>
          <t>estimate has a relative standard error between 25% and 50% and should be used with caution</t>
        </r>
      </text>
    </comment>
    <comment ref="FL13" authorId="0" shapeId="0" xr:uid="{00000000-0006-0000-0400-00000A000000}">
      <text>
        <r>
          <rPr>
            <sz val="9"/>
            <color indexed="81"/>
            <rFont val="Tahoma"/>
            <family val="2"/>
          </rPr>
          <t>estimate has a relative standard error between 25% and 50% and should be used with caution</t>
        </r>
      </text>
    </comment>
    <comment ref="FR13" authorId="0" shapeId="0" xr:uid="{00000000-0006-0000-0400-00000B000000}">
      <text>
        <r>
          <rPr>
            <sz val="9"/>
            <color indexed="81"/>
            <rFont val="Tahoma"/>
            <family val="2"/>
          </rPr>
          <t>estimate has a relative standard error between 25% and 50% and should be used with caution</t>
        </r>
      </text>
    </comment>
    <comment ref="BQ14" authorId="0" shapeId="0" xr:uid="{00000000-0006-0000-0400-00000C000000}">
      <text>
        <r>
          <rPr>
            <sz val="9"/>
            <color indexed="81"/>
            <rFont val="Tahoma"/>
            <family val="2"/>
          </rPr>
          <t>estimate has a relative standard error between 25% and 50% and should be used with caution</t>
        </r>
      </text>
    </comment>
    <comment ref="FR14" authorId="0" shapeId="0" xr:uid="{00000000-0006-0000-0400-00000D000000}">
      <text>
        <r>
          <rPr>
            <sz val="9"/>
            <color indexed="81"/>
            <rFont val="Tahoma"/>
            <family val="2"/>
          </rPr>
          <t>estimate has a relative standard error between 25% and 50% and should be used with caution</t>
        </r>
      </text>
    </comment>
    <comment ref="BK15" authorId="0" shapeId="0" xr:uid="{00000000-0006-0000-0400-00000E000000}">
      <text>
        <r>
          <rPr>
            <sz val="9"/>
            <color indexed="81"/>
            <rFont val="Tahoma"/>
            <family val="2"/>
          </rPr>
          <t>estimate has a relative standard error between 25% and 50% and should be used with caution</t>
        </r>
      </text>
    </comment>
    <comment ref="BQ15" authorId="0" shapeId="0" xr:uid="{00000000-0006-0000-0400-00000F000000}">
      <text>
        <r>
          <rPr>
            <sz val="9"/>
            <color indexed="81"/>
            <rFont val="Tahoma"/>
            <family val="2"/>
          </rPr>
          <t>estimate has a relative standard error between 25% and 50% and should be used with caution</t>
        </r>
      </text>
    </comment>
    <comment ref="FL15" authorId="0" shapeId="0" xr:uid="{00000000-0006-0000-0400-000010000000}">
      <text>
        <r>
          <rPr>
            <sz val="9"/>
            <color indexed="81"/>
            <rFont val="Tahoma"/>
            <family val="2"/>
          </rPr>
          <t>estimate has a relative standard error between 25% and 50% and should be used with caution</t>
        </r>
      </text>
    </comment>
    <comment ref="FR15" authorId="0" shapeId="0" xr:uid="{00000000-0006-0000-0400-000011000000}">
      <text>
        <r>
          <rPr>
            <sz val="9"/>
            <color indexed="81"/>
            <rFont val="Tahoma"/>
            <family val="2"/>
          </rPr>
          <t>estimate has a relative standard error between 25% and 50% and should be used with caution</t>
        </r>
      </text>
    </comment>
    <comment ref="BQ16" authorId="0" shapeId="0" xr:uid="{00000000-0006-0000-0400-000012000000}">
      <text>
        <r>
          <rPr>
            <sz val="9"/>
            <color indexed="81"/>
            <rFont val="Tahoma"/>
            <family val="2"/>
          </rPr>
          <t>estimate has a relative standard error greater than 50% and is considered too unreliable for general use</t>
        </r>
      </text>
    </comment>
    <comment ref="FL16" authorId="0" shapeId="0" xr:uid="{00000000-0006-0000-0400-000013000000}">
      <text>
        <r>
          <rPr>
            <sz val="9"/>
            <color indexed="81"/>
            <rFont val="Tahoma"/>
            <family val="2"/>
          </rPr>
          <t>estimate has a relative standard error between 25% and 50% and should be used with caution</t>
        </r>
      </text>
    </comment>
    <comment ref="FM16" authorId="0" shapeId="0" xr:uid="{00000000-0006-0000-0400-000014000000}">
      <text>
        <r>
          <rPr>
            <sz val="9"/>
            <color indexed="81"/>
            <rFont val="Tahoma"/>
            <family val="2"/>
          </rPr>
          <t>estimate has a relative standard error between 25% and 50% and should be used with caution</t>
        </r>
      </text>
    </comment>
    <comment ref="FR16" authorId="0" shapeId="0" xr:uid="{00000000-0006-0000-0400-000015000000}">
      <text>
        <r>
          <rPr>
            <sz val="9"/>
            <color indexed="81"/>
            <rFont val="Tahoma"/>
            <family val="2"/>
          </rPr>
          <t>estimate has a relative standard error between 25% and 50% and should be used with caution</t>
        </r>
      </text>
    </comment>
    <comment ref="BQ17" authorId="0" shapeId="0" xr:uid="{00000000-0006-0000-0400-000016000000}">
      <text>
        <r>
          <rPr>
            <sz val="9"/>
            <color indexed="81"/>
            <rFont val="Tahoma"/>
            <family val="2"/>
          </rPr>
          <t>estimate has a relative standard error greater than 50% and is considered too unreliable for general use</t>
        </r>
      </text>
    </comment>
    <comment ref="FF17" authorId="0" shapeId="0" xr:uid="{00000000-0006-0000-0400-000017000000}">
      <text>
        <r>
          <rPr>
            <sz val="9"/>
            <color indexed="81"/>
            <rFont val="Tahoma"/>
            <family val="2"/>
          </rPr>
          <t>estimate has a relative standard error between 25% and 50% and should be used with caution</t>
        </r>
      </text>
    </comment>
    <comment ref="FR17" authorId="0" shapeId="0" xr:uid="{00000000-0006-0000-0400-000018000000}">
      <text>
        <r>
          <rPr>
            <sz val="9"/>
            <color indexed="81"/>
            <rFont val="Tahoma"/>
            <family val="2"/>
          </rPr>
          <t>estimate has a relative standard error between 25% and 50% and should be used with caution</t>
        </r>
      </text>
    </comment>
    <comment ref="BQ18" authorId="0" shapeId="0" xr:uid="{00000000-0006-0000-0400-000019000000}">
      <text>
        <r>
          <rPr>
            <sz val="9"/>
            <color indexed="81"/>
            <rFont val="Tahoma"/>
            <family val="2"/>
          </rPr>
          <t>estimate has a relative standard error between 25% and 50% and should be used with caution</t>
        </r>
      </text>
    </comment>
    <comment ref="FO18" authorId="0" shapeId="0" xr:uid="{00000000-0006-0000-0400-00001A000000}">
      <text>
        <r>
          <rPr>
            <sz val="9"/>
            <color indexed="81"/>
            <rFont val="Tahoma"/>
            <family val="2"/>
          </rPr>
          <t>estimate has a relative standard error between 25% and 50% and should be used with caution</t>
        </r>
      </text>
    </comment>
    <comment ref="FR18" authorId="0" shapeId="0" xr:uid="{00000000-0006-0000-0400-00001B000000}">
      <text>
        <r>
          <rPr>
            <sz val="9"/>
            <color indexed="81"/>
            <rFont val="Tahoma"/>
            <family val="2"/>
          </rPr>
          <t>estimate has a relative standard error greater than 50% and is considered too unreliable for general use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500-000001000000}">
      <text>
        <r>
          <rPr>
            <sz val="9"/>
            <color indexed="81"/>
            <rFont val="Tahoma"/>
            <family val="2"/>
          </rPr>
          <t>Refers to series collected at quarterly and lesser frequencies only.
Indicates which month in the collection period the data refers to.</t>
        </r>
      </text>
    </comment>
    <comment ref="K11" authorId="0" shapeId="0" xr:uid="{00000000-0006-0000-0500-000002000000}">
      <text>
        <r>
          <rPr>
            <sz val="9"/>
            <color indexed="81"/>
            <rFont val="Tahoma"/>
            <family val="2"/>
          </rPr>
          <t>estimate has a relative standard error between 25% and 50% and should be used with caution</t>
        </r>
      </text>
    </comment>
    <comment ref="Q11" authorId="0" shapeId="0" xr:uid="{00000000-0006-0000-0500-000003000000}">
      <text>
        <r>
          <rPr>
            <sz val="9"/>
            <color indexed="81"/>
            <rFont val="Tahoma"/>
            <family val="2"/>
          </rPr>
          <t>estimate has a relative standard error between 25% and 50% and should be used with caution</t>
        </r>
      </text>
    </comment>
    <comment ref="V11" authorId="0" shapeId="0" xr:uid="{00000000-0006-0000-0500-000004000000}">
      <text>
        <r>
          <rPr>
            <sz val="9"/>
            <color indexed="81"/>
            <rFont val="Tahoma"/>
            <family val="2"/>
          </rPr>
          <t>estimate has a relative standard error between 25% and 50% and should be used with caution</t>
        </r>
      </text>
    </comment>
    <comment ref="W11" authorId="0" shapeId="0" xr:uid="{00000000-0006-0000-0500-000005000000}">
      <text>
        <r>
          <rPr>
            <sz val="9"/>
            <color indexed="81"/>
            <rFont val="Tahoma"/>
            <family val="2"/>
          </rPr>
          <t>estimate has a relative standard error between 25% and 50% and should be used with caution</t>
        </r>
      </text>
    </comment>
    <comment ref="X11" authorId="0" shapeId="0" xr:uid="{00000000-0006-0000-0500-000006000000}">
      <text>
        <r>
          <rPr>
            <sz val="9"/>
            <color indexed="81"/>
            <rFont val="Tahoma"/>
            <family val="2"/>
          </rPr>
          <t>estimate has a relative standard error between 25% and 50% and should be used with caution</t>
        </r>
      </text>
    </comment>
    <comment ref="AC11" authorId="0" shapeId="0" xr:uid="{00000000-0006-0000-0500-000007000000}">
      <text>
        <r>
          <rPr>
            <sz val="9"/>
            <color indexed="81"/>
            <rFont val="Tahoma"/>
            <family val="2"/>
          </rPr>
          <t>estimate has a relative standard error between 25% and 50% and should be used with caution</t>
        </r>
      </text>
    </comment>
    <comment ref="DR11" authorId="0" shapeId="0" xr:uid="{00000000-0006-0000-0500-000008000000}">
      <text>
        <r>
          <rPr>
            <sz val="9"/>
            <color indexed="81"/>
            <rFont val="Tahoma"/>
            <family val="2"/>
          </rPr>
          <t>estimate has a relative standard error between 25% and 50% and should be used with caution</t>
        </r>
      </text>
    </comment>
    <comment ref="DS11" authorId="0" shapeId="0" xr:uid="{00000000-0006-0000-0500-000009000000}">
      <text>
        <r>
          <rPr>
            <sz val="9"/>
            <color indexed="81"/>
            <rFont val="Tahoma"/>
            <family val="2"/>
          </rPr>
          <t>estimate has a relative standard error between 25% and 50% and should be used with caution</t>
        </r>
      </text>
    </comment>
    <comment ref="DW11" authorId="0" shapeId="0" xr:uid="{00000000-0006-0000-0500-00000A000000}">
      <text>
        <r>
          <rPr>
            <sz val="9"/>
            <color indexed="81"/>
            <rFont val="Tahoma"/>
            <family val="2"/>
          </rPr>
          <t>estimate has a relative standard error between 25% and 50% and should be used with caution</t>
        </r>
      </text>
    </comment>
    <comment ref="DX11" authorId="0" shapeId="0" xr:uid="{00000000-0006-0000-0500-00000B000000}">
      <text>
        <r>
          <rPr>
            <sz val="9"/>
            <color indexed="81"/>
            <rFont val="Tahoma"/>
            <family val="2"/>
          </rPr>
          <t>estimate has a relative standard error between 25% and 50% and should be used with caution</t>
        </r>
      </text>
    </comment>
    <comment ref="DY11" authorId="0" shapeId="0" xr:uid="{00000000-0006-0000-0500-00000C000000}">
      <text>
        <r>
          <rPr>
            <sz val="9"/>
            <color indexed="81"/>
            <rFont val="Tahoma"/>
            <family val="2"/>
          </rPr>
          <t>estimate has a relative standard error between 25% and 50% and should be used with caution</t>
        </r>
      </text>
    </comment>
    <comment ref="EA11" authorId="0" shapeId="0" xr:uid="{00000000-0006-0000-0500-00000D000000}">
      <text>
        <r>
          <rPr>
            <sz val="9"/>
            <color indexed="81"/>
            <rFont val="Tahoma"/>
            <family val="2"/>
          </rPr>
          <t>estimate has a relative standard error between 25% and 50% and should be used with caution</t>
        </r>
      </text>
    </comment>
    <comment ref="ED11" authorId="0" shapeId="0" xr:uid="{00000000-0006-0000-0500-00000E000000}">
      <text>
        <r>
          <rPr>
            <sz val="9"/>
            <color indexed="81"/>
            <rFont val="Tahoma"/>
            <family val="2"/>
          </rPr>
          <t>estimate has a relative standard error greater than 50% and is considered too unreliable for general use</t>
        </r>
      </text>
    </comment>
    <comment ref="HS11" authorId="0" shapeId="0" xr:uid="{00000000-0006-0000-0500-00000F000000}">
      <text>
        <r>
          <rPr>
            <sz val="9"/>
            <color indexed="81"/>
            <rFont val="Tahoma"/>
            <family val="2"/>
          </rPr>
          <t>estimate has a relative standard error between 25% and 50% and should be used with caution</t>
        </r>
      </text>
    </comment>
    <comment ref="HX11" authorId="0" shapeId="0" xr:uid="{00000000-0006-0000-0500-000010000000}">
      <text>
        <r>
          <rPr>
            <sz val="9"/>
            <color indexed="81"/>
            <rFont val="Tahoma"/>
            <family val="2"/>
          </rPr>
          <t>estimate has a relative standard error between 25% and 50% and should be used with caution</t>
        </r>
      </text>
    </comment>
    <comment ref="HY11" authorId="0" shapeId="0" xr:uid="{00000000-0006-0000-0500-000011000000}">
      <text>
        <r>
          <rPr>
            <sz val="9"/>
            <color indexed="81"/>
            <rFont val="Tahoma"/>
            <family val="2"/>
          </rPr>
          <t>estimate has a relative standard error between 25% and 50% and should be used with caution</t>
        </r>
      </text>
    </comment>
    <comment ref="HZ11" authorId="0" shapeId="0" xr:uid="{00000000-0006-0000-0500-000012000000}">
      <text>
        <r>
          <rPr>
            <sz val="9"/>
            <color indexed="81"/>
            <rFont val="Tahoma"/>
            <family val="2"/>
          </rPr>
          <t>estimate has a relative standard error between 25% and 50% and should be used with caution</t>
        </r>
      </text>
    </comment>
    <comment ref="IB11" authorId="0" shapeId="0" xr:uid="{00000000-0006-0000-0500-000013000000}">
      <text>
        <r>
          <rPr>
            <sz val="9"/>
            <color indexed="81"/>
            <rFont val="Tahoma"/>
            <family val="2"/>
          </rPr>
          <t>estimate has a relative standard error between 25% and 50% and should be used with caution</t>
        </r>
      </text>
    </comment>
    <comment ref="IE11" authorId="0" shapeId="0" xr:uid="{00000000-0006-0000-0500-000014000000}">
      <text>
        <r>
          <rPr>
            <sz val="9"/>
            <color indexed="81"/>
            <rFont val="Tahoma"/>
            <family val="2"/>
          </rPr>
          <t>estimate has a relative standard error greater than 50% and is considered too unreliable for general use</t>
        </r>
      </text>
    </comment>
    <comment ref="IN11" authorId="0" shapeId="0" xr:uid="{00000000-0006-0000-0500-000015000000}">
      <text>
        <r>
          <rPr>
            <sz val="9"/>
            <color indexed="81"/>
            <rFont val="Tahoma"/>
            <family val="2"/>
          </rPr>
          <t>estimate has a relative standard error between 25% and 50% and should be used with caution</t>
        </r>
      </text>
    </comment>
    <comment ref="Q12" authorId="0" shapeId="0" xr:uid="{00000000-0006-0000-0500-000016000000}">
      <text>
        <r>
          <rPr>
            <sz val="9"/>
            <color indexed="81"/>
            <rFont val="Tahoma"/>
            <family val="2"/>
          </rPr>
          <t>estimate has a relative standard error between 25% and 50% and should be used with caution</t>
        </r>
      </text>
    </comment>
    <comment ref="W12" authorId="0" shapeId="0" xr:uid="{00000000-0006-0000-0500-000017000000}">
      <text>
        <r>
          <rPr>
            <sz val="9"/>
            <color indexed="81"/>
            <rFont val="Tahoma"/>
            <family val="2"/>
          </rPr>
          <t>estimate has a relative standard error between 25% and 50% and should be used with caution</t>
        </r>
      </text>
    </comment>
    <comment ref="X12" authorId="0" shapeId="0" xr:uid="{00000000-0006-0000-0500-000018000000}">
      <text>
        <r>
          <rPr>
            <sz val="9"/>
            <color indexed="81"/>
            <rFont val="Tahoma"/>
            <family val="2"/>
          </rPr>
          <t>estimate has a relative standard error between 25% and 50% and should be used with caution</t>
        </r>
      </text>
    </comment>
    <comment ref="AC12" authorId="0" shapeId="0" xr:uid="{00000000-0006-0000-0500-000019000000}">
      <text>
        <r>
          <rPr>
            <sz val="9"/>
            <color indexed="81"/>
            <rFont val="Tahoma"/>
            <family val="2"/>
          </rPr>
          <t>estimate has a relative standard error between 25% and 50% and should be used with caution</t>
        </r>
      </text>
    </comment>
    <comment ref="DS12" authorId="0" shapeId="0" xr:uid="{00000000-0006-0000-0500-00001A000000}">
      <text>
        <r>
          <rPr>
            <sz val="9"/>
            <color indexed="81"/>
            <rFont val="Tahoma"/>
            <family val="2"/>
          </rPr>
          <t>estimate has a relative standard error between 25% and 50% and should be used with caution</t>
        </r>
      </text>
    </comment>
    <comment ref="DX12" authorId="0" shapeId="0" xr:uid="{00000000-0006-0000-0500-00001B000000}">
      <text>
        <r>
          <rPr>
            <sz val="9"/>
            <color indexed="81"/>
            <rFont val="Tahoma"/>
            <family val="2"/>
          </rPr>
          <t>estimate has a relative standard error between 25% and 50% and should be used with caution</t>
        </r>
      </text>
    </comment>
    <comment ref="DY12" authorId="0" shapeId="0" xr:uid="{00000000-0006-0000-0500-00001C000000}">
      <text>
        <r>
          <rPr>
            <sz val="9"/>
            <color indexed="81"/>
            <rFont val="Tahoma"/>
            <family val="2"/>
          </rPr>
          <t>estimate has a relative standard error between 25% and 50% and should be used with caution</t>
        </r>
      </text>
    </comment>
    <comment ref="HS12" authorId="0" shapeId="0" xr:uid="{00000000-0006-0000-0500-00001D000000}">
      <text>
        <r>
          <rPr>
            <sz val="9"/>
            <color indexed="81"/>
            <rFont val="Tahoma"/>
            <family val="2"/>
          </rPr>
          <t>estimate has a relative standard error between 25% and 50% and should be used with caution</t>
        </r>
      </text>
    </comment>
    <comment ref="HT12" authorId="0" shapeId="0" xr:uid="{00000000-0006-0000-0500-00001E000000}">
      <text>
        <r>
          <rPr>
            <sz val="9"/>
            <color indexed="81"/>
            <rFont val="Tahoma"/>
            <family val="2"/>
          </rPr>
          <t>estimate has a relative standard error between 25% and 50% and should be used with caution</t>
        </r>
      </text>
    </comment>
    <comment ref="HX12" authorId="0" shapeId="0" xr:uid="{00000000-0006-0000-0500-00001F000000}">
      <text>
        <r>
          <rPr>
            <sz val="9"/>
            <color indexed="81"/>
            <rFont val="Tahoma"/>
            <family val="2"/>
          </rPr>
          <t>estimate has a relative standard error between 25% and 50% and should be used with caution</t>
        </r>
      </text>
    </comment>
    <comment ref="HY12" authorId="0" shapeId="0" xr:uid="{00000000-0006-0000-0500-000020000000}">
      <text>
        <r>
          <rPr>
            <sz val="9"/>
            <color indexed="81"/>
            <rFont val="Tahoma"/>
            <family val="2"/>
          </rPr>
          <t>estimate has a relative standard error greater than 50% and is considered too unreliable for general use</t>
        </r>
      </text>
    </comment>
    <comment ref="HZ12" authorId="0" shapeId="0" xr:uid="{00000000-0006-0000-0500-000021000000}">
      <text>
        <r>
          <rPr>
            <sz val="9"/>
            <color indexed="81"/>
            <rFont val="Tahoma"/>
            <family val="2"/>
          </rPr>
          <t>estimate has a relative standard error between 25% and 50% and should be used with caution</t>
        </r>
      </text>
    </comment>
    <comment ref="IE12" authorId="0" shapeId="0" xr:uid="{00000000-0006-0000-0500-000022000000}">
      <text>
        <r>
          <rPr>
            <sz val="9"/>
            <color indexed="81"/>
            <rFont val="Tahoma"/>
            <family val="2"/>
          </rPr>
          <t>estimate has a relative standard error greater than 50% and is considered too unreliable for general use</t>
        </r>
      </text>
    </comment>
    <comment ref="Q13" authorId="0" shapeId="0" xr:uid="{00000000-0006-0000-0500-000023000000}">
      <text>
        <r>
          <rPr>
            <sz val="9"/>
            <color indexed="81"/>
            <rFont val="Tahoma"/>
            <family val="2"/>
          </rPr>
          <t>estimate has a relative standard error between 25% and 50% and should be used with caution</t>
        </r>
      </text>
    </comment>
    <comment ref="V13" authorId="0" shapeId="0" xr:uid="{00000000-0006-0000-0500-000024000000}">
      <text>
        <r>
          <rPr>
            <sz val="9"/>
            <color indexed="81"/>
            <rFont val="Tahoma"/>
            <family val="2"/>
          </rPr>
          <t>estimate has a relative standard error between 25% and 50% and should be used with caution</t>
        </r>
      </text>
    </comment>
    <comment ref="W13" authorId="0" shapeId="0" xr:uid="{00000000-0006-0000-0500-000025000000}">
      <text>
        <r>
          <rPr>
            <sz val="9"/>
            <color indexed="81"/>
            <rFont val="Tahoma"/>
            <family val="2"/>
          </rPr>
          <t>estimate has a relative standard error between 25% and 50% and should be used with caution</t>
        </r>
      </text>
    </comment>
    <comment ref="X13" authorId="0" shapeId="0" xr:uid="{00000000-0006-0000-0500-000026000000}">
      <text>
        <r>
          <rPr>
            <sz val="9"/>
            <color indexed="81"/>
            <rFont val="Tahoma"/>
            <family val="2"/>
          </rPr>
          <t>estimate has a relative standard error between 25% and 50% and should be used with caution</t>
        </r>
      </text>
    </comment>
    <comment ref="Z13" authorId="0" shapeId="0" xr:uid="{00000000-0006-0000-0500-000027000000}">
      <text>
        <r>
          <rPr>
            <sz val="9"/>
            <color indexed="81"/>
            <rFont val="Tahoma"/>
            <family val="2"/>
          </rPr>
          <t>estimate has a relative standard error between 25% and 50% and should be used with caution</t>
        </r>
      </text>
    </comment>
    <comment ref="AC13" authorId="0" shapeId="0" xr:uid="{00000000-0006-0000-0500-000028000000}">
      <text>
        <r>
          <rPr>
            <sz val="9"/>
            <color indexed="81"/>
            <rFont val="Tahoma"/>
            <family val="2"/>
          </rPr>
          <t>estimate has a relative standard error greater than 50% and is considered too unreliable for general use</t>
        </r>
      </text>
    </comment>
    <comment ref="DR13" authorId="0" shapeId="0" xr:uid="{00000000-0006-0000-0500-000029000000}">
      <text>
        <r>
          <rPr>
            <sz val="9"/>
            <color indexed="81"/>
            <rFont val="Tahoma"/>
            <family val="2"/>
          </rPr>
          <t>estimate has a relative standard error between 25% and 50% and should be used with caution</t>
        </r>
      </text>
    </comment>
    <comment ref="DW13" authorId="0" shapeId="0" xr:uid="{00000000-0006-0000-0500-00002A000000}">
      <text>
        <r>
          <rPr>
            <sz val="9"/>
            <color indexed="81"/>
            <rFont val="Tahoma"/>
            <family val="2"/>
          </rPr>
          <t>estimate has a relative standard error between 25% and 50% and should be used with caution</t>
        </r>
      </text>
    </comment>
    <comment ref="DX13" authorId="0" shapeId="0" xr:uid="{00000000-0006-0000-0500-00002B000000}">
      <text>
        <r>
          <rPr>
            <sz val="9"/>
            <color indexed="81"/>
            <rFont val="Tahoma"/>
            <family val="2"/>
          </rPr>
          <t>estimate has a relative standard error greater than 50% and is considered too unreliable for general use</t>
        </r>
      </text>
    </comment>
    <comment ref="DY13" authorId="0" shapeId="0" xr:uid="{00000000-0006-0000-0500-00002C000000}">
      <text>
        <r>
          <rPr>
            <sz val="9"/>
            <color indexed="81"/>
            <rFont val="Tahoma"/>
            <family val="2"/>
          </rPr>
          <t>estimate has a relative standard error between 25% and 50% and should be used with caution</t>
        </r>
      </text>
    </comment>
    <comment ref="EA13" authorId="0" shapeId="0" xr:uid="{00000000-0006-0000-0500-00002D000000}">
      <text>
        <r>
          <rPr>
            <sz val="9"/>
            <color indexed="81"/>
            <rFont val="Tahoma"/>
            <family val="2"/>
          </rPr>
          <t>estimate has a relative standard error between 25% and 50% and should be used with caution</t>
        </r>
      </text>
    </comment>
    <comment ref="ED13" authorId="0" shapeId="0" xr:uid="{00000000-0006-0000-0500-00002E000000}">
      <text>
        <r>
          <rPr>
            <sz val="9"/>
            <color indexed="81"/>
            <rFont val="Tahoma"/>
            <family val="2"/>
          </rPr>
          <t>estimate has a relative standard error greater than 50% and is considered too unreliable for general use</t>
        </r>
      </text>
    </comment>
    <comment ref="HM13" authorId="0" shapeId="0" xr:uid="{00000000-0006-0000-0500-00002F000000}">
      <text>
        <r>
          <rPr>
            <sz val="9"/>
            <color indexed="81"/>
            <rFont val="Tahoma"/>
            <family val="2"/>
          </rPr>
          <t>estimate has a relative standard error between 25% and 50% and should be used with caution</t>
        </r>
      </text>
    </comment>
    <comment ref="HS13" authorId="0" shapeId="0" xr:uid="{00000000-0006-0000-0500-000030000000}">
      <text>
        <r>
          <rPr>
            <sz val="9"/>
            <color indexed="81"/>
            <rFont val="Tahoma"/>
            <family val="2"/>
          </rPr>
          <t>estimate has a relative standard error between 25% and 50% and should be used with caution</t>
        </r>
      </text>
    </comment>
    <comment ref="HX13" authorId="0" shapeId="0" xr:uid="{00000000-0006-0000-0500-000031000000}">
      <text>
        <r>
          <rPr>
            <sz val="9"/>
            <color indexed="81"/>
            <rFont val="Tahoma"/>
            <family val="2"/>
          </rPr>
          <t>estimate has a relative standard error between 25% and 50% and should be used with caution</t>
        </r>
      </text>
    </comment>
    <comment ref="HY13" authorId="0" shapeId="0" xr:uid="{00000000-0006-0000-0500-000032000000}">
      <text>
        <r>
          <rPr>
            <sz val="9"/>
            <color indexed="81"/>
            <rFont val="Tahoma"/>
            <family val="2"/>
          </rPr>
          <t>estimate has a relative standard error between 25% and 50% and should be used with caution</t>
        </r>
      </text>
    </comment>
    <comment ref="HZ13" authorId="0" shapeId="0" xr:uid="{00000000-0006-0000-0500-000033000000}">
      <text>
        <r>
          <rPr>
            <sz val="9"/>
            <color indexed="81"/>
            <rFont val="Tahoma"/>
            <family val="2"/>
          </rPr>
          <t>estimate has a relative standard error between 25% and 50% and should be used with caution</t>
        </r>
      </text>
    </comment>
    <comment ref="IB13" authorId="0" shapeId="0" xr:uid="{00000000-0006-0000-0500-000034000000}">
      <text>
        <r>
          <rPr>
            <sz val="9"/>
            <color indexed="81"/>
            <rFont val="Tahoma"/>
            <family val="2"/>
          </rPr>
          <t>estimate has a relative standard error greater than 50% and is considered too unreliable for general use</t>
        </r>
      </text>
    </comment>
    <comment ref="IE13" authorId="0" shapeId="0" xr:uid="{00000000-0006-0000-0500-000035000000}">
      <text>
        <r>
          <rPr>
            <sz val="9"/>
            <color indexed="81"/>
            <rFont val="Tahoma"/>
            <family val="2"/>
          </rPr>
          <t>estimate has a relative standard error greater than 50% and is considered too unreliable for general use</t>
        </r>
      </text>
    </comment>
    <comment ref="Q14" authorId="0" shapeId="0" xr:uid="{00000000-0006-0000-0500-000036000000}">
      <text>
        <r>
          <rPr>
            <sz val="9"/>
            <color indexed="81"/>
            <rFont val="Tahoma"/>
            <family val="2"/>
          </rPr>
          <t>estimate has a relative standard error between 25% and 50% and should be used with caution</t>
        </r>
      </text>
    </comment>
    <comment ref="W14" authorId="0" shapeId="0" xr:uid="{00000000-0006-0000-0500-000037000000}">
      <text>
        <r>
          <rPr>
            <sz val="9"/>
            <color indexed="81"/>
            <rFont val="Tahoma"/>
            <family val="2"/>
          </rPr>
          <t>estimate has a relative standard error between 25% and 50% and should be used with caution</t>
        </r>
      </text>
    </comment>
    <comment ref="X14" authorId="0" shapeId="0" xr:uid="{00000000-0006-0000-0500-000038000000}">
      <text>
        <r>
          <rPr>
            <sz val="9"/>
            <color indexed="81"/>
            <rFont val="Tahoma"/>
            <family val="2"/>
          </rPr>
          <t>estimate has a relative standard error between 25% and 50% and should be used with caution</t>
        </r>
      </text>
    </comment>
    <comment ref="Z14" authorId="0" shapeId="0" xr:uid="{00000000-0006-0000-0500-000039000000}">
      <text>
        <r>
          <rPr>
            <sz val="9"/>
            <color indexed="81"/>
            <rFont val="Tahoma"/>
            <family val="2"/>
          </rPr>
          <t>estimate has a relative standard error between 25% and 50% and should be used with caution</t>
        </r>
      </text>
    </comment>
    <comment ref="AC14" authorId="0" shapeId="0" xr:uid="{00000000-0006-0000-0500-00003A000000}">
      <text>
        <r>
          <rPr>
            <sz val="9"/>
            <color indexed="81"/>
            <rFont val="Tahoma"/>
            <family val="2"/>
          </rPr>
          <t>estimate has a relative standard error between 25% and 50% and should be used with caution</t>
        </r>
      </text>
    </comment>
    <comment ref="AL14" authorId="0" shapeId="0" xr:uid="{00000000-0006-0000-0500-00003B000000}">
      <text>
        <r>
          <rPr>
            <sz val="9"/>
            <color indexed="81"/>
            <rFont val="Tahoma"/>
            <family val="2"/>
          </rPr>
          <t>estimate has a relative standard error between 25% and 50% and should be used with caution</t>
        </r>
      </text>
    </comment>
    <comment ref="DR14" authorId="0" shapeId="0" xr:uid="{00000000-0006-0000-0500-00003C000000}">
      <text>
        <r>
          <rPr>
            <sz val="9"/>
            <color indexed="81"/>
            <rFont val="Tahoma"/>
            <family val="2"/>
          </rPr>
          <t>estimate has a relative standard error between 25% and 50% and should be used with caution</t>
        </r>
      </text>
    </comment>
    <comment ref="DX14" authorId="0" shapeId="0" xr:uid="{00000000-0006-0000-0500-00003D000000}">
      <text>
        <r>
          <rPr>
            <sz val="9"/>
            <color indexed="81"/>
            <rFont val="Tahoma"/>
            <family val="2"/>
          </rPr>
          <t>estimate has a relative standard error between 25% and 50% and should be used with caution</t>
        </r>
      </text>
    </comment>
    <comment ref="DY14" authorId="0" shapeId="0" xr:uid="{00000000-0006-0000-0500-00003E000000}">
      <text>
        <r>
          <rPr>
            <sz val="9"/>
            <color indexed="81"/>
            <rFont val="Tahoma"/>
            <family val="2"/>
          </rPr>
          <t>estimate has a relative standard error between 25% and 50% and should be used with caution</t>
        </r>
      </text>
    </comment>
    <comment ref="ED14" authorId="0" shapeId="0" xr:uid="{00000000-0006-0000-0500-00003F000000}">
      <text>
        <r>
          <rPr>
            <sz val="9"/>
            <color indexed="81"/>
            <rFont val="Tahoma"/>
            <family val="2"/>
          </rPr>
          <t>estimate has a relative standard error greater than 50% and is considered too unreliable for general use</t>
        </r>
      </text>
    </comment>
    <comment ref="HM14" authorId="0" shapeId="0" xr:uid="{00000000-0006-0000-0500-000040000000}">
      <text>
        <r>
          <rPr>
            <sz val="9"/>
            <color indexed="81"/>
            <rFont val="Tahoma"/>
            <family val="2"/>
          </rPr>
          <t>estimate has a relative standard error between 25% and 50% and should be used with caution</t>
        </r>
      </text>
    </comment>
    <comment ref="HS14" authorId="0" shapeId="0" xr:uid="{00000000-0006-0000-0500-000041000000}">
      <text>
        <r>
          <rPr>
            <sz val="9"/>
            <color indexed="81"/>
            <rFont val="Tahoma"/>
            <family val="2"/>
          </rPr>
          <t>estimate has a relative standard error between 25% and 50% and should be used with caution</t>
        </r>
      </text>
    </comment>
    <comment ref="HX14" authorId="0" shapeId="0" xr:uid="{00000000-0006-0000-0500-000042000000}">
      <text>
        <r>
          <rPr>
            <sz val="9"/>
            <color indexed="81"/>
            <rFont val="Tahoma"/>
            <family val="2"/>
          </rPr>
          <t>estimate has a relative standard error between 25% and 50% and should be used with caution</t>
        </r>
      </text>
    </comment>
    <comment ref="HY14" authorId="0" shapeId="0" xr:uid="{00000000-0006-0000-0500-000043000000}">
      <text>
        <r>
          <rPr>
            <sz val="9"/>
            <color indexed="81"/>
            <rFont val="Tahoma"/>
            <family val="2"/>
          </rPr>
          <t>estimate has a relative standard error between 25% and 50% and should be used with caution</t>
        </r>
      </text>
    </comment>
    <comment ref="HZ14" authorId="0" shapeId="0" xr:uid="{00000000-0006-0000-0500-000044000000}">
      <text>
        <r>
          <rPr>
            <sz val="9"/>
            <color indexed="81"/>
            <rFont val="Tahoma"/>
            <family val="2"/>
          </rPr>
          <t>estimate has a relative standard error between 25% and 50% and should be used with caution</t>
        </r>
      </text>
    </comment>
    <comment ref="IE14" authorId="0" shapeId="0" xr:uid="{00000000-0006-0000-0500-000045000000}">
      <text>
        <r>
          <rPr>
            <sz val="9"/>
            <color indexed="81"/>
            <rFont val="Tahoma"/>
            <family val="2"/>
          </rPr>
          <t>estimate has a relative standard error between 25% and 50% and should be used with caution</t>
        </r>
      </text>
    </comment>
    <comment ref="IN14" authorId="0" shapeId="0" xr:uid="{00000000-0006-0000-0500-000046000000}">
      <text>
        <r>
          <rPr>
            <sz val="9"/>
            <color indexed="81"/>
            <rFont val="Tahoma"/>
            <family val="2"/>
          </rPr>
          <t>estimate has a relative standard error between 25% and 50% and should be used with caution</t>
        </r>
      </text>
    </comment>
    <comment ref="Q15" authorId="0" shapeId="0" xr:uid="{00000000-0006-0000-0500-000047000000}">
      <text>
        <r>
          <rPr>
            <sz val="9"/>
            <color indexed="81"/>
            <rFont val="Tahoma"/>
            <family val="2"/>
          </rPr>
          <t>estimate has a relative standard error between 25% and 50% and should be used with caution</t>
        </r>
      </text>
    </comment>
    <comment ref="W15" authorId="0" shapeId="0" xr:uid="{00000000-0006-0000-0500-000048000000}">
      <text>
        <r>
          <rPr>
            <sz val="9"/>
            <color indexed="81"/>
            <rFont val="Tahoma"/>
            <family val="2"/>
          </rPr>
          <t>estimate has a relative standard error between 25% and 50% and should be used with caution</t>
        </r>
      </text>
    </comment>
    <comment ref="X15" authorId="0" shapeId="0" xr:uid="{00000000-0006-0000-0500-000049000000}">
      <text>
        <r>
          <rPr>
            <sz val="9"/>
            <color indexed="81"/>
            <rFont val="Tahoma"/>
            <family val="2"/>
          </rPr>
          <t>estimate has a relative standard error between 25% and 50% and should be used with caution</t>
        </r>
      </text>
    </comment>
    <comment ref="AC15" authorId="0" shapeId="0" xr:uid="{00000000-0006-0000-0500-00004A000000}">
      <text>
        <r>
          <rPr>
            <sz val="9"/>
            <color indexed="81"/>
            <rFont val="Tahoma"/>
            <family val="2"/>
          </rPr>
          <t>estimate has a relative standard error greater than 50% and is considered too unreliable for general use</t>
        </r>
      </text>
    </comment>
    <comment ref="DR15" authorId="0" shapeId="0" xr:uid="{00000000-0006-0000-0500-00004B000000}">
      <text>
        <r>
          <rPr>
            <sz val="9"/>
            <color indexed="81"/>
            <rFont val="Tahoma"/>
            <family val="2"/>
          </rPr>
          <t>estimate has a relative standard error between 25% and 50% and should be used with caution</t>
        </r>
      </text>
    </comment>
    <comment ref="DX15" authorId="0" shapeId="0" xr:uid="{00000000-0006-0000-0500-00004C000000}">
      <text>
        <r>
          <rPr>
            <sz val="9"/>
            <color indexed="81"/>
            <rFont val="Tahoma"/>
            <family val="2"/>
          </rPr>
          <t>estimate has a relative standard error between 25% and 50% and should be used with caution</t>
        </r>
      </text>
    </comment>
    <comment ref="DY15" authorId="0" shapeId="0" xr:uid="{00000000-0006-0000-0500-00004D000000}">
      <text>
        <r>
          <rPr>
            <sz val="9"/>
            <color indexed="81"/>
            <rFont val="Tahoma"/>
            <family val="2"/>
          </rPr>
          <t>estimate has a relative standard error between 25% and 50% and should be used with caution</t>
        </r>
      </text>
    </comment>
    <comment ref="EA15" authorId="0" shapeId="0" xr:uid="{00000000-0006-0000-0500-00004E000000}">
      <text>
        <r>
          <rPr>
            <sz val="9"/>
            <color indexed="81"/>
            <rFont val="Tahoma"/>
            <family val="2"/>
          </rPr>
          <t>estimate has a relative standard error between 25% and 50% and should be used with caution</t>
        </r>
      </text>
    </comment>
    <comment ref="ED15" authorId="0" shapeId="0" xr:uid="{00000000-0006-0000-0500-00004F000000}">
      <text>
        <r>
          <rPr>
            <sz val="9"/>
            <color indexed="81"/>
            <rFont val="Tahoma"/>
            <family val="2"/>
          </rPr>
          <t>estimate has a relative standard error between 25% and 50% and should be used with caution</t>
        </r>
      </text>
    </comment>
    <comment ref="HS15" authorId="0" shapeId="0" xr:uid="{00000000-0006-0000-0500-000050000000}">
      <text>
        <r>
          <rPr>
            <sz val="9"/>
            <color indexed="81"/>
            <rFont val="Tahoma"/>
            <family val="2"/>
          </rPr>
          <t>estimate has a relative standard error between 25% and 50% and should be used with caution</t>
        </r>
      </text>
    </comment>
    <comment ref="HT15" authorId="0" shapeId="0" xr:uid="{00000000-0006-0000-0500-000051000000}">
      <text>
        <r>
          <rPr>
            <sz val="9"/>
            <color indexed="81"/>
            <rFont val="Tahoma"/>
            <family val="2"/>
          </rPr>
          <t>estimate has a relative standard error between 25% and 50% and should be used with caution</t>
        </r>
      </text>
    </comment>
    <comment ref="HX15" authorId="0" shapeId="0" xr:uid="{00000000-0006-0000-0500-000052000000}">
      <text>
        <r>
          <rPr>
            <sz val="9"/>
            <color indexed="81"/>
            <rFont val="Tahoma"/>
            <family val="2"/>
          </rPr>
          <t>estimate has a relative standard error between 25% and 50% and should be used with caution</t>
        </r>
      </text>
    </comment>
    <comment ref="HY15" authorId="0" shapeId="0" xr:uid="{00000000-0006-0000-0500-000053000000}">
      <text>
        <r>
          <rPr>
            <sz val="9"/>
            <color indexed="81"/>
            <rFont val="Tahoma"/>
            <family val="2"/>
          </rPr>
          <t>estimate has a relative standard error between 25% and 50% and should be used with caution</t>
        </r>
      </text>
    </comment>
    <comment ref="HZ15" authorId="0" shapeId="0" xr:uid="{00000000-0006-0000-0500-000054000000}">
      <text>
        <r>
          <rPr>
            <sz val="9"/>
            <color indexed="81"/>
            <rFont val="Tahoma"/>
            <family val="2"/>
          </rPr>
          <t>estimate has a relative standard error between 25% and 50% and should be used with caution</t>
        </r>
      </text>
    </comment>
    <comment ref="IA15" authorId="0" shapeId="0" xr:uid="{00000000-0006-0000-0500-000055000000}">
      <text>
        <r>
          <rPr>
            <sz val="9"/>
            <color indexed="81"/>
            <rFont val="Tahoma"/>
            <family val="2"/>
          </rPr>
          <t>estimate has a relative standard error between 25% and 50% and should be used with caution</t>
        </r>
      </text>
    </comment>
    <comment ref="IB15" authorId="0" shapeId="0" xr:uid="{00000000-0006-0000-0500-000056000000}">
      <text>
        <r>
          <rPr>
            <sz val="9"/>
            <color indexed="81"/>
            <rFont val="Tahoma"/>
            <family val="2"/>
          </rPr>
          <t>estimate has a relative standard error between 25% and 50% and should be used with caution</t>
        </r>
      </text>
    </comment>
    <comment ref="IC15" authorId="0" shapeId="0" xr:uid="{00000000-0006-0000-0500-000057000000}">
      <text>
        <r>
          <rPr>
            <sz val="9"/>
            <color indexed="81"/>
            <rFont val="Tahoma"/>
            <family val="2"/>
          </rPr>
          <t>estimate has a relative standard error between 25% and 50% and should be used with caution</t>
        </r>
      </text>
    </comment>
    <comment ref="IE15" authorId="0" shapeId="0" xr:uid="{00000000-0006-0000-0500-000058000000}">
      <text>
        <r>
          <rPr>
            <sz val="9"/>
            <color indexed="81"/>
            <rFont val="Tahoma"/>
            <family val="2"/>
          </rPr>
          <t>estimate has a relative standard error greater than 50% and is considered too unreliable for general use</t>
        </r>
      </text>
    </comment>
    <comment ref="IN15" authorId="0" shapeId="0" xr:uid="{00000000-0006-0000-0500-000059000000}">
      <text>
        <r>
          <rPr>
            <sz val="9"/>
            <color indexed="81"/>
            <rFont val="Tahoma"/>
            <family val="2"/>
          </rPr>
          <t>estimate has a relative standard error between 25% and 50% and should be used with caution</t>
        </r>
      </text>
    </comment>
    <comment ref="V16" authorId="0" shapeId="0" xr:uid="{00000000-0006-0000-0500-00005A000000}">
      <text>
        <r>
          <rPr>
            <sz val="9"/>
            <color indexed="81"/>
            <rFont val="Tahoma"/>
            <family val="2"/>
          </rPr>
          <t>estimate has a relative standard error between 25% and 50% and should be used with caution</t>
        </r>
      </text>
    </comment>
    <comment ref="W16" authorId="0" shapeId="0" xr:uid="{00000000-0006-0000-0500-00005B000000}">
      <text>
        <r>
          <rPr>
            <sz val="9"/>
            <color indexed="81"/>
            <rFont val="Tahoma"/>
            <family val="2"/>
          </rPr>
          <t>estimate has a relative standard error between 25% and 50% and should be used with caution</t>
        </r>
      </text>
    </comment>
    <comment ref="X16" authorId="0" shapeId="0" xr:uid="{00000000-0006-0000-0500-00005C000000}">
      <text>
        <r>
          <rPr>
            <sz val="9"/>
            <color indexed="81"/>
            <rFont val="Tahoma"/>
            <family val="2"/>
          </rPr>
          <t>estimate has a relative standard error between 25% and 50% and should be used with caution</t>
        </r>
      </text>
    </comment>
    <comment ref="AC16" authorId="0" shapeId="0" xr:uid="{00000000-0006-0000-0500-00005D000000}">
      <text>
        <r>
          <rPr>
            <sz val="9"/>
            <color indexed="81"/>
            <rFont val="Tahoma"/>
            <family val="2"/>
          </rPr>
          <t>estimate has a relative standard error greater than 50% and is considered too unreliable for general use</t>
        </r>
      </text>
    </comment>
    <comment ref="DR16" authorId="0" shapeId="0" xr:uid="{00000000-0006-0000-0500-00005E000000}">
      <text>
        <r>
          <rPr>
            <sz val="9"/>
            <color indexed="81"/>
            <rFont val="Tahoma"/>
            <family val="2"/>
          </rPr>
          <t>estimate has a relative standard error between 25% and 50% and should be used with caution</t>
        </r>
      </text>
    </comment>
    <comment ref="DX16" authorId="0" shapeId="0" xr:uid="{00000000-0006-0000-0500-00005F000000}">
      <text>
        <r>
          <rPr>
            <sz val="9"/>
            <color indexed="81"/>
            <rFont val="Tahoma"/>
            <family val="2"/>
          </rPr>
          <t>estimate has a relative standard error between 25% and 50% and should be used with caution</t>
        </r>
      </text>
    </comment>
    <comment ref="DY16" authorId="0" shapeId="0" xr:uid="{00000000-0006-0000-0500-000060000000}">
      <text>
        <r>
          <rPr>
            <sz val="9"/>
            <color indexed="81"/>
            <rFont val="Tahoma"/>
            <family val="2"/>
          </rPr>
          <t>estimate has a relative standard error between 25% and 50% and should be used with caution</t>
        </r>
      </text>
    </comment>
    <comment ref="EA16" authorId="0" shapeId="0" xr:uid="{00000000-0006-0000-0500-000061000000}">
      <text>
        <r>
          <rPr>
            <sz val="9"/>
            <color indexed="81"/>
            <rFont val="Tahoma"/>
            <family val="2"/>
          </rPr>
          <t>estimate has a relative standard error between 25% and 50% and should be used with caution</t>
        </r>
      </text>
    </comment>
    <comment ref="ED16" authorId="0" shapeId="0" xr:uid="{00000000-0006-0000-0500-000062000000}">
      <text>
        <r>
          <rPr>
            <sz val="9"/>
            <color indexed="81"/>
            <rFont val="Tahoma"/>
            <family val="2"/>
          </rPr>
          <t>estimate has a relative standard error greater than 50% and is considered too unreliable for general use</t>
        </r>
      </text>
    </comment>
    <comment ref="HS16" authorId="0" shapeId="0" xr:uid="{00000000-0006-0000-0500-000063000000}">
      <text>
        <r>
          <rPr>
            <sz val="9"/>
            <color indexed="81"/>
            <rFont val="Tahoma"/>
            <family val="2"/>
          </rPr>
          <t>estimate has a relative standard error between 25% and 50% and should be used with caution</t>
        </r>
      </text>
    </comment>
    <comment ref="HY16" authorId="0" shapeId="0" xr:uid="{00000000-0006-0000-0500-000064000000}">
      <text>
        <r>
          <rPr>
            <sz val="9"/>
            <color indexed="81"/>
            <rFont val="Tahoma"/>
            <family val="2"/>
          </rPr>
          <t>estimate has a relative standard error between 25% and 50% and should be used with caution</t>
        </r>
      </text>
    </comment>
    <comment ref="IB16" authorId="0" shapeId="0" xr:uid="{00000000-0006-0000-0500-000065000000}">
      <text>
        <r>
          <rPr>
            <sz val="9"/>
            <color indexed="81"/>
            <rFont val="Tahoma"/>
            <family val="2"/>
          </rPr>
          <t>estimate has a relative standard error between 25% and 50% and should be used with caution</t>
        </r>
      </text>
    </comment>
    <comment ref="IE16" authorId="0" shapeId="0" xr:uid="{00000000-0006-0000-0500-000066000000}">
      <text>
        <r>
          <rPr>
            <sz val="9"/>
            <color indexed="81"/>
            <rFont val="Tahoma"/>
            <family val="2"/>
          </rPr>
          <t>estimate has a relative standard error between 25% and 50% and should be used with caution</t>
        </r>
      </text>
    </comment>
    <comment ref="W17" authorId="0" shapeId="0" xr:uid="{00000000-0006-0000-0500-000067000000}">
      <text>
        <r>
          <rPr>
            <sz val="9"/>
            <color indexed="81"/>
            <rFont val="Tahoma"/>
            <family val="2"/>
          </rPr>
          <t>estimate has a relative standard error between 25% and 50% and should be used with caution</t>
        </r>
      </text>
    </comment>
    <comment ref="X17" authorId="0" shapeId="0" xr:uid="{00000000-0006-0000-0500-000068000000}">
      <text>
        <r>
          <rPr>
            <sz val="9"/>
            <color indexed="81"/>
            <rFont val="Tahoma"/>
            <family val="2"/>
          </rPr>
          <t>estimate has a relative standard error between 25% and 50% and should be used with caution</t>
        </r>
      </text>
    </comment>
    <comment ref="AC17" authorId="0" shapeId="0" xr:uid="{00000000-0006-0000-0500-000069000000}">
      <text>
        <r>
          <rPr>
            <sz val="9"/>
            <color indexed="81"/>
            <rFont val="Tahoma"/>
            <family val="2"/>
          </rPr>
          <t>estimate has a relative standard error between 25% and 50% and should be used with caution</t>
        </r>
      </text>
    </comment>
    <comment ref="DX17" authorId="0" shapeId="0" xr:uid="{00000000-0006-0000-0500-00006A000000}">
      <text>
        <r>
          <rPr>
            <sz val="9"/>
            <color indexed="81"/>
            <rFont val="Tahoma"/>
            <family val="2"/>
          </rPr>
          <t>estimate has a relative standard error between 25% and 50% and should be used with caution</t>
        </r>
      </text>
    </comment>
    <comment ref="DY17" authorId="0" shapeId="0" xr:uid="{00000000-0006-0000-0500-00006B000000}">
      <text>
        <r>
          <rPr>
            <sz val="9"/>
            <color indexed="81"/>
            <rFont val="Tahoma"/>
            <family val="2"/>
          </rPr>
          <t>estimate has a relative standard error between 25% and 50% and should be used with caution</t>
        </r>
      </text>
    </comment>
    <comment ref="ED17" authorId="0" shapeId="0" xr:uid="{00000000-0006-0000-0500-00006C000000}">
      <text>
        <r>
          <rPr>
            <sz val="9"/>
            <color indexed="81"/>
            <rFont val="Tahoma"/>
            <family val="2"/>
          </rPr>
          <t>estimate has a relative standard error between 25% and 50% and should be used with caution</t>
        </r>
      </text>
    </comment>
    <comment ref="HS17" authorId="0" shapeId="0" xr:uid="{00000000-0006-0000-0500-00006D000000}">
      <text>
        <r>
          <rPr>
            <sz val="9"/>
            <color indexed="81"/>
            <rFont val="Tahoma"/>
            <family val="2"/>
          </rPr>
          <t>estimate has a relative standard error between 25% and 50% and should be used with caution</t>
        </r>
      </text>
    </comment>
    <comment ref="HT17" authorId="0" shapeId="0" xr:uid="{00000000-0006-0000-0500-00006E000000}">
      <text>
        <r>
          <rPr>
            <sz val="9"/>
            <color indexed="81"/>
            <rFont val="Tahoma"/>
            <family val="2"/>
          </rPr>
          <t>estimate has a relative standard error between 25% and 50% and should be used with caution</t>
        </r>
      </text>
    </comment>
    <comment ref="HX17" authorId="0" shapeId="0" xr:uid="{00000000-0006-0000-0500-00006F000000}">
      <text>
        <r>
          <rPr>
            <sz val="9"/>
            <color indexed="81"/>
            <rFont val="Tahoma"/>
            <family val="2"/>
          </rPr>
          <t>estimate has a relative standard error between 25% and 50% and should be used with caution</t>
        </r>
      </text>
    </comment>
    <comment ref="HY17" authorId="0" shapeId="0" xr:uid="{00000000-0006-0000-0500-000070000000}">
      <text>
        <r>
          <rPr>
            <sz val="9"/>
            <color indexed="81"/>
            <rFont val="Tahoma"/>
            <family val="2"/>
          </rPr>
          <t>estimate has a relative standard error between 25% and 50% and should be used with caution</t>
        </r>
      </text>
    </comment>
    <comment ref="HZ17" authorId="0" shapeId="0" xr:uid="{00000000-0006-0000-0500-000071000000}">
      <text>
        <r>
          <rPr>
            <sz val="9"/>
            <color indexed="81"/>
            <rFont val="Tahoma"/>
            <family val="2"/>
          </rPr>
          <t>estimate has a relative standard error between 25% and 50% and should be used with caution</t>
        </r>
      </text>
    </comment>
    <comment ref="IB17" authorId="0" shapeId="0" xr:uid="{00000000-0006-0000-0500-000072000000}">
      <text>
        <r>
          <rPr>
            <sz val="9"/>
            <color indexed="81"/>
            <rFont val="Tahoma"/>
            <family val="2"/>
          </rPr>
          <t>estimate has a relative standard error between 25% and 50% and should be used with caution</t>
        </r>
      </text>
    </comment>
    <comment ref="IE17" authorId="0" shapeId="0" xr:uid="{00000000-0006-0000-0500-000073000000}">
      <text>
        <r>
          <rPr>
            <sz val="9"/>
            <color indexed="81"/>
            <rFont val="Tahoma"/>
            <family val="2"/>
          </rPr>
          <t>estimate has a relative standard error between 25% and 50% and should be used with caution</t>
        </r>
      </text>
    </comment>
    <comment ref="W18" authorId="0" shapeId="0" xr:uid="{00000000-0006-0000-0500-000074000000}">
      <text>
        <r>
          <rPr>
            <sz val="9"/>
            <color indexed="81"/>
            <rFont val="Tahoma"/>
            <family val="2"/>
          </rPr>
          <t>estimate has a relative standard error between 25% and 50% and should be used with caution</t>
        </r>
      </text>
    </comment>
    <comment ref="X18" authorId="0" shapeId="0" xr:uid="{00000000-0006-0000-0500-000075000000}">
      <text>
        <r>
          <rPr>
            <sz val="9"/>
            <color indexed="81"/>
            <rFont val="Tahoma"/>
            <family val="2"/>
          </rPr>
          <t>estimate has a relative standard error between 25% and 50% and should be used with caution</t>
        </r>
      </text>
    </comment>
    <comment ref="AC18" authorId="0" shapeId="0" xr:uid="{00000000-0006-0000-0500-000076000000}">
      <text>
        <r>
          <rPr>
            <sz val="9"/>
            <color indexed="81"/>
            <rFont val="Tahoma"/>
            <family val="2"/>
          </rPr>
          <t>estimate has a relative standard error between 25% and 50% and should be used with caution</t>
        </r>
      </text>
    </comment>
    <comment ref="DX18" authorId="0" shapeId="0" xr:uid="{00000000-0006-0000-0500-000077000000}">
      <text>
        <r>
          <rPr>
            <sz val="9"/>
            <color indexed="81"/>
            <rFont val="Tahoma"/>
            <family val="2"/>
          </rPr>
          <t>estimate has a relative standard error between 25% and 50% and should be used with caution</t>
        </r>
      </text>
    </comment>
    <comment ref="DY18" authorId="0" shapeId="0" xr:uid="{00000000-0006-0000-0500-000078000000}">
      <text>
        <r>
          <rPr>
            <sz val="9"/>
            <color indexed="81"/>
            <rFont val="Tahoma"/>
            <family val="2"/>
          </rPr>
          <t>estimate has a relative standard error between 25% and 50% and should be used with caution</t>
        </r>
      </text>
    </comment>
    <comment ref="ED18" authorId="0" shapeId="0" xr:uid="{00000000-0006-0000-0500-000079000000}">
      <text>
        <r>
          <rPr>
            <sz val="9"/>
            <color indexed="81"/>
            <rFont val="Tahoma"/>
            <family val="2"/>
          </rPr>
          <t>estimate has a relative standard error between 25% and 50% and should be used with caution</t>
        </r>
      </text>
    </comment>
    <comment ref="HS18" authorId="0" shapeId="0" xr:uid="{00000000-0006-0000-0500-00007A000000}">
      <text>
        <r>
          <rPr>
            <sz val="9"/>
            <color indexed="81"/>
            <rFont val="Tahoma"/>
            <family val="2"/>
          </rPr>
          <t>estimate has a relative standard error between 25% and 50% and should be used with caution</t>
        </r>
      </text>
    </comment>
    <comment ref="HX18" authorId="0" shapeId="0" xr:uid="{00000000-0006-0000-0500-00007B000000}">
      <text>
        <r>
          <rPr>
            <sz val="9"/>
            <color indexed="81"/>
            <rFont val="Tahoma"/>
            <family val="2"/>
          </rPr>
          <t>estimate has a relative standard error between 25% and 50% and should be used with caution</t>
        </r>
      </text>
    </comment>
    <comment ref="HY18" authorId="0" shapeId="0" xr:uid="{00000000-0006-0000-0500-00007C000000}">
      <text>
        <r>
          <rPr>
            <sz val="9"/>
            <color indexed="81"/>
            <rFont val="Tahoma"/>
            <family val="2"/>
          </rPr>
          <t>estimate has a relative standard error greater than 50% and is considered too unreliable for general use</t>
        </r>
      </text>
    </comment>
    <comment ref="HZ18" authorId="0" shapeId="0" xr:uid="{00000000-0006-0000-0500-00007D000000}">
      <text>
        <r>
          <rPr>
            <sz val="9"/>
            <color indexed="81"/>
            <rFont val="Tahoma"/>
            <family val="2"/>
          </rPr>
          <t>estimate has a relative standard error greater than 50% and is considered too unreliable for general use</t>
        </r>
      </text>
    </comment>
    <comment ref="IB18" authorId="0" shapeId="0" xr:uid="{00000000-0006-0000-0500-00007E000000}">
      <text>
        <r>
          <rPr>
            <sz val="9"/>
            <color indexed="81"/>
            <rFont val="Tahoma"/>
            <family val="2"/>
          </rPr>
          <t>estimate has a relative standard error between 25% and 50% and should be used with caution</t>
        </r>
      </text>
    </comment>
    <comment ref="IE18" authorId="0" shapeId="0" xr:uid="{00000000-0006-0000-0500-00007F000000}">
      <text>
        <r>
          <rPr>
            <sz val="9"/>
            <color indexed="81"/>
            <rFont val="Tahoma"/>
            <family val="2"/>
          </rPr>
          <t>estimate has a relative standard error between 25% and 50%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600-000001000000}">
      <text>
        <r>
          <rPr>
            <sz val="9"/>
            <color indexed="81"/>
            <rFont val="Tahoma"/>
            <family val="2"/>
          </rPr>
          <t>Refers to series collected at quarterly and lesser frequencies only.
Indicates which month in the collection period the data refers to.</t>
        </r>
      </text>
    </comment>
    <comment ref="V11" authorId="0" shapeId="0" xr:uid="{00000000-0006-0000-0600-000002000000}">
      <text>
        <r>
          <rPr>
            <sz val="9"/>
            <color indexed="81"/>
            <rFont val="Tahoma"/>
            <family val="2"/>
          </rPr>
          <t>estimate has a relative standard error between 25% and 50% and should be used with caution</t>
        </r>
      </text>
    </comment>
    <comment ref="Y11" authorId="0" shapeId="0" xr:uid="{00000000-0006-0000-0600-000003000000}">
      <text>
        <r>
          <rPr>
            <sz val="9"/>
            <color indexed="81"/>
            <rFont val="Tahoma"/>
            <family val="2"/>
          </rPr>
          <t>estimate has a relative standard error between 25% and 50% and should be used with caution</t>
        </r>
      </text>
    </comment>
    <comment ref="Z11" authorId="0" shapeId="0" xr:uid="{00000000-0006-0000-0600-000004000000}">
      <text>
        <r>
          <rPr>
            <sz val="9"/>
            <color indexed="81"/>
            <rFont val="Tahoma"/>
            <family val="2"/>
          </rPr>
          <t>estimate has a relative standard error between 25% and 50% and should be used with caution</t>
        </r>
      </text>
    </comment>
    <comment ref="AE11" authorId="0" shapeId="0" xr:uid="{00000000-0006-0000-0600-000005000000}">
      <text>
        <r>
          <rPr>
            <sz val="9"/>
            <color indexed="81"/>
            <rFont val="Tahoma"/>
            <family val="2"/>
          </rPr>
          <t>estimate has a relative standard error between 25% and 50% and should be used with caution</t>
        </r>
      </text>
    </comment>
    <comment ref="AT11" authorId="0" shapeId="0" xr:uid="{00000000-0006-0000-0600-000006000000}">
      <text>
        <r>
          <rPr>
            <sz val="9"/>
            <color indexed="81"/>
            <rFont val="Tahoma"/>
            <family val="2"/>
          </rPr>
          <t>estimate has a relative standard error between 25% and 50% and should be used with caution</t>
        </r>
      </text>
    </comment>
    <comment ref="AU11" authorId="0" shapeId="0" xr:uid="{00000000-0006-0000-0600-000007000000}">
      <text>
        <r>
          <rPr>
            <sz val="9"/>
            <color indexed="81"/>
            <rFont val="Tahoma"/>
            <family val="2"/>
          </rPr>
          <t>estimate has a relative standard error between 25% and 50% and should be used with caution</t>
        </r>
      </text>
    </comment>
    <comment ref="BX11" authorId="0" shapeId="0" xr:uid="{00000000-0006-0000-0600-000008000000}">
      <text>
        <r>
          <rPr>
            <sz val="9"/>
            <color indexed="81"/>
            <rFont val="Tahoma"/>
            <family val="2"/>
          </rPr>
          <t>estimate has a relative standard error between 25% and 50% and should be used with caution</t>
        </r>
      </text>
    </comment>
    <comment ref="BY11" authorId="0" shapeId="0" xr:uid="{00000000-0006-0000-0600-000009000000}">
      <text>
        <r>
          <rPr>
            <sz val="9"/>
            <color indexed="81"/>
            <rFont val="Tahoma"/>
            <family val="2"/>
          </rPr>
          <t>estimate has a relative standard error between 25% and 50% and should be used with caution</t>
        </r>
      </text>
    </comment>
    <comment ref="CD11" authorId="0" shapeId="0" xr:uid="{00000000-0006-0000-0600-00000A000000}">
      <text>
        <r>
          <rPr>
            <sz val="9"/>
            <color indexed="81"/>
            <rFont val="Tahoma"/>
            <family val="2"/>
          </rPr>
          <t>estimate has a relative standard error between 25% and 50% and should be used with caution</t>
        </r>
      </text>
    </comment>
    <comment ref="CE11" authorId="0" shapeId="0" xr:uid="{00000000-0006-0000-0600-00000B000000}">
      <text>
        <r>
          <rPr>
            <sz val="9"/>
            <color indexed="81"/>
            <rFont val="Tahoma"/>
            <family val="2"/>
          </rPr>
          <t>estimate has a relative standard error between 25% and 50% and should be used with caution</t>
        </r>
      </text>
    </comment>
    <comment ref="CI11" authorId="0" shapeId="0" xr:uid="{00000000-0006-0000-0600-00000C000000}">
      <text>
        <r>
          <rPr>
            <sz val="9"/>
            <color indexed="81"/>
            <rFont val="Tahoma"/>
            <family val="2"/>
          </rPr>
          <t>estimate has a relative standard error greater than 50% and is considered too unreliable for general use</t>
        </r>
      </text>
    </comment>
    <comment ref="CJ11" authorId="0" shapeId="0" xr:uid="{00000000-0006-0000-0600-00000D000000}">
      <text>
        <r>
          <rPr>
            <sz val="9"/>
            <color indexed="81"/>
            <rFont val="Tahoma"/>
            <family val="2"/>
          </rPr>
          <t>estimate has a relative standard error greater than 50% and is considered too unreliable for general use</t>
        </r>
      </text>
    </comment>
    <comment ref="CK11" authorId="0" shapeId="0" xr:uid="{00000000-0006-0000-0600-00000E000000}">
      <text>
        <r>
          <rPr>
            <sz val="9"/>
            <color indexed="81"/>
            <rFont val="Tahoma"/>
            <family val="2"/>
          </rPr>
          <t>estimate has a relative standard error greater than 50% and is considered too unreliable for general use</t>
        </r>
      </text>
    </comment>
    <comment ref="CL11" authorId="0" shapeId="0" xr:uid="{00000000-0006-0000-0600-00000F000000}">
      <text>
        <r>
          <rPr>
            <sz val="9"/>
            <color indexed="81"/>
            <rFont val="Tahoma"/>
            <family val="2"/>
          </rPr>
          <t>estimate has a relative standard error between 25% and 50% and should be used with caution</t>
        </r>
      </text>
    </comment>
    <comment ref="CM11" authorId="0" shapeId="0" xr:uid="{00000000-0006-0000-0600-000010000000}">
      <text>
        <r>
          <rPr>
            <sz val="9"/>
            <color indexed="81"/>
            <rFont val="Tahoma"/>
            <family val="2"/>
          </rPr>
          <t>estimate has a relative standard error between 25% and 50% and should be used with caution</t>
        </r>
      </text>
    </comment>
    <comment ref="CN11" authorId="0" shapeId="0" xr:uid="{00000000-0006-0000-0600-000011000000}">
      <text>
        <r>
          <rPr>
            <sz val="9"/>
            <color indexed="81"/>
            <rFont val="Tahoma"/>
            <family val="2"/>
          </rPr>
          <t>estimate has a relative standard error between 25% and 50% and should be used with caution</t>
        </r>
      </text>
    </comment>
    <comment ref="CO11" authorId="0" shapeId="0" xr:uid="{00000000-0006-0000-0600-000012000000}">
      <text>
        <r>
          <rPr>
            <sz val="9"/>
            <color indexed="81"/>
            <rFont val="Tahoma"/>
            <family val="2"/>
          </rPr>
          <t>estimate has a relative standard error between 25% and 50% and should be used with caution</t>
        </r>
      </text>
    </comment>
    <comment ref="CP11" authorId="0" shapeId="0" xr:uid="{00000000-0006-0000-0600-000013000000}">
      <text>
        <r>
          <rPr>
            <sz val="9"/>
            <color indexed="81"/>
            <rFont val="Tahoma"/>
            <family val="2"/>
          </rPr>
          <t>estimate has a relative standard error greater than 50% and is considered too unreliable for general use</t>
        </r>
      </text>
    </comment>
    <comment ref="CQ11" authorId="0" shapeId="0" xr:uid="{00000000-0006-0000-0600-000014000000}">
      <text>
        <r>
          <rPr>
            <sz val="9"/>
            <color indexed="81"/>
            <rFont val="Tahoma"/>
            <family val="2"/>
          </rPr>
          <t>estimate has a relative standard error between 25% and 50% and should be used with caution</t>
        </r>
      </text>
    </comment>
    <comment ref="CY11" authorId="0" shapeId="0" xr:uid="{00000000-0006-0000-0600-000015000000}">
      <text>
        <r>
          <rPr>
            <sz val="9"/>
            <color indexed="81"/>
            <rFont val="Tahoma"/>
            <family val="2"/>
          </rPr>
          <t>estimate has a relative standard error between 25% and 50% and should be used with caution</t>
        </r>
      </text>
    </comment>
    <comment ref="CZ11" authorId="0" shapeId="0" xr:uid="{00000000-0006-0000-0600-000016000000}">
      <text>
        <r>
          <rPr>
            <sz val="9"/>
            <color indexed="81"/>
            <rFont val="Tahoma"/>
            <family val="2"/>
          </rPr>
          <t>estimate has a relative standard error between 25% and 50% and should be used with caution</t>
        </r>
      </text>
    </comment>
    <comment ref="FY11" authorId="0" shapeId="0" xr:uid="{00000000-0006-0000-0600-000017000000}">
      <text>
        <r>
          <rPr>
            <sz val="9"/>
            <color indexed="81"/>
            <rFont val="Tahoma"/>
            <family val="2"/>
          </rPr>
          <t>estimate has a relative standard error between 25% and 50% and should be used with caution</t>
        </r>
      </text>
    </comment>
    <comment ref="GD11" authorId="0" shapeId="0" xr:uid="{00000000-0006-0000-0600-000018000000}">
      <text>
        <r>
          <rPr>
            <sz val="9"/>
            <color indexed="81"/>
            <rFont val="Tahoma"/>
            <family val="2"/>
          </rPr>
          <t>estimate has a relative standard error between 25% and 50% and should be used with caution</t>
        </r>
      </text>
    </comment>
    <comment ref="GE11" authorId="0" shapeId="0" xr:uid="{00000000-0006-0000-0600-000019000000}">
      <text>
        <r>
          <rPr>
            <sz val="9"/>
            <color indexed="81"/>
            <rFont val="Tahoma"/>
            <family val="2"/>
          </rPr>
          <t>estimate has a relative standard error greater than 50% and is considered too unreliable for general use</t>
        </r>
      </text>
    </comment>
    <comment ref="GF11" authorId="0" shapeId="0" xr:uid="{00000000-0006-0000-0600-00001A000000}">
      <text>
        <r>
          <rPr>
            <sz val="9"/>
            <color indexed="81"/>
            <rFont val="Tahoma"/>
            <family val="2"/>
          </rPr>
          <t>estimate has a relative standard error between 25% and 50% and should be used with caution</t>
        </r>
      </text>
    </comment>
    <comment ref="GJ11" authorId="0" shapeId="0" xr:uid="{00000000-0006-0000-0600-00001B000000}">
      <text>
        <r>
          <rPr>
            <sz val="9"/>
            <color indexed="81"/>
            <rFont val="Tahoma"/>
            <family val="2"/>
          </rPr>
          <t>estimate has a relative standard error greater than 50% and is considered too unreliable for general use</t>
        </r>
      </text>
    </comment>
    <comment ref="GK11" authorId="0" shapeId="0" xr:uid="{00000000-0006-0000-0600-00001C000000}">
      <text>
        <r>
          <rPr>
            <sz val="9"/>
            <color indexed="81"/>
            <rFont val="Tahoma"/>
            <family val="2"/>
          </rPr>
          <t>estimate has a relative standard error greater than 50% and is considered too unreliable for general use</t>
        </r>
      </text>
    </comment>
    <comment ref="GL11" authorId="0" shapeId="0" xr:uid="{00000000-0006-0000-0600-00001D000000}">
      <text>
        <r>
          <rPr>
            <sz val="9"/>
            <color indexed="81"/>
            <rFont val="Tahoma"/>
            <family val="2"/>
          </rPr>
          <t>estimate has a relative standard error greater than 50% and is considered too unreliable for general use</t>
        </r>
      </text>
    </comment>
    <comment ref="GN11" authorId="0" shapeId="0" xr:uid="{00000000-0006-0000-0600-00001E000000}">
      <text>
        <r>
          <rPr>
            <sz val="9"/>
            <color indexed="81"/>
            <rFont val="Tahoma"/>
            <family val="2"/>
          </rPr>
          <t>estimate has a relative standard error between 25% and 50% and should be used with caution</t>
        </r>
      </text>
    </comment>
    <comment ref="GP11" authorId="0" shapeId="0" xr:uid="{00000000-0006-0000-0600-00001F000000}">
      <text>
        <r>
          <rPr>
            <sz val="9"/>
            <color indexed="81"/>
            <rFont val="Tahoma"/>
            <family val="2"/>
          </rPr>
          <t>estimate has a relative standard error between 25% and 50% and should be used with caution</t>
        </r>
      </text>
    </comment>
    <comment ref="GQ11" authorId="0" shapeId="0" xr:uid="{00000000-0006-0000-0600-000020000000}">
      <text>
        <r>
          <rPr>
            <sz val="9"/>
            <color indexed="81"/>
            <rFont val="Tahoma"/>
            <family val="2"/>
          </rPr>
          <t>estimate has a relative standard error greater than 50% and is considered too unreliable for general use</t>
        </r>
      </text>
    </comment>
    <comment ref="GR11" authorId="0" shapeId="0" xr:uid="{00000000-0006-0000-0600-000021000000}">
      <text>
        <r>
          <rPr>
            <sz val="9"/>
            <color indexed="81"/>
            <rFont val="Tahoma"/>
            <family val="2"/>
          </rPr>
          <t>estimate has a relative standard error between 25% and 50% and should be used with caution</t>
        </r>
      </text>
    </comment>
    <comment ref="GY11" authorId="0" shapeId="0" xr:uid="{00000000-0006-0000-0600-000022000000}">
      <text>
        <r>
          <rPr>
            <sz val="9"/>
            <color indexed="81"/>
            <rFont val="Tahoma"/>
            <family val="2"/>
          </rPr>
          <t>estimate has a relative standard error between 25% and 50% and should be used with caution</t>
        </r>
      </text>
    </comment>
    <comment ref="GZ11" authorId="0" shapeId="0" xr:uid="{00000000-0006-0000-0600-000023000000}">
      <text>
        <r>
          <rPr>
            <sz val="9"/>
            <color indexed="81"/>
            <rFont val="Tahoma"/>
            <family val="2"/>
          </rPr>
          <t>estimate has a relative standard error between 25% and 50% and should be used with caution</t>
        </r>
      </text>
    </comment>
    <comment ref="HA11" authorId="0" shapeId="0" xr:uid="{00000000-0006-0000-0600-000024000000}">
      <text>
        <r>
          <rPr>
            <sz val="9"/>
            <color indexed="81"/>
            <rFont val="Tahoma"/>
            <family val="2"/>
          </rPr>
          <t>estimate has a relative standard error between 25% and 50% and should be used with caution</t>
        </r>
      </text>
    </comment>
    <comment ref="Z12" authorId="0" shapeId="0" xr:uid="{00000000-0006-0000-0600-000025000000}">
      <text>
        <r>
          <rPr>
            <sz val="9"/>
            <color indexed="81"/>
            <rFont val="Tahoma"/>
            <family val="2"/>
          </rPr>
          <t>estimate has a relative standard error between 25% and 50% and should be used with caution</t>
        </r>
      </text>
    </comment>
    <comment ref="BW12" authorId="0" shapeId="0" xr:uid="{00000000-0006-0000-0600-000026000000}">
      <text>
        <r>
          <rPr>
            <sz val="9"/>
            <color indexed="81"/>
            <rFont val="Tahoma"/>
            <family val="2"/>
          </rPr>
          <t>estimate has a relative standard error between 25% and 50% and should be used with caution</t>
        </r>
      </text>
    </comment>
    <comment ref="BX12" authorId="0" shapeId="0" xr:uid="{00000000-0006-0000-0600-000027000000}">
      <text>
        <r>
          <rPr>
            <sz val="9"/>
            <color indexed="81"/>
            <rFont val="Tahoma"/>
            <family val="2"/>
          </rPr>
          <t>estimate has a relative standard error between 25% and 50% and should be used with caution</t>
        </r>
      </text>
    </comment>
    <comment ref="BY12" authorId="0" shapeId="0" xr:uid="{00000000-0006-0000-0600-000028000000}">
      <text>
        <r>
          <rPr>
            <sz val="9"/>
            <color indexed="81"/>
            <rFont val="Tahoma"/>
            <family val="2"/>
          </rPr>
          <t>estimate has a relative standard error between 25% and 50% and should be used with caution</t>
        </r>
      </text>
    </comment>
    <comment ref="CC12" authorId="0" shapeId="0" xr:uid="{00000000-0006-0000-0600-000029000000}">
      <text>
        <r>
          <rPr>
            <sz val="9"/>
            <color indexed="81"/>
            <rFont val="Tahoma"/>
            <family val="2"/>
          </rPr>
          <t>estimate has a relative standard error between 25% and 50% and should be used with caution</t>
        </r>
      </text>
    </comment>
    <comment ref="CD12" authorId="0" shapeId="0" xr:uid="{00000000-0006-0000-0600-00002A000000}">
      <text>
        <r>
          <rPr>
            <sz val="9"/>
            <color indexed="81"/>
            <rFont val="Tahoma"/>
            <family val="2"/>
          </rPr>
          <t>estimate has a relative standard error between 25% and 50% and should be used with caution</t>
        </r>
      </text>
    </comment>
    <comment ref="CE12" authorId="0" shapeId="0" xr:uid="{00000000-0006-0000-0600-00002B000000}">
      <text>
        <r>
          <rPr>
            <sz val="9"/>
            <color indexed="81"/>
            <rFont val="Tahoma"/>
            <family val="2"/>
          </rPr>
          <t>estimate has a relative standard error between 25% and 50% and should be used with caution</t>
        </r>
      </text>
    </comment>
    <comment ref="CI12" authorId="0" shapeId="0" xr:uid="{00000000-0006-0000-0600-00002C000000}">
      <text>
        <r>
          <rPr>
            <sz val="9"/>
            <color indexed="81"/>
            <rFont val="Tahoma"/>
            <family val="2"/>
          </rPr>
          <t>estimate has a relative standard error greater than 50% and is considered too unreliable for general use</t>
        </r>
      </text>
    </comment>
    <comment ref="CK12" authorId="0" shapeId="0" xr:uid="{00000000-0006-0000-0600-00002D000000}">
      <text>
        <r>
          <rPr>
            <sz val="9"/>
            <color indexed="81"/>
            <rFont val="Tahoma"/>
            <family val="2"/>
          </rPr>
          <t>estimate has a relative standard error greater than 50% and is considered too unreliable for general use</t>
        </r>
      </text>
    </comment>
    <comment ref="CL12" authorId="0" shapeId="0" xr:uid="{00000000-0006-0000-0600-00002E000000}">
      <text>
        <r>
          <rPr>
            <sz val="9"/>
            <color indexed="81"/>
            <rFont val="Tahoma"/>
            <family val="2"/>
          </rPr>
          <t>estimate has a relative standard error between 25% and 50% and should be used with caution</t>
        </r>
      </text>
    </comment>
    <comment ref="CM12" authorId="0" shapeId="0" xr:uid="{00000000-0006-0000-0600-00002F000000}">
      <text>
        <r>
          <rPr>
            <sz val="9"/>
            <color indexed="81"/>
            <rFont val="Tahoma"/>
            <family val="2"/>
          </rPr>
          <t>estimate has a relative standard error greater than 50% and is considered too unreliable for general use</t>
        </r>
      </text>
    </comment>
    <comment ref="CN12" authorId="0" shapeId="0" xr:uid="{00000000-0006-0000-0600-000030000000}">
      <text>
        <r>
          <rPr>
            <sz val="9"/>
            <color indexed="81"/>
            <rFont val="Tahoma"/>
            <family val="2"/>
          </rPr>
          <t>estimate has a relative standard error between 25% and 50% and should be used with caution</t>
        </r>
      </text>
    </comment>
    <comment ref="CO12" authorId="0" shapeId="0" xr:uid="{00000000-0006-0000-0600-000031000000}">
      <text>
        <r>
          <rPr>
            <sz val="9"/>
            <color indexed="81"/>
            <rFont val="Tahoma"/>
            <family val="2"/>
          </rPr>
          <t>estimate has a relative standard error between 25% and 50% and should be used with caution</t>
        </r>
      </text>
    </comment>
    <comment ref="CQ12" authorId="0" shapeId="0" xr:uid="{00000000-0006-0000-0600-000032000000}">
      <text>
        <r>
          <rPr>
            <sz val="9"/>
            <color indexed="81"/>
            <rFont val="Tahoma"/>
            <family val="2"/>
          </rPr>
          <t>estimate has a relative standard error between 25% and 50% and should be used with caution</t>
        </r>
      </text>
    </comment>
    <comment ref="CY12" authorId="0" shapeId="0" xr:uid="{00000000-0006-0000-0600-000033000000}">
      <text>
        <r>
          <rPr>
            <sz val="9"/>
            <color indexed="81"/>
            <rFont val="Tahoma"/>
            <family val="2"/>
          </rPr>
          <t>estimate has a relative standard error between 25% and 50% and should be used with caution</t>
        </r>
      </text>
    </comment>
    <comment ref="CZ12" authorId="0" shapeId="0" xr:uid="{00000000-0006-0000-0600-000034000000}">
      <text>
        <r>
          <rPr>
            <sz val="9"/>
            <color indexed="81"/>
            <rFont val="Tahoma"/>
            <family val="2"/>
          </rPr>
          <t>estimate has a relative standard error between 25% and 50% and should be used with caution</t>
        </r>
      </text>
    </comment>
    <comment ref="FX12" authorId="0" shapeId="0" xr:uid="{00000000-0006-0000-0600-000035000000}">
      <text>
        <r>
          <rPr>
            <sz val="9"/>
            <color indexed="81"/>
            <rFont val="Tahoma"/>
            <family val="2"/>
          </rPr>
          <t>estimate has a relative standard error between 25% and 50% and should be used with caution</t>
        </r>
      </text>
    </comment>
    <comment ref="FY12" authorId="0" shapeId="0" xr:uid="{00000000-0006-0000-0600-000036000000}">
      <text>
        <r>
          <rPr>
            <sz val="9"/>
            <color indexed="81"/>
            <rFont val="Tahoma"/>
            <family val="2"/>
          </rPr>
          <t>estimate has a relative standard error between 25% and 50% and should be used with caution</t>
        </r>
      </text>
    </comment>
    <comment ref="FZ12" authorId="0" shapeId="0" xr:uid="{00000000-0006-0000-0600-000037000000}">
      <text>
        <r>
          <rPr>
            <sz val="9"/>
            <color indexed="81"/>
            <rFont val="Tahoma"/>
            <family val="2"/>
          </rPr>
          <t>estimate has a relative standard error between 25% and 50% and should be used with caution</t>
        </r>
      </text>
    </comment>
    <comment ref="GD12" authorId="0" shapeId="0" xr:uid="{00000000-0006-0000-0600-000038000000}">
      <text>
        <r>
          <rPr>
            <sz val="9"/>
            <color indexed="81"/>
            <rFont val="Tahoma"/>
            <family val="2"/>
          </rPr>
          <t>estimate has a relative standard error between 25% and 50% and should be used with caution</t>
        </r>
      </text>
    </comment>
    <comment ref="GE12" authorId="0" shapeId="0" xr:uid="{00000000-0006-0000-0600-000039000000}">
      <text>
        <r>
          <rPr>
            <sz val="9"/>
            <color indexed="81"/>
            <rFont val="Tahoma"/>
            <family val="2"/>
          </rPr>
          <t>estimate has a relative standard error greater than 50% and is considered too unreliable for general use</t>
        </r>
      </text>
    </comment>
    <comment ref="GF12" authorId="0" shapeId="0" xr:uid="{00000000-0006-0000-0600-00003A000000}">
      <text>
        <r>
          <rPr>
            <sz val="9"/>
            <color indexed="81"/>
            <rFont val="Tahoma"/>
            <family val="2"/>
          </rPr>
          <t>estimate has a relative standard error between 25% and 50% and should be used with caution</t>
        </r>
      </text>
    </comment>
    <comment ref="GJ12" authorId="0" shapeId="0" xr:uid="{00000000-0006-0000-0600-00003B000000}">
      <text>
        <r>
          <rPr>
            <sz val="9"/>
            <color indexed="81"/>
            <rFont val="Tahoma"/>
            <family val="2"/>
          </rPr>
          <t>estimate has a relative standard error between 25% and 50% and should be used with caution</t>
        </r>
      </text>
    </comment>
    <comment ref="GK12" authorId="0" shapeId="0" xr:uid="{00000000-0006-0000-0600-00003C000000}">
      <text>
        <r>
          <rPr>
            <sz val="9"/>
            <color indexed="81"/>
            <rFont val="Tahoma"/>
            <family val="2"/>
          </rPr>
          <t>estimate has a relative standard error greater than 50% and is considered too unreliable for general use</t>
        </r>
      </text>
    </comment>
    <comment ref="GL12" authorId="0" shapeId="0" xr:uid="{00000000-0006-0000-0600-00003D000000}">
      <text>
        <r>
          <rPr>
            <sz val="9"/>
            <color indexed="81"/>
            <rFont val="Tahoma"/>
            <family val="2"/>
          </rPr>
          <t>estimate has a relative standard error greater than 50% and is considered too unreliable for general use</t>
        </r>
      </text>
    </comment>
    <comment ref="GN12" authorId="0" shapeId="0" xr:uid="{00000000-0006-0000-0600-00003E000000}">
      <text>
        <r>
          <rPr>
            <sz val="9"/>
            <color indexed="81"/>
            <rFont val="Tahoma"/>
            <family val="2"/>
          </rPr>
          <t>estimate has a relative standard error between 25% and 50% and should be used with caution</t>
        </r>
      </text>
    </comment>
    <comment ref="GO12" authorId="0" shapeId="0" xr:uid="{00000000-0006-0000-0600-00003F000000}">
      <text>
        <r>
          <rPr>
            <sz val="9"/>
            <color indexed="81"/>
            <rFont val="Tahoma"/>
            <family val="2"/>
          </rPr>
          <t>estimate has a relative standard error between 25% and 50% and should be used with caution</t>
        </r>
      </text>
    </comment>
    <comment ref="GZ12" authorId="0" shapeId="0" xr:uid="{00000000-0006-0000-0600-000040000000}">
      <text>
        <r>
          <rPr>
            <sz val="9"/>
            <color indexed="81"/>
            <rFont val="Tahoma"/>
            <family val="2"/>
          </rPr>
          <t>estimate has a relative standard error between 25% and 50% and should be used with caution</t>
        </r>
      </text>
    </comment>
    <comment ref="Y13" authorId="0" shapeId="0" xr:uid="{00000000-0006-0000-0600-000041000000}">
      <text>
        <r>
          <rPr>
            <sz val="9"/>
            <color indexed="81"/>
            <rFont val="Tahoma"/>
            <family val="2"/>
          </rPr>
          <t>estimate has a relative standard error between 25% and 50% and should be used with caution</t>
        </r>
      </text>
    </comment>
    <comment ref="BX13" authorId="0" shapeId="0" xr:uid="{00000000-0006-0000-0600-000042000000}">
      <text>
        <r>
          <rPr>
            <sz val="9"/>
            <color indexed="81"/>
            <rFont val="Tahoma"/>
            <family val="2"/>
          </rPr>
          <t>estimate has a relative standard error between 25% and 50% and should be used with caution</t>
        </r>
      </text>
    </comment>
    <comment ref="CD13" authorId="0" shapeId="0" xr:uid="{00000000-0006-0000-0600-000043000000}">
      <text>
        <r>
          <rPr>
            <sz val="9"/>
            <color indexed="81"/>
            <rFont val="Tahoma"/>
            <family val="2"/>
          </rPr>
          <t>estimate has a relative standard error between 25% and 50% and should be used with caution</t>
        </r>
      </text>
    </comment>
    <comment ref="CE13" authorId="0" shapeId="0" xr:uid="{00000000-0006-0000-0600-000044000000}">
      <text>
        <r>
          <rPr>
            <sz val="9"/>
            <color indexed="81"/>
            <rFont val="Tahoma"/>
            <family val="2"/>
          </rPr>
          <t>estimate has a relative standard error between 25% and 50% and should be used with caution</t>
        </r>
      </text>
    </comment>
    <comment ref="CG13" authorId="0" shapeId="0" xr:uid="{00000000-0006-0000-0600-000045000000}">
      <text>
        <r>
          <rPr>
            <sz val="9"/>
            <color indexed="81"/>
            <rFont val="Tahoma"/>
            <family val="2"/>
          </rPr>
          <t>estimate has a relative standard error between 25% and 50% and should be used with caution</t>
        </r>
      </text>
    </comment>
    <comment ref="CI13" authorId="0" shapeId="0" xr:uid="{00000000-0006-0000-0600-000046000000}">
      <text>
        <r>
          <rPr>
            <sz val="9"/>
            <color indexed="81"/>
            <rFont val="Tahoma"/>
            <family val="2"/>
          </rPr>
          <t>estimate has a relative standard error between 25% and 50% and should be used with caution</t>
        </r>
      </text>
    </comment>
    <comment ref="CJ13" authorId="0" shapeId="0" xr:uid="{00000000-0006-0000-0600-000047000000}">
      <text>
        <r>
          <rPr>
            <sz val="9"/>
            <color indexed="81"/>
            <rFont val="Tahoma"/>
            <family val="2"/>
          </rPr>
          <t>estimate has a relative standard error between 25% and 50% and should be used with caution</t>
        </r>
      </text>
    </comment>
    <comment ref="CK13" authorId="0" shapeId="0" xr:uid="{00000000-0006-0000-0600-000048000000}">
      <text>
        <r>
          <rPr>
            <sz val="9"/>
            <color indexed="81"/>
            <rFont val="Tahoma"/>
            <family val="2"/>
          </rPr>
          <t>estimate has a relative standard error between 25% and 50% and should be used with caution</t>
        </r>
      </text>
    </comment>
    <comment ref="CL13" authorId="0" shapeId="0" xr:uid="{00000000-0006-0000-0600-000049000000}">
      <text>
        <r>
          <rPr>
            <sz val="9"/>
            <color indexed="81"/>
            <rFont val="Tahoma"/>
            <family val="2"/>
          </rPr>
          <t>estimate has a relative standard error between 25% and 50% and should be used with caution</t>
        </r>
      </text>
    </comment>
    <comment ref="CM13" authorId="0" shapeId="0" xr:uid="{00000000-0006-0000-0600-00004A000000}">
      <text>
        <r>
          <rPr>
            <sz val="9"/>
            <color indexed="81"/>
            <rFont val="Tahoma"/>
            <family val="2"/>
          </rPr>
          <t>estimate has a relative standard error between 25% and 50% and should be used with caution</t>
        </r>
      </text>
    </comment>
    <comment ref="CN13" authorId="0" shapeId="0" xr:uid="{00000000-0006-0000-0600-00004B000000}">
      <text>
        <r>
          <rPr>
            <sz val="9"/>
            <color indexed="81"/>
            <rFont val="Tahoma"/>
            <family val="2"/>
          </rPr>
          <t>estimate has a relative standard error between 25% and 50% and should be used with caution</t>
        </r>
      </text>
    </comment>
    <comment ref="CO13" authorId="0" shapeId="0" xr:uid="{00000000-0006-0000-0600-00004C000000}">
      <text>
        <r>
          <rPr>
            <sz val="9"/>
            <color indexed="81"/>
            <rFont val="Tahoma"/>
            <family val="2"/>
          </rPr>
          <t>estimate has a relative standard error between 25% and 50% and should be used with caution</t>
        </r>
      </text>
    </comment>
    <comment ref="CP13" authorId="0" shapeId="0" xr:uid="{00000000-0006-0000-0600-00004D000000}">
      <text>
        <r>
          <rPr>
            <sz val="9"/>
            <color indexed="81"/>
            <rFont val="Tahoma"/>
            <family val="2"/>
          </rPr>
          <t>estimate has a relative standard error greater than 50% and is considered too unreliable for general use</t>
        </r>
      </text>
    </comment>
    <comment ref="CQ13" authorId="0" shapeId="0" xr:uid="{00000000-0006-0000-0600-00004E000000}">
      <text>
        <r>
          <rPr>
            <sz val="9"/>
            <color indexed="81"/>
            <rFont val="Tahoma"/>
            <family val="2"/>
          </rPr>
          <t>estimate has a relative standard error between 25% and 50% and should be used with caution</t>
        </r>
      </text>
    </comment>
    <comment ref="CY13" authorId="0" shapeId="0" xr:uid="{00000000-0006-0000-0600-00004F000000}">
      <text>
        <r>
          <rPr>
            <sz val="9"/>
            <color indexed="81"/>
            <rFont val="Tahoma"/>
            <family val="2"/>
          </rPr>
          <t>estimate has a relative standard error between 25% and 50% and should be used with caution</t>
        </r>
      </text>
    </comment>
    <comment ref="DY13" authorId="0" shapeId="0" xr:uid="{00000000-0006-0000-0600-000050000000}">
      <text>
        <r>
          <rPr>
            <sz val="9"/>
            <color indexed="81"/>
            <rFont val="Tahoma"/>
            <family val="2"/>
          </rPr>
          <t>estimate has a relative standard error between 25% and 50% and should be used with caution</t>
        </r>
      </text>
    </comment>
    <comment ref="DZ13" authorId="0" shapeId="0" xr:uid="{00000000-0006-0000-0600-000051000000}">
      <text>
        <r>
          <rPr>
            <sz val="9"/>
            <color indexed="81"/>
            <rFont val="Tahoma"/>
            <family val="2"/>
          </rPr>
          <t>estimate has a relative standard error between 25% and 50% and should be used with caution</t>
        </r>
      </text>
    </comment>
    <comment ref="EA13" authorId="0" shapeId="0" xr:uid="{00000000-0006-0000-0600-000052000000}">
      <text>
        <r>
          <rPr>
            <sz val="9"/>
            <color indexed="81"/>
            <rFont val="Tahoma"/>
            <family val="2"/>
          </rPr>
          <t>estimate has a relative standard error between 25% and 50% and should be used with caution</t>
        </r>
      </text>
    </comment>
    <comment ref="FZ13" authorId="0" shapeId="0" xr:uid="{00000000-0006-0000-0600-000053000000}">
      <text>
        <r>
          <rPr>
            <sz val="9"/>
            <color indexed="81"/>
            <rFont val="Tahoma"/>
            <family val="2"/>
          </rPr>
          <t>estimate has a relative standard error between 25% and 50% and should be used with caution</t>
        </r>
      </text>
    </comment>
    <comment ref="GD13" authorId="0" shapeId="0" xr:uid="{00000000-0006-0000-0600-000054000000}">
      <text>
        <r>
          <rPr>
            <sz val="9"/>
            <color indexed="81"/>
            <rFont val="Tahoma"/>
            <family val="2"/>
          </rPr>
          <t>estimate has a relative standard error between 25% and 50% and should be used with caution</t>
        </r>
      </text>
    </comment>
    <comment ref="GE13" authorId="0" shapeId="0" xr:uid="{00000000-0006-0000-0600-000055000000}">
      <text>
        <r>
          <rPr>
            <sz val="9"/>
            <color indexed="81"/>
            <rFont val="Tahoma"/>
            <family val="2"/>
          </rPr>
          <t>estimate has a relative standard error between 25% and 50% and should be used with caution</t>
        </r>
      </text>
    </comment>
    <comment ref="GF13" authorId="0" shapeId="0" xr:uid="{00000000-0006-0000-0600-000056000000}">
      <text>
        <r>
          <rPr>
            <sz val="9"/>
            <color indexed="81"/>
            <rFont val="Tahoma"/>
            <family val="2"/>
          </rPr>
          <t>estimate has a relative standard error between 25% and 50% and should be used with caution</t>
        </r>
      </text>
    </comment>
    <comment ref="GJ13" authorId="0" shapeId="0" xr:uid="{00000000-0006-0000-0600-000057000000}">
      <text>
        <r>
          <rPr>
            <sz val="9"/>
            <color indexed="81"/>
            <rFont val="Tahoma"/>
            <family val="2"/>
          </rPr>
          <t>estimate has a relative standard error between 25% and 50% and should be used with caution</t>
        </r>
      </text>
    </comment>
    <comment ref="GK13" authorId="0" shapeId="0" xr:uid="{00000000-0006-0000-0600-000058000000}">
      <text>
        <r>
          <rPr>
            <sz val="9"/>
            <color indexed="81"/>
            <rFont val="Tahoma"/>
            <family val="2"/>
          </rPr>
          <t>estimate has a relative standard error greater than 50% and is considered too unreliable for general use</t>
        </r>
      </text>
    </comment>
    <comment ref="GL13" authorId="0" shapeId="0" xr:uid="{00000000-0006-0000-0600-000059000000}">
      <text>
        <r>
          <rPr>
            <sz val="9"/>
            <color indexed="81"/>
            <rFont val="Tahoma"/>
            <family val="2"/>
          </rPr>
          <t>estimate has a relative standard error between 25% and 50% and should be used with caution</t>
        </r>
      </text>
    </comment>
    <comment ref="GM13" authorId="0" shapeId="0" xr:uid="{00000000-0006-0000-0600-00005A000000}">
      <text>
        <r>
          <rPr>
            <sz val="9"/>
            <color indexed="81"/>
            <rFont val="Tahoma"/>
            <family val="2"/>
          </rPr>
          <t>estimate has a relative standard error between 25% and 50% and should be used with caution</t>
        </r>
      </text>
    </comment>
    <comment ref="GN13" authorId="0" shapeId="0" xr:uid="{00000000-0006-0000-0600-00005B000000}">
      <text>
        <r>
          <rPr>
            <sz val="9"/>
            <color indexed="81"/>
            <rFont val="Tahoma"/>
            <family val="2"/>
          </rPr>
          <t>estimate has a relative standard error between 25% and 50% and should be used with caution</t>
        </r>
      </text>
    </comment>
    <comment ref="GO13" authorId="0" shapeId="0" xr:uid="{00000000-0006-0000-0600-00005C000000}">
      <text>
        <r>
          <rPr>
            <sz val="9"/>
            <color indexed="81"/>
            <rFont val="Tahoma"/>
            <family val="2"/>
          </rPr>
          <t>estimate has a relative standard error between 25% and 50% and should be used with caution</t>
        </r>
      </text>
    </comment>
    <comment ref="GP13" authorId="0" shapeId="0" xr:uid="{00000000-0006-0000-0600-00005D000000}">
      <text>
        <r>
          <rPr>
            <sz val="9"/>
            <color indexed="81"/>
            <rFont val="Tahoma"/>
            <family val="2"/>
          </rPr>
          <t>estimate has a relative standard error between 25% and 50% and should be used with caution</t>
        </r>
      </text>
    </comment>
    <comment ref="GQ13" authorId="0" shapeId="0" xr:uid="{00000000-0006-0000-0600-00005E000000}">
      <text>
        <r>
          <rPr>
            <sz val="9"/>
            <color indexed="81"/>
            <rFont val="Tahoma"/>
            <family val="2"/>
          </rPr>
          <t>estimate has a relative standard error greater than 50% and is considered too unreliable for general use</t>
        </r>
      </text>
    </comment>
    <comment ref="GR13" authorId="0" shapeId="0" xr:uid="{00000000-0006-0000-0600-00005F000000}">
      <text>
        <r>
          <rPr>
            <sz val="9"/>
            <color indexed="81"/>
            <rFont val="Tahoma"/>
            <family val="2"/>
          </rPr>
          <t>estimate has a relative standard error between 25% and 50% and should be used with caution</t>
        </r>
      </text>
    </comment>
    <comment ref="GZ13" authorId="0" shapeId="0" xr:uid="{00000000-0006-0000-0600-000060000000}">
      <text>
        <r>
          <rPr>
            <sz val="9"/>
            <color indexed="81"/>
            <rFont val="Tahoma"/>
            <family val="2"/>
          </rPr>
          <t>estimate has a relative standard error between 25% and 50% and should be used with caution</t>
        </r>
      </text>
    </comment>
    <comment ref="HA13" authorId="0" shapeId="0" xr:uid="{00000000-0006-0000-0600-000061000000}">
      <text>
        <r>
          <rPr>
            <sz val="9"/>
            <color indexed="81"/>
            <rFont val="Tahoma"/>
            <family val="2"/>
          </rPr>
          <t>estimate has a relative standard error between 25% and 50% and should be used with caution</t>
        </r>
      </text>
    </comment>
    <comment ref="BX14" authorId="0" shapeId="0" xr:uid="{00000000-0006-0000-0600-000062000000}">
      <text>
        <r>
          <rPr>
            <sz val="9"/>
            <color indexed="81"/>
            <rFont val="Tahoma"/>
            <family val="2"/>
          </rPr>
          <t>estimate has a relative standard error between 25% and 50% and should be used with caution</t>
        </r>
      </text>
    </comment>
    <comment ref="BY14" authorId="0" shapeId="0" xr:uid="{00000000-0006-0000-0600-000063000000}">
      <text>
        <r>
          <rPr>
            <sz val="9"/>
            <color indexed="81"/>
            <rFont val="Tahoma"/>
            <family val="2"/>
          </rPr>
          <t>estimate has a relative standard error between 25% and 50% and should be used with caution</t>
        </r>
      </text>
    </comment>
    <comment ref="CC14" authorId="0" shapeId="0" xr:uid="{00000000-0006-0000-0600-000064000000}">
      <text>
        <r>
          <rPr>
            <sz val="9"/>
            <color indexed="81"/>
            <rFont val="Tahoma"/>
            <family val="2"/>
          </rPr>
          <t>estimate has a relative standard error between 25% and 50% and should be used with caution</t>
        </r>
      </text>
    </comment>
    <comment ref="CD14" authorId="0" shapeId="0" xr:uid="{00000000-0006-0000-0600-000065000000}">
      <text>
        <r>
          <rPr>
            <sz val="9"/>
            <color indexed="81"/>
            <rFont val="Tahoma"/>
            <family val="2"/>
          </rPr>
          <t>estimate has a relative standard error greater than 50% and is considered too unreliable for general use</t>
        </r>
      </text>
    </comment>
    <comment ref="CE14" authorId="0" shapeId="0" xr:uid="{00000000-0006-0000-0600-000066000000}">
      <text>
        <r>
          <rPr>
            <sz val="9"/>
            <color indexed="81"/>
            <rFont val="Tahoma"/>
            <family val="2"/>
          </rPr>
          <t>estimate has a relative standard error between 25% and 50% and should be used with caution</t>
        </r>
      </text>
    </comment>
    <comment ref="CI14" authorId="0" shapeId="0" xr:uid="{00000000-0006-0000-0600-000067000000}">
      <text>
        <r>
          <rPr>
            <sz val="9"/>
            <color indexed="81"/>
            <rFont val="Tahoma"/>
            <family val="2"/>
          </rPr>
          <t>estimate has a relative standard error between 25% and 50% and should be used with caution</t>
        </r>
      </text>
    </comment>
    <comment ref="CJ14" authorId="0" shapeId="0" xr:uid="{00000000-0006-0000-0600-000068000000}">
      <text>
        <r>
          <rPr>
            <sz val="9"/>
            <color indexed="81"/>
            <rFont val="Tahoma"/>
            <family val="2"/>
          </rPr>
          <t>estimate has a relative standard error greater than 50% and is considered too unreliable for general use</t>
        </r>
      </text>
    </comment>
    <comment ref="CK14" authorId="0" shapeId="0" xr:uid="{00000000-0006-0000-0600-000069000000}">
      <text>
        <r>
          <rPr>
            <sz val="9"/>
            <color indexed="81"/>
            <rFont val="Tahoma"/>
            <family val="2"/>
          </rPr>
          <t>estimate has a relative standard error greater than 50% and is considered too unreliable for general use</t>
        </r>
      </text>
    </comment>
    <comment ref="CL14" authorId="0" shapeId="0" xr:uid="{00000000-0006-0000-0600-00006A000000}">
      <text>
        <r>
          <rPr>
            <sz val="9"/>
            <color indexed="81"/>
            <rFont val="Tahoma"/>
            <family val="2"/>
          </rPr>
          <t>estimate has a relative standard error between 25% and 50% and should be used with caution</t>
        </r>
      </text>
    </comment>
    <comment ref="CM14" authorId="0" shapeId="0" xr:uid="{00000000-0006-0000-0600-00006B000000}">
      <text>
        <r>
          <rPr>
            <sz val="9"/>
            <color indexed="81"/>
            <rFont val="Tahoma"/>
            <family val="2"/>
          </rPr>
          <t>estimate has a relative standard error between 25% and 50% and should be used with caution</t>
        </r>
      </text>
    </comment>
    <comment ref="CN14" authorId="0" shapeId="0" xr:uid="{00000000-0006-0000-0600-00006C000000}">
      <text>
        <r>
          <rPr>
            <sz val="9"/>
            <color indexed="81"/>
            <rFont val="Tahoma"/>
            <family val="2"/>
          </rPr>
          <t>estimate has a relative standard error between 25% and 50% and should be used with caution</t>
        </r>
      </text>
    </comment>
    <comment ref="CP14" authorId="0" shapeId="0" xr:uid="{00000000-0006-0000-0600-00006D000000}">
      <text>
        <r>
          <rPr>
            <sz val="9"/>
            <color indexed="81"/>
            <rFont val="Tahoma"/>
            <family val="2"/>
          </rPr>
          <t>estimate has a relative standard error greater than 50% and is considered too unreliable for general use</t>
        </r>
      </text>
    </comment>
    <comment ref="CY14" authorId="0" shapeId="0" xr:uid="{00000000-0006-0000-0600-00006E000000}">
      <text>
        <r>
          <rPr>
            <sz val="9"/>
            <color indexed="81"/>
            <rFont val="Tahoma"/>
            <family val="2"/>
          </rPr>
          <t>estimate has a relative standard error between 25% and 50% and should be used with caution</t>
        </r>
      </text>
    </comment>
    <comment ref="CZ14" authorId="0" shapeId="0" xr:uid="{00000000-0006-0000-0600-00006F000000}">
      <text>
        <r>
          <rPr>
            <sz val="9"/>
            <color indexed="81"/>
            <rFont val="Tahoma"/>
            <family val="2"/>
          </rPr>
          <t>estimate has a relative standard error between 25% and 50% and should be used with caution</t>
        </r>
      </text>
    </comment>
    <comment ref="DZ14" authorId="0" shapeId="0" xr:uid="{00000000-0006-0000-0600-000070000000}">
      <text>
        <r>
          <rPr>
            <sz val="9"/>
            <color indexed="81"/>
            <rFont val="Tahoma"/>
            <family val="2"/>
          </rPr>
          <t>estimate has a relative standard error between 25% and 50% and should be used with caution</t>
        </r>
      </text>
    </comment>
    <comment ref="FY14" authorId="0" shapeId="0" xr:uid="{00000000-0006-0000-0600-000071000000}">
      <text>
        <r>
          <rPr>
            <sz val="9"/>
            <color indexed="81"/>
            <rFont val="Tahoma"/>
            <family val="2"/>
          </rPr>
          <t>estimate has a relative standard error between 25% and 50% and should be used with caution</t>
        </r>
      </text>
    </comment>
    <comment ref="FZ14" authorId="0" shapeId="0" xr:uid="{00000000-0006-0000-0600-000072000000}">
      <text>
        <r>
          <rPr>
            <sz val="9"/>
            <color indexed="81"/>
            <rFont val="Tahoma"/>
            <family val="2"/>
          </rPr>
          <t>estimate has a relative standard error between 25% and 50% and should be used with caution</t>
        </r>
      </text>
    </comment>
    <comment ref="GD14" authorId="0" shapeId="0" xr:uid="{00000000-0006-0000-0600-000073000000}">
      <text>
        <r>
          <rPr>
            <sz val="9"/>
            <color indexed="81"/>
            <rFont val="Tahoma"/>
            <family val="2"/>
          </rPr>
          <t>estimate has a relative standard error between 25% and 50% and should be used with caution</t>
        </r>
      </text>
    </comment>
    <comment ref="GE14" authorId="0" shapeId="0" xr:uid="{00000000-0006-0000-0600-000074000000}">
      <text>
        <r>
          <rPr>
            <sz val="9"/>
            <color indexed="81"/>
            <rFont val="Tahoma"/>
            <family val="2"/>
          </rPr>
          <t>estimate has a relative standard error greater than 50% and is considered too unreliable for general use</t>
        </r>
      </text>
    </comment>
    <comment ref="GF14" authorId="0" shapeId="0" xr:uid="{00000000-0006-0000-0600-000075000000}">
      <text>
        <r>
          <rPr>
            <sz val="9"/>
            <color indexed="81"/>
            <rFont val="Tahoma"/>
            <family val="2"/>
          </rPr>
          <t>estimate has a relative standard error between 25% and 50% and should be used with caution</t>
        </r>
      </text>
    </comment>
    <comment ref="GJ14" authorId="0" shapeId="0" xr:uid="{00000000-0006-0000-0600-000076000000}">
      <text>
        <r>
          <rPr>
            <sz val="9"/>
            <color indexed="81"/>
            <rFont val="Tahoma"/>
            <family val="2"/>
          </rPr>
          <t>estimate has a relative standard error between 25% and 50% and should be used with caution</t>
        </r>
      </text>
    </comment>
    <comment ref="GK14" authorId="0" shapeId="0" xr:uid="{00000000-0006-0000-0600-000077000000}">
      <text>
        <r>
          <rPr>
            <sz val="9"/>
            <color indexed="81"/>
            <rFont val="Tahoma"/>
            <family val="2"/>
          </rPr>
          <t>estimate has a relative standard error between 25% and 50% and should be used with caution</t>
        </r>
      </text>
    </comment>
    <comment ref="GL14" authorId="0" shapeId="0" xr:uid="{00000000-0006-0000-0600-000078000000}">
      <text>
        <r>
          <rPr>
            <sz val="9"/>
            <color indexed="81"/>
            <rFont val="Tahoma"/>
            <family val="2"/>
          </rPr>
          <t>estimate has a relative standard error between 25% and 50% and should be used with caution</t>
        </r>
      </text>
    </comment>
    <comment ref="GM14" authorId="0" shapeId="0" xr:uid="{00000000-0006-0000-0600-000079000000}">
      <text>
        <r>
          <rPr>
            <sz val="9"/>
            <color indexed="81"/>
            <rFont val="Tahoma"/>
            <family val="2"/>
          </rPr>
          <t>estimate has a relative standard error between 25% and 50% and should be used with caution</t>
        </r>
      </text>
    </comment>
    <comment ref="GN14" authorId="0" shapeId="0" xr:uid="{00000000-0006-0000-0600-00007A000000}">
      <text>
        <r>
          <rPr>
            <sz val="9"/>
            <color indexed="81"/>
            <rFont val="Tahoma"/>
            <family val="2"/>
          </rPr>
          <t>estimate has a relative standard error greater than 50% and is considered too unreliable for general use</t>
        </r>
      </text>
    </comment>
    <comment ref="GO14" authorId="0" shapeId="0" xr:uid="{00000000-0006-0000-0600-00007B000000}">
      <text>
        <r>
          <rPr>
            <sz val="9"/>
            <color indexed="81"/>
            <rFont val="Tahoma"/>
            <family val="2"/>
          </rPr>
          <t>estimate has a relative standard error between 25% and 50% and should be used with caution</t>
        </r>
      </text>
    </comment>
    <comment ref="GP14" authorId="0" shapeId="0" xr:uid="{00000000-0006-0000-0600-00007C000000}">
      <text>
        <r>
          <rPr>
            <sz val="9"/>
            <color indexed="81"/>
            <rFont val="Tahoma"/>
            <family val="2"/>
          </rPr>
          <t>estimate has a relative standard error between 25% and 50% and should be used with caution</t>
        </r>
      </text>
    </comment>
    <comment ref="GQ14" authorId="0" shapeId="0" xr:uid="{00000000-0006-0000-0600-00007D000000}">
      <text>
        <r>
          <rPr>
            <sz val="9"/>
            <color indexed="81"/>
            <rFont val="Tahoma"/>
            <family val="2"/>
          </rPr>
          <t>estimate has a relative standard error greater than 50% and is considered too unreliable for general use</t>
        </r>
      </text>
    </comment>
    <comment ref="GR14" authorId="0" shapeId="0" xr:uid="{00000000-0006-0000-0600-00007E000000}">
      <text>
        <r>
          <rPr>
            <sz val="9"/>
            <color indexed="81"/>
            <rFont val="Tahoma"/>
            <family val="2"/>
          </rPr>
          <t>estimate has a relative standard error between 25% and 50% and should be used with caution</t>
        </r>
      </text>
    </comment>
    <comment ref="GZ14" authorId="0" shapeId="0" xr:uid="{00000000-0006-0000-0600-00007F000000}">
      <text>
        <r>
          <rPr>
            <sz val="9"/>
            <color indexed="81"/>
            <rFont val="Tahoma"/>
            <family val="2"/>
          </rPr>
          <t>estimate has a relative standard error between 25% and 50% and should be used with caution</t>
        </r>
      </text>
    </comment>
    <comment ref="Y15" authorId="0" shapeId="0" xr:uid="{00000000-0006-0000-0600-000080000000}">
      <text>
        <r>
          <rPr>
            <sz val="9"/>
            <color indexed="81"/>
            <rFont val="Tahoma"/>
            <family val="2"/>
          </rPr>
          <t>estimate has a relative standard error between 25% and 50% and should be used with caution</t>
        </r>
      </text>
    </comment>
    <comment ref="AE15" authorId="0" shapeId="0" xr:uid="{00000000-0006-0000-0600-000081000000}">
      <text>
        <r>
          <rPr>
            <sz val="9"/>
            <color indexed="81"/>
            <rFont val="Tahoma"/>
            <family val="2"/>
          </rPr>
          <t>estimate has a relative standard error between 25% and 50% and should be used with caution</t>
        </r>
      </text>
    </comment>
    <comment ref="BX15" authorId="0" shapeId="0" xr:uid="{00000000-0006-0000-0600-000082000000}">
      <text>
        <r>
          <rPr>
            <sz val="9"/>
            <color indexed="81"/>
            <rFont val="Tahoma"/>
            <family val="2"/>
          </rPr>
          <t>estimate has a relative standard error between 25% and 50% and should be used with caution</t>
        </r>
      </text>
    </comment>
    <comment ref="BY15" authorId="0" shapeId="0" xr:uid="{00000000-0006-0000-0600-000083000000}">
      <text>
        <r>
          <rPr>
            <sz val="9"/>
            <color indexed="81"/>
            <rFont val="Tahoma"/>
            <family val="2"/>
          </rPr>
          <t>estimate has a relative standard error between 25% and 50% and should be used with caution</t>
        </r>
      </text>
    </comment>
    <comment ref="CC15" authorId="0" shapeId="0" xr:uid="{00000000-0006-0000-0600-000084000000}">
      <text>
        <r>
          <rPr>
            <sz val="9"/>
            <color indexed="81"/>
            <rFont val="Tahoma"/>
            <family val="2"/>
          </rPr>
          <t>estimate has a relative standard error between 25% and 50% and should be used with caution</t>
        </r>
      </text>
    </comment>
    <comment ref="CD15" authorId="0" shapeId="0" xr:uid="{00000000-0006-0000-0600-000085000000}">
      <text>
        <r>
          <rPr>
            <sz val="9"/>
            <color indexed="81"/>
            <rFont val="Tahoma"/>
            <family val="2"/>
          </rPr>
          <t>estimate has a relative standard error greater than 50% and is considered too unreliable for general use</t>
        </r>
      </text>
    </comment>
    <comment ref="CE15" authorId="0" shapeId="0" xr:uid="{00000000-0006-0000-0600-000086000000}">
      <text>
        <r>
          <rPr>
            <sz val="9"/>
            <color indexed="81"/>
            <rFont val="Tahoma"/>
            <family val="2"/>
          </rPr>
          <t>estimate has a relative standard error between 25% and 50% and should be used with caution</t>
        </r>
      </text>
    </comment>
    <comment ref="CI15" authorId="0" shapeId="0" xr:uid="{00000000-0006-0000-0600-000087000000}">
      <text>
        <r>
          <rPr>
            <sz val="9"/>
            <color indexed="81"/>
            <rFont val="Tahoma"/>
            <family val="2"/>
          </rPr>
          <t>estimate has a relative standard error greater than 50% and is considered too unreliable for general use</t>
        </r>
      </text>
    </comment>
    <comment ref="CJ15" authorId="0" shapeId="0" xr:uid="{00000000-0006-0000-0600-000088000000}">
      <text>
        <r>
          <rPr>
            <sz val="9"/>
            <color indexed="81"/>
            <rFont val="Tahoma"/>
            <family val="2"/>
          </rPr>
          <t>estimate has a relative standard error greater than 50% and is considered too unreliable for general use</t>
        </r>
      </text>
    </comment>
    <comment ref="CK15" authorId="0" shapeId="0" xr:uid="{00000000-0006-0000-0600-000089000000}">
      <text>
        <r>
          <rPr>
            <sz val="9"/>
            <color indexed="81"/>
            <rFont val="Tahoma"/>
            <family val="2"/>
          </rPr>
          <t>estimate has a relative standard error greater than 50% and is considered too unreliable for general use</t>
        </r>
      </text>
    </comment>
    <comment ref="CL15" authorId="0" shapeId="0" xr:uid="{00000000-0006-0000-0600-00008A000000}">
      <text>
        <r>
          <rPr>
            <sz val="9"/>
            <color indexed="81"/>
            <rFont val="Tahoma"/>
            <family val="2"/>
          </rPr>
          <t>estimate has a relative standard error between 25% and 50% and should be used with caution</t>
        </r>
      </text>
    </comment>
    <comment ref="CM15" authorId="0" shapeId="0" xr:uid="{00000000-0006-0000-0600-00008B000000}">
      <text>
        <r>
          <rPr>
            <sz val="9"/>
            <color indexed="81"/>
            <rFont val="Tahoma"/>
            <family val="2"/>
          </rPr>
          <t>estimate has a relative standard error between 25% and 50% and should be used with caution</t>
        </r>
      </text>
    </comment>
    <comment ref="CN15" authorId="0" shapeId="0" xr:uid="{00000000-0006-0000-0600-00008C000000}">
      <text>
        <r>
          <rPr>
            <sz val="9"/>
            <color indexed="81"/>
            <rFont val="Tahoma"/>
            <family val="2"/>
          </rPr>
          <t>estimate has a relative standard error between 25% and 50% and should be used with caution</t>
        </r>
      </text>
    </comment>
    <comment ref="CO15" authorId="0" shapeId="0" xr:uid="{00000000-0006-0000-0600-00008D000000}">
      <text>
        <r>
          <rPr>
            <sz val="9"/>
            <color indexed="81"/>
            <rFont val="Tahoma"/>
            <family val="2"/>
          </rPr>
          <t>estimate has a relative standard error between 25% and 50% and should be used with caution</t>
        </r>
      </text>
    </comment>
    <comment ref="CP15" authorId="0" shapeId="0" xr:uid="{00000000-0006-0000-0600-00008E000000}">
      <text>
        <r>
          <rPr>
            <sz val="9"/>
            <color indexed="81"/>
            <rFont val="Tahoma"/>
            <family val="2"/>
          </rPr>
          <t>estimate has a relative standard error greater than 50% and is considered too unreliable for general use</t>
        </r>
      </text>
    </comment>
    <comment ref="CQ15" authorId="0" shapeId="0" xr:uid="{00000000-0006-0000-0600-00008F000000}">
      <text>
        <r>
          <rPr>
            <sz val="9"/>
            <color indexed="81"/>
            <rFont val="Tahoma"/>
            <family val="2"/>
          </rPr>
          <t>estimate has a relative standard error between 25% and 50% and should be used with caution</t>
        </r>
      </text>
    </comment>
    <comment ref="CX15" authorId="0" shapeId="0" xr:uid="{00000000-0006-0000-0600-000090000000}">
      <text>
        <r>
          <rPr>
            <sz val="9"/>
            <color indexed="81"/>
            <rFont val="Tahoma"/>
            <family val="2"/>
          </rPr>
          <t>estimate has a relative standard error between 25% and 50% and should be used with caution</t>
        </r>
      </text>
    </comment>
    <comment ref="CY15" authorId="0" shapeId="0" xr:uid="{00000000-0006-0000-0600-000091000000}">
      <text>
        <r>
          <rPr>
            <sz val="9"/>
            <color indexed="81"/>
            <rFont val="Tahoma"/>
            <family val="2"/>
          </rPr>
          <t>estimate has a relative standard error between 25% and 50% and should be used with caution</t>
        </r>
      </text>
    </comment>
    <comment ref="CZ15" authorId="0" shapeId="0" xr:uid="{00000000-0006-0000-0600-000092000000}">
      <text>
        <r>
          <rPr>
            <sz val="9"/>
            <color indexed="81"/>
            <rFont val="Tahoma"/>
            <family val="2"/>
          </rPr>
          <t>estimate has a relative standard error between 25% and 50% and should be used with caution</t>
        </r>
      </text>
    </comment>
    <comment ref="DZ15" authorId="0" shapeId="0" xr:uid="{00000000-0006-0000-0600-000093000000}">
      <text>
        <r>
          <rPr>
            <sz val="9"/>
            <color indexed="81"/>
            <rFont val="Tahoma"/>
            <family val="2"/>
          </rPr>
          <t>estimate has a relative standard error between 25% and 50% and should be used with caution</t>
        </r>
      </text>
    </comment>
    <comment ref="FQ15" authorId="0" shapeId="0" xr:uid="{00000000-0006-0000-0600-000094000000}">
      <text>
        <r>
          <rPr>
            <sz val="9"/>
            <color indexed="81"/>
            <rFont val="Tahoma"/>
            <family val="2"/>
          </rPr>
          <t>estimate has a relative standard error between 25% and 50% and should be used with caution</t>
        </r>
      </text>
    </comment>
    <comment ref="FX15" authorId="0" shapeId="0" xr:uid="{00000000-0006-0000-0600-000095000000}">
      <text>
        <r>
          <rPr>
            <sz val="9"/>
            <color indexed="81"/>
            <rFont val="Tahoma"/>
            <family val="2"/>
          </rPr>
          <t>estimate has a relative standard error between 25% and 50% and should be used with caution</t>
        </r>
      </text>
    </comment>
    <comment ref="FY15" authorId="0" shapeId="0" xr:uid="{00000000-0006-0000-0600-000096000000}">
      <text>
        <r>
          <rPr>
            <sz val="9"/>
            <color indexed="81"/>
            <rFont val="Tahoma"/>
            <family val="2"/>
          </rPr>
          <t>estimate has a relative standard error between 25% and 50% and should be used with caution</t>
        </r>
      </text>
    </comment>
    <comment ref="FZ15" authorId="0" shapeId="0" xr:uid="{00000000-0006-0000-0600-000097000000}">
      <text>
        <r>
          <rPr>
            <sz val="9"/>
            <color indexed="81"/>
            <rFont val="Tahoma"/>
            <family val="2"/>
          </rPr>
          <t>estimate has a relative standard error between 25% and 50% and should be used with caution</t>
        </r>
      </text>
    </comment>
    <comment ref="GE15" authorId="0" shapeId="0" xr:uid="{00000000-0006-0000-0600-000098000000}">
      <text>
        <r>
          <rPr>
            <sz val="9"/>
            <color indexed="81"/>
            <rFont val="Tahoma"/>
            <family val="2"/>
          </rPr>
          <t>estimate has a relative standard error between 25% and 50% and should be used with caution</t>
        </r>
      </text>
    </comment>
    <comment ref="GJ15" authorId="0" shapeId="0" xr:uid="{00000000-0006-0000-0600-000099000000}">
      <text>
        <r>
          <rPr>
            <sz val="9"/>
            <color indexed="81"/>
            <rFont val="Tahoma"/>
            <family val="2"/>
          </rPr>
          <t>estimate has a relative standard error between 25% and 50% and should be used with caution</t>
        </r>
      </text>
    </comment>
    <comment ref="GK15" authorId="0" shapeId="0" xr:uid="{00000000-0006-0000-0600-00009A000000}">
      <text>
        <r>
          <rPr>
            <sz val="9"/>
            <color indexed="81"/>
            <rFont val="Tahoma"/>
            <family val="2"/>
          </rPr>
          <t>estimate has a relative standard error greater than 50% and is considered too unreliable for general use</t>
        </r>
      </text>
    </comment>
    <comment ref="GL15" authorId="0" shapeId="0" xr:uid="{00000000-0006-0000-0600-00009B000000}">
      <text>
        <r>
          <rPr>
            <sz val="9"/>
            <color indexed="81"/>
            <rFont val="Tahoma"/>
            <family val="2"/>
          </rPr>
          <t>estimate has a relative standard error greater than 50% and is considered too unreliable for general use</t>
        </r>
      </text>
    </comment>
    <comment ref="GM15" authorId="0" shapeId="0" xr:uid="{00000000-0006-0000-0600-00009C000000}">
      <text>
        <r>
          <rPr>
            <sz val="9"/>
            <color indexed="81"/>
            <rFont val="Tahoma"/>
            <family val="2"/>
          </rPr>
          <t>estimate has a relative standard error between 25% and 50% and should be used with caution</t>
        </r>
      </text>
    </comment>
    <comment ref="GN15" authorId="0" shapeId="0" xr:uid="{00000000-0006-0000-0600-00009D000000}">
      <text>
        <r>
          <rPr>
            <sz val="9"/>
            <color indexed="81"/>
            <rFont val="Tahoma"/>
            <family val="2"/>
          </rPr>
          <t>estimate has a relative standard error greater than 50% and is considered too unreliable for general use</t>
        </r>
      </text>
    </comment>
    <comment ref="GO15" authorId="0" shapeId="0" xr:uid="{00000000-0006-0000-0600-00009E000000}">
      <text>
        <r>
          <rPr>
            <sz val="9"/>
            <color indexed="81"/>
            <rFont val="Tahoma"/>
            <family val="2"/>
          </rPr>
          <t>estimate has a relative standard error between 25% and 50% and should be used with caution</t>
        </r>
      </text>
    </comment>
    <comment ref="GP15" authorId="0" shapeId="0" xr:uid="{00000000-0006-0000-0600-00009F000000}">
      <text>
        <r>
          <rPr>
            <sz val="9"/>
            <color indexed="81"/>
            <rFont val="Tahoma"/>
            <family val="2"/>
          </rPr>
          <t>estimate has a relative standard error between 25% and 50% and should be used with caution</t>
        </r>
      </text>
    </comment>
    <comment ref="GQ15" authorId="0" shapeId="0" xr:uid="{00000000-0006-0000-0600-0000A0000000}">
      <text>
        <r>
          <rPr>
            <sz val="9"/>
            <color indexed="81"/>
            <rFont val="Tahoma"/>
            <family val="2"/>
          </rPr>
          <t>estimate has a relative standard error greater than 50% and is considered too unreliable for general use</t>
        </r>
      </text>
    </comment>
    <comment ref="GR15" authorId="0" shapeId="0" xr:uid="{00000000-0006-0000-0600-0000A1000000}">
      <text>
        <r>
          <rPr>
            <sz val="9"/>
            <color indexed="81"/>
            <rFont val="Tahoma"/>
            <family val="2"/>
          </rPr>
          <t>estimate has a relative standard error between 25% and 50% and should be used with caution</t>
        </r>
      </text>
    </comment>
    <comment ref="HA15" authorId="0" shapeId="0" xr:uid="{00000000-0006-0000-0600-0000A2000000}">
      <text>
        <r>
          <rPr>
            <sz val="9"/>
            <color indexed="81"/>
            <rFont val="Tahoma"/>
            <family val="2"/>
          </rPr>
          <t>estimate has a relative standard error between 25% and 50% and should be used with caution</t>
        </r>
      </text>
    </comment>
    <comment ref="BX16" authorId="0" shapeId="0" xr:uid="{00000000-0006-0000-0600-0000A3000000}">
      <text>
        <r>
          <rPr>
            <sz val="9"/>
            <color indexed="81"/>
            <rFont val="Tahoma"/>
            <family val="2"/>
          </rPr>
          <t>estimate has a relative standard error between 25% and 50% and should be used with caution</t>
        </r>
      </text>
    </comment>
    <comment ref="BY16" authorId="0" shapeId="0" xr:uid="{00000000-0006-0000-0600-0000A4000000}">
      <text>
        <r>
          <rPr>
            <sz val="9"/>
            <color indexed="81"/>
            <rFont val="Tahoma"/>
            <family val="2"/>
          </rPr>
          <t>estimate has a relative standard error between 25% and 50% and should be used with caution</t>
        </r>
      </text>
    </comment>
    <comment ref="CD16" authorId="0" shapeId="0" xr:uid="{00000000-0006-0000-0600-0000A5000000}">
      <text>
        <r>
          <rPr>
            <sz val="9"/>
            <color indexed="81"/>
            <rFont val="Tahoma"/>
            <family val="2"/>
          </rPr>
          <t>estimate has a relative standard error between 25% and 50% and should be used with caution</t>
        </r>
      </text>
    </comment>
    <comment ref="CI16" authorId="0" shapeId="0" xr:uid="{00000000-0006-0000-0600-0000A6000000}">
      <text>
        <r>
          <rPr>
            <sz val="9"/>
            <color indexed="81"/>
            <rFont val="Tahoma"/>
            <family val="2"/>
          </rPr>
          <t>estimate has a relative standard error between 25% and 50% and should be used with caution</t>
        </r>
      </text>
    </comment>
    <comment ref="CJ16" authorId="0" shapeId="0" xr:uid="{00000000-0006-0000-0600-0000A7000000}">
      <text>
        <r>
          <rPr>
            <sz val="9"/>
            <color indexed="81"/>
            <rFont val="Tahoma"/>
            <family val="2"/>
          </rPr>
          <t>estimate has a relative standard error greater than 50% and is considered too unreliable for general use</t>
        </r>
      </text>
    </comment>
    <comment ref="CK16" authorId="0" shapeId="0" xr:uid="{00000000-0006-0000-0600-0000A8000000}">
      <text>
        <r>
          <rPr>
            <sz val="9"/>
            <color indexed="81"/>
            <rFont val="Tahoma"/>
            <family val="2"/>
          </rPr>
          <t>estimate has a relative standard error greater than 50% and is considered too unreliable for general use</t>
        </r>
      </text>
    </comment>
    <comment ref="CL16" authorId="0" shapeId="0" xr:uid="{00000000-0006-0000-0600-0000A9000000}">
      <text>
        <r>
          <rPr>
            <sz val="9"/>
            <color indexed="81"/>
            <rFont val="Tahoma"/>
            <family val="2"/>
          </rPr>
          <t>estimate has a relative standard error between 25% and 50% and should be used with caution</t>
        </r>
      </text>
    </comment>
    <comment ref="CM16" authorId="0" shapeId="0" xr:uid="{00000000-0006-0000-0600-0000AA000000}">
      <text>
        <r>
          <rPr>
            <sz val="9"/>
            <color indexed="81"/>
            <rFont val="Tahoma"/>
            <family val="2"/>
          </rPr>
          <t>estimate has a relative standard error greater than 50% and is considered too unreliable for general use</t>
        </r>
      </text>
    </comment>
    <comment ref="CN16" authorId="0" shapeId="0" xr:uid="{00000000-0006-0000-0600-0000AB000000}">
      <text>
        <r>
          <rPr>
            <sz val="9"/>
            <color indexed="81"/>
            <rFont val="Tahoma"/>
            <family val="2"/>
          </rPr>
          <t>estimate has a relative standard error between 25% and 50% and should be used with caution</t>
        </r>
      </text>
    </comment>
    <comment ref="CP16" authorId="0" shapeId="0" xr:uid="{00000000-0006-0000-0600-0000AC000000}">
      <text>
        <r>
          <rPr>
            <sz val="9"/>
            <color indexed="81"/>
            <rFont val="Tahoma"/>
            <family val="2"/>
          </rPr>
          <t>estimate has a relative standard error greater than 50% and is considered too unreliable for general use</t>
        </r>
      </text>
    </comment>
    <comment ref="CY16" authorId="0" shapeId="0" xr:uid="{00000000-0006-0000-0600-0000AD000000}">
      <text>
        <r>
          <rPr>
            <sz val="9"/>
            <color indexed="81"/>
            <rFont val="Tahoma"/>
            <family val="2"/>
          </rPr>
          <t>estimate has a relative standard error between 25% and 50% and should be used with caution</t>
        </r>
      </text>
    </comment>
    <comment ref="DZ16" authorId="0" shapeId="0" xr:uid="{00000000-0006-0000-0600-0000AE000000}">
      <text>
        <r>
          <rPr>
            <sz val="9"/>
            <color indexed="81"/>
            <rFont val="Tahoma"/>
            <family val="2"/>
          </rPr>
          <t>estimate has a relative standard error between 25% and 50% and should be used with caution</t>
        </r>
      </text>
    </comment>
    <comment ref="EA16" authorId="0" shapeId="0" xr:uid="{00000000-0006-0000-0600-0000AF000000}">
      <text>
        <r>
          <rPr>
            <sz val="9"/>
            <color indexed="81"/>
            <rFont val="Tahoma"/>
            <family val="2"/>
          </rPr>
          <t>estimate has a relative standard error between 25% and 50% and should be used with caution</t>
        </r>
      </text>
    </comment>
    <comment ref="FP16" authorId="0" shapeId="0" xr:uid="{00000000-0006-0000-0600-0000B0000000}">
      <text>
        <r>
          <rPr>
            <sz val="9"/>
            <color indexed="81"/>
            <rFont val="Tahoma"/>
            <family val="2"/>
          </rPr>
          <t>estimate has a relative standard error between 25% and 50% and should be used with caution</t>
        </r>
      </text>
    </comment>
    <comment ref="FV16" authorId="0" shapeId="0" xr:uid="{00000000-0006-0000-0600-0000B1000000}">
      <text>
        <r>
          <rPr>
            <sz val="9"/>
            <color indexed="81"/>
            <rFont val="Tahoma"/>
            <family val="2"/>
          </rPr>
          <t>estimate has a relative standard error between 25% and 50% and should be used with caution</t>
        </r>
      </text>
    </comment>
    <comment ref="FY16" authorId="0" shapeId="0" xr:uid="{00000000-0006-0000-0600-0000B2000000}">
      <text>
        <r>
          <rPr>
            <sz val="9"/>
            <color indexed="81"/>
            <rFont val="Tahoma"/>
            <family val="2"/>
          </rPr>
          <t>estimate has a relative standard error between 25% and 50% and should be used with caution</t>
        </r>
      </text>
    </comment>
    <comment ref="FZ16" authorId="0" shapeId="0" xr:uid="{00000000-0006-0000-0600-0000B3000000}">
      <text>
        <r>
          <rPr>
            <sz val="9"/>
            <color indexed="81"/>
            <rFont val="Tahoma"/>
            <family val="2"/>
          </rPr>
          <t>estimate has a relative standard error between 25% and 50% and should be used with caution</t>
        </r>
      </text>
    </comment>
    <comment ref="GB16" authorId="0" shapeId="0" xr:uid="{00000000-0006-0000-0600-0000B4000000}">
      <text>
        <r>
          <rPr>
            <sz val="9"/>
            <color indexed="81"/>
            <rFont val="Tahoma"/>
            <family val="2"/>
          </rPr>
          <t>estimate has a relative standard error between 25% and 50% and should be used with caution</t>
        </r>
      </text>
    </comment>
    <comment ref="GD16" authorId="0" shapeId="0" xr:uid="{00000000-0006-0000-0600-0000B5000000}">
      <text>
        <r>
          <rPr>
            <sz val="9"/>
            <color indexed="81"/>
            <rFont val="Tahoma"/>
            <family val="2"/>
          </rPr>
          <t>estimate has a relative standard error between 25% and 50% and should be used with caution</t>
        </r>
      </text>
    </comment>
    <comment ref="GE16" authorId="0" shapeId="0" xr:uid="{00000000-0006-0000-0600-0000B6000000}">
      <text>
        <r>
          <rPr>
            <sz val="9"/>
            <color indexed="81"/>
            <rFont val="Tahoma"/>
            <family val="2"/>
          </rPr>
          <t>estimate has a relative standard error between 25% and 50% and should be used with caution</t>
        </r>
      </text>
    </comment>
    <comment ref="GF16" authorId="0" shapeId="0" xr:uid="{00000000-0006-0000-0600-0000B7000000}">
      <text>
        <r>
          <rPr>
            <sz val="9"/>
            <color indexed="81"/>
            <rFont val="Tahoma"/>
            <family val="2"/>
          </rPr>
          <t>estimate has a relative standard error between 25% and 50% and should be used with caution</t>
        </r>
      </text>
    </comment>
    <comment ref="GJ16" authorId="0" shapeId="0" xr:uid="{00000000-0006-0000-0600-0000B8000000}">
      <text>
        <r>
          <rPr>
            <sz val="9"/>
            <color indexed="81"/>
            <rFont val="Tahoma"/>
            <family val="2"/>
          </rPr>
          <t>estimate has a relative standard error between 25% and 50% and should be used with caution</t>
        </r>
      </text>
    </comment>
    <comment ref="GK16" authorId="0" shapeId="0" xr:uid="{00000000-0006-0000-0600-0000B9000000}">
      <text>
        <r>
          <rPr>
            <sz val="9"/>
            <color indexed="81"/>
            <rFont val="Tahoma"/>
            <family val="2"/>
          </rPr>
          <t>estimate has a relative standard error between 25% and 50% and should be used with caution</t>
        </r>
      </text>
    </comment>
    <comment ref="GL16" authorId="0" shapeId="0" xr:uid="{00000000-0006-0000-0600-0000BA000000}">
      <text>
        <r>
          <rPr>
            <sz val="9"/>
            <color indexed="81"/>
            <rFont val="Tahoma"/>
            <family val="2"/>
          </rPr>
          <t>estimate has a relative standard error greater than 50% and is considered too unreliable for general use</t>
        </r>
      </text>
    </comment>
    <comment ref="GM16" authorId="0" shapeId="0" xr:uid="{00000000-0006-0000-0600-0000BB000000}">
      <text>
        <r>
          <rPr>
            <sz val="9"/>
            <color indexed="81"/>
            <rFont val="Tahoma"/>
            <family val="2"/>
          </rPr>
          <t>estimate has a relative standard error greater than 50% and is considered too unreliable for general use</t>
        </r>
      </text>
    </comment>
    <comment ref="GO16" authorId="0" shapeId="0" xr:uid="{00000000-0006-0000-0600-0000BC000000}">
      <text>
        <r>
          <rPr>
            <sz val="9"/>
            <color indexed="81"/>
            <rFont val="Tahoma"/>
            <family val="2"/>
          </rPr>
          <t>estimate has a relative standard error greater than 50% and is considered too unreliable for general use</t>
        </r>
      </text>
    </comment>
    <comment ref="GQ16" authorId="0" shapeId="0" xr:uid="{00000000-0006-0000-0600-0000BD000000}">
      <text>
        <r>
          <rPr>
            <sz val="9"/>
            <color indexed="81"/>
            <rFont val="Tahoma"/>
            <family val="2"/>
          </rPr>
          <t>estimate has a relative standard error greater than 50% and is considered too unreliable for general use</t>
        </r>
      </text>
    </comment>
    <comment ref="GY16" authorId="0" shapeId="0" xr:uid="{00000000-0006-0000-0600-0000BE000000}">
      <text>
        <r>
          <rPr>
            <sz val="9"/>
            <color indexed="81"/>
            <rFont val="Tahoma"/>
            <family val="2"/>
          </rPr>
          <t>estimate has a relative standard error between 25% and 50% and should be used with caution</t>
        </r>
      </text>
    </comment>
    <comment ref="GZ16" authorId="0" shapeId="0" xr:uid="{00000000-0006-0000-0600-0000BF000000}">
      <text>
        <r>
          <rPr>
            <sz val="9"/>
            <color indexed="81"/>
            <rFont val="Tahoma"/>
            <family val="2"/>
          </rPr>
          <t>estimate has a relative standard error between 25% and 50% and should be used with caution</t>
        </r>
      </text>
    </comment>
    <comment ref="HL16" authorId="0" shapeId="0" xr:uid="{00000000-0006-0000-0600-0000C0000000}">
      <text>
        <r>
          <rPr>
            <sz val="9"/>
            <color indexed="81"/>
            <rFont val="Tahoma"/>
            <family val="2"/>
          </rPr>
          <t>estimate has a relative standard error between 25% and 50% and should be used with caution</t>
        </r>
      </text>
    </comment>
    <comment ref="BW17" authorId="0" shapeId="0" xr:uid="{00000000-0006-0000-0600-0000C1000000}">
      <text>
        <r>
          <rPr>
            <sz val="9"/>
            <color indexed="81"/>
            <rFont val="Tahoma"/>
            <family val="2"/>
          </rPr>
          <t>estimate has a relative standard error between 25% and 50% and should be used with caution</t>
        </r>
      </text>
    </comment>
    <comment ref="BX17" authorId="0" shapeId="0" xr:uid="{00000000-0006-0000-0600-0000C2000000}">
      <text>
        <r>
          <rPr>
            <sz val="9"/>
            <color indexed="81"/>
            <rFont val="Tahoma"/>
            <family val="2"/>
          </rPr>
          <t>estimate has a relative standard error between 25% and 50% and should be used with caution</t>
        </r>
      </text>
    </comment>
    <comment ref="BY17" authorId="0" shapeId="0" xr:uid="{00000000-0006-0000-0600-0000C3000000}">
      <text>
        <r>
          <rPr>
            <sz val="9"/>
            <color indexed="81"/>
            <rFont val="Tahoma"/>
            <family val="2"/>
          </rPr>
          <t>estimate has a relative standard error between 25% and 50% and should be used with caution</t>
        </r>
      </text>
    </comment>
    <comment ref="CC17" authorId="0" shapeId="0" xr:uid="{00000000-0006-0000-0600-0000C4000000}">
      <text>
        <r>
          <rPr>
            <sz val="9"/>
            <color indexed="81"/>
            <rFont val="Tahoma"/>
            <family val="2"/>
          </rPr>
          <t>estimate has a relative standard error between 25% and 50% and should be used with caution</t>
        </r>
      </text>
    </comment>
    <comment ref="CD17" authorId="0" shapeId="0" xr:uid="{00000000-0006-0000-0600-0000C5000000}">
      <text>
        <r>
          <rPr>
            <sz val="9"/>
            <color indexed="81"/>
            <rFont val="Tahoma"/>
            <family val="2"/>
          </rPr>
          <t>estimate has a relative standard error greater than 50% and is considered too unreliable for general use</t>
        </r>
      </text>
    </comment>
    <comment ref="CE17" authorId="0" shapeId="0" xr:uid="{00000000-0006-0000-0600-0000C6000000}">
      <text>
        <r>
          <rPr>
            <sz val="9"/>
            <color indexed="81"/>
            <rFont val="Tahoma"/>
            <family val="2"/>
          </rPr>
          <t>estimate has a relative standard error between 25% and 50% and should be used with caution</t>
        </r>
      </text>
    </comment>
    <comment ref="CG17" authorId="0" shapeId="0" xr:uid="{00000000-0006-0000-0600-0000C7000000}">
      <text>
        <r>
          <rPr>
            <sz val="9"/>
            <color indexed="81"/>
            <rFont val="Tahoma"/>
            <family val="2"/>
          </rPr>
          <t>estimate has a relative standard error between 25% and 50% and should be used with caution</t>
        </r>
      </text>
    </comment>
    <comment ref="CI17" authorId="0" shapeId="0" xr:uid="{00000000-0006-0000-0600-0000C8000000}">
      <text>
        <r>
          <rPr>
            <sz val="9"/>
            <color indexed="81"/>
            <rFont val="Tahoma"/>
            <family val="2"/>
          </rPr>
          <t>estimate has a relative standard error between 25% and 50% and should be used with caution</t>
        </r>
      </text>
    </comment>
    <comment ref="CJ17" authorId="0" shapeId="0" xr:uid="{00000000-0006-0000-0600-0000C9000000}">
      <text>
        <r>
          <rPr>
            <sz val="9"/>
            <color indexed="81"/>
            <rFont val="Tahoma"/>
            <family val="2"/>
          </rPr>
          <t>estimate has a relative standard error between 25% and 50% and should be used with caution</t>
        </r>
      </text>
    </comment>
    <comment ref="CK17" authorId="0" shapeId="0" xr:uid="{00000000-0006-0000-0600-0000CA000000}">
      <text>
        <r>
          <rPr>
            <sz val="9"/>
            <color indexed="81"/>
            <rFont val="Tahoma"/>
            <family val="2"/>
          </rPr>
          <t>estimate has a relative standard error greater than 50% and is considered too unreliable for general use</t>
        </r>
      </text>
    </comment>
    <comment ref="CM17" authorId="0" shapeId="0" xr:uid="{00000000-0006-0000-0600-0000CB000000}">
      <text>
        <r>
          <rPr>
            <sz val="9"/>
            <color indexed="81"/>
            <rFont val="Tahoma"/>
            <family val="2"/>
          </rPr>
          <t>estimate has a relative standard error greater than 50% and is considered too unreliable for general use</t>
        </r>
      </text>
    </comment>
    <comment ref="CN17" authorId="0" shapeId="0" xr:uid="{00000000-0006-0000-0600-0000CC000000}">
      <text>
        <r>
          <rPr>
            <sz val="9"/>
            <color indexed="81"/>
            <rFont val="Tahoma"/>
            <family val="2"/>
          </rPr>
          <t>estimate has a relative standard error between 25% and 50% and should be used with caution</t>
        </r>
      </text>
    </comment>
    <comment ref="CP17" authorId="0" shapeId="0" xr:uid="{00000000-0006-0000-0600-0000CD000000}">
      <text>
        <r>
          <rPr>
            <sz val="9"/>
            <color indexed="81"/>
            <rFont val="Tahoma"/>
            <family val="2"/>
          </rPr>
          <t>estimate has a relative standard error greater than 50% and is considered too unreliable for general use</t>
        </r>
      </text>
    </comment>
    <comment ref="CX17" authorId="0" shapeId="0" xr:uid="{00000000-0006-0000-0600-0000CE000000}">
      <text>
        <r>
          <rPr>
            <sz val="9"/>
            <color indexed="81"/>
            <rFont val="Tahoma"/>
            <family val="2"/>
          </rPr>
          <t>estimate has a relative standard error between 25% and 50% and should be used with caution</t>
        </r>
      </text>
    </comment>
    <comment ref="CY17" authorId="0" shapeId="0" xr:uid="{00000000-0006-0000-0600-0000CF000000}">
      <text>
        <r>
          <rPr>
            <sz val="9"/>
            <color indexed="81"/>
            <rFont val="Tahoma"/>
            <family val="2"/>
          </rPr>
          <t>estimate has a relative standard error between 25% and 50% and should be used with caution</t>
        </r>
      </text>
    </comment>
    <comment ref="CZ17" authorId="0" shapeId="0" xr:uid="{00000000-0006-0000-0600-0000D0000000}">
      <text>
        <r>
          <rPr>
            <sz val="9"/>
            <color indexed="81"/>
            <rFont val="Tahoma"/>
            <family val="2"/>
          </rPr>
          <t>estimate has a relative standard error between 25% and 50% and should be used with caution</t>
        </r>
      </text>
    </comment>
    <comment ref="EA17" authorId="0" shapeId="0" xr:uid="{00000000-0006-0000-0600-0000D1000000}">
      <text>
        <r>
          <rPr>
            <sz val="9"/>
            <color indexed="81"/>
            <rFont val="Tahoma"/>
            <family val="2"/>
          </rPr>
          <t>estimate has a relative standard error between 25% and 50% and should be used with caution</t>
        </r>
      </text>
    </comment>
    <comment ref="FY17" authorId="0" shapeId="0" xr:uid="{00000000-0006-0000-0600-0000D2000000}">
      <text>
        <r>
          <rPr>
            <sz val="9"/>
            <color indexed="81"/>
            <rFont val="Tahoma"/>
            <family val="2"/>
          </rPr>
          <t>estimate has a relative standard error between 25% and 50% and should be used with caution</t>
        </r>
      </text>
    </comment>
    <comment ref="GD17" authorId="0" shapeId="0" xr:uid="{00000000-0006-0000-0600-0000D3000000}">
      <text>
        <r>
          <rPr>
            <sz val="9"/>
            <color indexed="81"/>
            <rFont val="Tahoma"/>
            <family val="2"/>
          </rPr>
          <t>estimate has a relative standard error between 25% and 50% and should be used with caution</t>
        </r>
      </text>
    </comment>
    <comment ref="GE17" authorId="0" shapeId="0" xr:uid="{00000000-0006-0000-0600-0000D4000000}">
      <text>
        <r>
          <rPr>
            <sz val="9"/>
            <color indexed="81"/>
            <rFont val="Tahoma"/>
            <family val="2"/>
          </rPr>
          <t>estimate has a relative standard error greater than 50% and is considered too unreliable for general use</t>
        </r>
      </text>
    </comment>
    <comment ref="GF17" authorId="0" shapeId="0" xr:uid="{00000000-0006-0000-0600-0000D5000000}">
      <text>
        <r>
          <rPr>
            <sz val="9"/>
            <color indexed="81"/>
            <rFont val="Tahoma"/>
            <family val="2"/>
          </rPr>
          <t>estimate has a relative standard error between 25% and 50% and should be used with caution</t>
        </r>
      </text>
    </comment>
    <comment ref="GJ17" authorId="0" shapeId="0" xr:uid="{00000000-0006-0000-0600-0000D6000000}">
      <text>
        <r>
          <rPr>
            <sz val="9"/>
            <color indexed="81"/>
            <rFont val="Tahoma"/>
            <family val="2"/>
          </rPr>
          <t>estimate has a relative standard error between 25% and 50% and should be used with caution</t>
        </r>
      </text>
    </comment>
    <comment ref="GK17" authorId="0" shapeId="0" xr:uid="{00000000-0006-0000-0600-0000D7000000}">
      <text>
        <r>
          <rPr>
            <sz val="9"/>
            <color indexed="81"/>
            <rFont val="Tahoma"/>
            <family val="2"/>
          </rPr>
          <t>estimate has a relative standard error greater than 50% and is considered too unreliable for general use</t>
        </r>
      </text>
    </comment>
    <comment ref="GL17" authorId="0" shapeId="0" xr:uid="{00000000-0006-0000-0600-0000D8000000}">
      <text>
        <r>
          <rPr>
            <sz val="9"/>
            <color indexed="81"/>
            <rFont val="Tahoma"/>
            <family val="2"/>
          </rPr>
          <t>estimate has a relative standard error between 25% and 50% and should be used with caution</t>
        </r>
      </text>
    </comment>
    <comment ref="GM17" authorId="0" shapeId="0" xr:uid="{00000000-0006-0000-0600-0000D9000000}">
      <text>
        <r>
          <rPr>
            <sz val="9"/>
            <color indexed="81"/>
            <rFont val="Tahoma"/>
            <family val="2"/>
          </rPr>
          <t>estimate has a relative standard error between 25% and 50% and should be used with caution</t>
        </r>
      </text>
    </comment>
    <comment ref="GN17" authorId="0" shapeId="0" xr:uid="{00000000-0006-0000-0600-0000DA000000}">
      <text>
        <r>
          <rPr>
            <sz val="9"/>
            <color indexed="81"/>
            <rFont val="Tahoma"/>
            <family val="2"/>
          </rPr>
          <t>estimate has a relative standard error greater than 50% and is considered too unreliable for general use</t>
        </r>
      </text>
    </comment>
    <comment ref="GO17" authorId="0" shapeId="0" xr:uid="{00000000-0006-0000-0600-0000DB000000}">
      <text>
        <r>
          <rPr>
            <sz val="9"/>
            <color indexed="81"/>
            <rFont val="Tahoma"/>
            <family val="2"/>
          </rPr>
          <t>estimate has a relative standard error between 25% and 50% and should be used with caution</t>
        </r>
      </text>
    </comment>
    <comment ref="GQ17" authorId="0" shapeId="0" xr:uid="{00000000-0006-0000-0600-0000DC000000}">
      <text>
        <r>
          <rPr>
            <sz val="9"/>
            <color indexed="81"/>
            <rFont val="Tahoma"/>
            <family val="2"/>
          </rPr>
          <t>estimate has a relative standard error greater than 50% and is considered too unreliable for general use</t>
        </r>
      </text>
    </comment>
    <comment ref="GZ17" authorId="0" shapeId="0" xr:uid="{00000000-0006-0000-0600-0000DD000000}">
      <text>
        <r>
          <rPr>
            <sz val="9"/>
            <color indexed="81"/>
            <rFont val="Tahoma"/>
            <family val="2"/>
          </rPr>
          <t>estimate has a relative standard error between 25% and 50% and should be used with caution</t>
        </r>
      </text>
    </comment>
    <comment ref="HA17" authorId="0" shapeId="0" xr:uid="{00000000-0006-0000-0600-0000DE000000}">
      <text>
        <r>
          <rPr>
            <sz val="9"/>
            <color indexed="81"/>
            <rFont val="Tahoma"/>
            <family val="2"/>
          </rPr>
          <t>estimate has a relative standard error between 25% and 50% and should be used with caution</t>
        </r>
      </text>
    </comment>
    <comment ref="Z18" authorId="0" shapeId="0" xr:uid="{00000000-0006-0000-0600-0000DF000000}">
      <text>
        <r>
          <rPr>
            <sz val="9"/>
            <color indexed="81"/>
            <rFont val="Tahoma"/>
            <family val="2"/>
          </rPr>
          <t>estimate has a relative standard error between 25% and 50% and should be used with caution</t>
        </r>
      </text>
    </comment>
    <comment ref="BO18" authorId="0" shapeId="0" xr:uid="{00000000-0006-0000-0600-0000E0000000}">
      <text>
        <r>
          <rPr>
            <sz val="9"/>
            <color indexed="81"/>
            <rFont val="Tahoma"/>
            <family val="2"/>
          </rPr>
          <t>estimate has a relative standard error between 25% and 50% and should be used with caution</t>
        </r>
      </text>
    </comment>
    <comment ref="BX18" authorId="0" shapeId="0" xr:uid="{00000000-0006-0000-0600-0000E1000000}">
      <text>
        <r>
          <rPr>
            <sz val="9"/>
            <color indexed="81"/>
            <rFont val="Tahoma"/>
            <family val="2"/>
          </rPr>
          <t>estimate has a relative standard error between 25% and 50% and should be used with caution</t>
        </r>
      </text>
    </comment>
    <comment ref="CC18" authorId="0" shapeId="0" xr:uid="{00000000-0006-0000-0600-0000E2000000}">
      <text>
        <r>
          <rPr>
            <sz val="9"/>
            <color indexed="81"/>
            <rFont val="Tahoma"/>
            <family val="2"/>
          </rPr>
          <t>estimate has a relative standard error between 25% and 50% and should be used with caution</t>
        </r>
      </text>
    </comment>
    <comment ref="CD18" authorId="0" shapeId="0" xr:uid="{00000000-0006-0000-0600-0000E3000000}">
      <text>
        <r>
          <rPr>
            <sz val="9"/>
            <color indexed="81"/>
            <rFont val="Tahoma"/>
            <family val="2"/>
          </rPr>
          <t>estimate has a relative standard error between 25% and 50% and should be used with caution</t>
        </r>
      </text>
    </comment>
    <comment ref="CE18" authorId="0" shapeId="0" xr:uid="{00000000-0006-0000-0600-0000E4000000}">
      <text>
        <r>
          <rPr>
            <sz val="9"/>
            <color indexed="81"/>
            <rFont val="Tahoma"/>
            <family val="2"/>
          </rPr>
          <t>estimate has a relative standard error between 25% and 50% and should be used with caution</t>
        </r>
      </text>
    </comment>
    <comment ref="CI18" authorId="0" shapeId="0" xr:uid="{00000000-0006-0000-0600-0000E5000000}">
      <text>
        <r>
          <rPr>
            <sz val="9"/>
            <color indexed="81"/>
            <rFont val="Tahoma"/>
            <family val="2"/>
          </rPr>
          <t>estimate has a relative standard error between 25% and 50% and should be used with caution</t>
        </r>
      </text>
    </comment>
    <comment ref="CJ18" authorId="0" shapeId="0" xr:uid="{00000000-0006-0000-0600-0000E6000000}">
      <text>
        <r>
          <rPr>
            <sz val="9"/>
            <color indexed="81"/>
            <rFont val="Tahoma"/>
            <family val="2"/>
          </rPr>
          <t>estimate has a relative standard error greater than 50% and is considered too unreliable for general use</t>
        </r>
      </text>
    </comment>
    <comment ref="CK18" authorId="0" shapeId="0" xr:uid="{00000000-0006-0000-0600-0000E7000000}">
      <text>
        <r>
          <rPr>
            <sz val="9"/>
            <color indexed="81"/>
            <rFont val="Tahoma"/>
            <family val="2"/>
          </rPr>
          <t>estimate has a relative standard error between 25% and 50% and should be used with caution</t>
        </r>
      </text>
    </comment>
    <comment ref="CL18" authorId="0" shapeId="0" xr:uid="{00000000-0006-0000-0600-0000E8000000}">
      <text>
        <r>
          <rPr>
            <sz val="9"/>
            <color indexed="81"/>
            <rFont val="Tahoma"/>
            <family val="2"/>
          </rPr>
          <t>estimate has a relative standard error between 25% and 50% and should be used with caution</t>
        </r>
      </text>
    </comment>
    <comment ref="CM18" authorId="0" shapeId="0" xr:uid="{00000000-0006-0000-0600-0000E9000000}">
      <text>
        <r>
          <rPr>
            <sz val="9"/>
            <color indexed="81"/>
            <rFont val="Tahoma"/>
            <family val="2"/>
          </rPr>
          <t>estimate has a relative standard error between 25% and 50% and should be used with caution</t>
        </r>
      </text>
    </comment>
    <comment ref="CN18" authorId="0" shapeId="0" xr:uid="{00000000-0006-0000-0600-0000EA000000}">
      <text>
        <r>
          <rPr>
            <sz val="9"/>
            <color indexed="81"/>
            <rFont val="Tahoma"/>
            <family val="2"/>
          </rPr>
          <t>estimate has a relative standard error between 25% and 50% and should be used with caution</t>
        </r>
      </text>
    </comment>
    <comment ref="CP18" authorId="0" shapeId="0" xr:uid="{00000000-0006-0000-0600-0000EB000000}">
      <text>
        <r>
          <rPr>
            <sz val="9"/>
            <color indexed="81"/>
            <rFont val="Tahoma"/>
            <family val="2"/>
          </rPr>
          <t>estimate has a relative standard error greater than 50% and is considered too unreliable for general use</t>
        </r>
      </text>
    </comment>
    <comment ref="CY18" authorId="0" shapeId="0" xr:uid="{00000000-0006-0000-0600-0000EC000000}">
      <text>
        <r>
          <rPr>
            <sz val="9"/>
            <color indexed="81"/>
            <rFont val="Tahoma"/>
            <family val="2"/>
          </rPr>
          <t>estimate has a relative standard error between 25% and 50% and should be used with caution</t>
        </r>
      </text>
    </comment>
    <comment ref="DZ18" authorId="0" shapeId="0" xr:uid="{00000000-0006-0000-0600-0000ED000000}">
      <text>
        <r>
          <rPr>
            <sz val="9"/>
            <color indexed="81"/>
            <rFont val="Tahoma"/>
            <family val="2"/>
          </rPr>
          <t>estimate has a relative standard error between 25% and 50% and should be used with caution</t>
        </r>
      </text>
    </comment>
    <comment ref="EA18" authorId="0" shapeId="0" xr:uid="{00000000-0006-0000-0600-0000EE000000}">
      <text>
        <r>
          <rPr>
            <sz val="9"/>
            <color indexed="81"/>
            <rFont val="Tahoma"/>
            <family val="2"/>
          </rPr>
          <t>estimate has a relative standard error between 25% and 50% and should be used with caution</t>
        </r>
      </text>
    </comment>
    <comment ref="ED18" authorId="0" shapeId="0" xr:uid="{00000000-0006-0000-0600-0000EF000000}">
      <text>
        <r>
          <rPr>
            <sz val="9"/>
            <color indexed="81"/>
            <rFont val="Tahoma"/>
            <family val="2"/>
          </rPr>
          <t>estimate has a relative standard error between 25% and 50% and should be used with caution</t>
        </r>
      </text>
    </comment>
    <comment ref="EG18" authorId="0" shapeId="0" xr:uid="{00000000-0006-0000-0600-0000F0000000}">
      <text>
        <r>
          <rPr>
            <sz val="9"/>
            <color indexed="81"/>
            <rFont val="Tahoma"/>
            <family val="2"/>
          </rPr>
          <t>estimate has a relative standard error between 25% and 50% and should be used with caution</t>
        </r>
      </text>
    </comment>
    <comment ref="FY18" authorId="0" shapeId="0" xr:uid="{00000000-0006-0000-0600-0000F1000000}">
      <text>
        <r>
          <rPr>
            <sz val="9"/>
            <color indexed="81"/>
            <rFont val="Tahoma"/>
            <family val="2"/>
          </rPr>
          <t>estimate has a relative standard error between 25% and 50% and should be used with caution</t>
        </r>
      </text>
    </comment>
    <comment ref="FZ18" authorId="0" shapeId="0" xr:uid="{00000000-0006-0000-0600-0000F2000000}">
      <text>
        <r>
          <rPr>
            <sz val="9"/>
            <color indexed="81"/>
            <rFont val="Tahoma"/>
            <family val="2"/>
          </rPr>
          <t>estimate has a relative standard error between 25% and 50% and should be used with caution</t>
        </r>
      </text>
    </comment>
    <comment ref="GE18" authorId="0" shapeId="0" xr:uid="{00000000-0006-0000-0600-0000F3000000}">
      <text>
        <r>
          <rPr>
            <sz val="9"/>
            <color indexed="81"/>
            <rFont val="Tahoma"/>
            <family val="2"/>
          </rPr>
          <t>estimate has a relative standard error between 25% and 50% and should be used with caution</t>
        </r>
      </text>
    </comment>
    <comment ref="GF18" authorId="0" shapeId="0" xr:uid="{00000000-0006-0000-0600-0000F4000000}">
      <text>
        <r>
          <rPr>
            <sz val="9"/>
            <color indexed="81"/>
            <rFont val="Tahoma"/>
            <family val="2"/>
          </rPr>
          <t>estimate has a relative standard error between 25% and 50% and should be used with caution</t>
        </r>
      </text>
    </comment>
    <comment ref="GJ18" authorId="0" shapeId="0" xr:uid="{00000000-0006-0000-0600-0000F5000000}">
      <text>
        <r>
          <rPr>
            <sz val="9"/>
            <color indexed="81"/>
            <rFont val="Tahoma"/>
            <family val="2"/>
          </rPr>
          <t>estimate has a relative standard error greater than 50% and is considered too unreliable for general use</t>
        </r>
      </text>
    </comment>
    <comment ref="GK18" authorId="0" shapeId="0" xr:uid="{00000000-0006-0000-0600-0000F6000000}">
      <text>
        <r>
          <rPr>
            <sz val="9"/>
            <color indexed="81"/>
            <rFont val="Tahoma"/>
            <family val="2"/>
          </rPr>
          <t>estimate has a relative standard error greater than 50% and is considered too unreliable for general use</t>
        </r>
      </text>
    </comment>
    <comment ref="GL18" authorId="0" shapeId="0" xr:uid="{00000000-0006-0000-0600-0000F7000000}">
      <text>
        <r>
          <rPr>
            <sz val="9"/>
            <color indexed="81"/>
            <rFont val="Tahoma"/>
            <family val="2"/>
          </rPr>
          <t>estimate has a relative standard error greater than 50% and is considered too unreliable for general use</t>
        </r>
      </text>
    </comment>
    <comment ref="GM18" authorId="0" shapeId="0" xr:uid="{00000000-0006-0000-0600-0000F8000000}">
      <text>
        <r>
          <rPr>
            <sz val="9"/>
            <color indexed="81"/>
            <rFont val="Tahoma"/>
            <family val="2"/>
          </rPr>
          <t>estimate has a relative standard error between 25% and 50% and should be used with caution</t>
        </r>
      </text>
    </comment>
    <comment ref="GN18" authorId="0" shapeId="0" xr:uid="{00000000-0006-0000-0600-0000F9000000}">
      <text>
        <r>
          <rPr>
            <sz val="9"/>
            <color indexed="81"/>
            <rFont val="Tahoma"/>
            <family val="2"/>
          </rPr>
          <t>estimate has a relative standard error greater than 50% and is considered too unreliable for general use</t>
        </r>
      </text>
    </comment>
    <comment ref="GO18" authorId="0" shapeId="0" xr:uid="{00000000-0006-0000-0600-0000FA000000}">
      <text>
        <r>
          <rPr>
            <sz val="9"/>
            <color indexed="81"/>
            <rFont val="Tahoma"/>
            <family val="2"/>
          </rPr>
          <t>estimate has a relative standard error between 25% and 50% and should be used with caution</t>
        </r>
      </text>
    </comment>
    <comment ref="GP18" authorId="0" shapeId="0" xr:uid="{00000000-0006-0000-0600-0000FB000000}">
      <text>
        <r>
          <rPr>
            <sz val="9"/>
            <color indexed="81"/>
            <rFont val="Tahoma"/>
            <family val="2"/>
          </rPr>
          <t>estimate has a relative standard error between 25% and 50% and should be used with caution</t>
        </r>
      </text>
    </comment>
    <comment ref="GR18" authorId="0" shapeId="0" xr:uid="{00000000-0006-0000-0600-0000FC000000}">
      <text>
        <r>
          <rPr>
            <sz val="9"/>
            <color indexed="81"/>
            <rFont val="Tahoma"/>
            <family val="2"/>
          </rPr>
          <t>estimate has a relative standard error between 25% and 50% and should be used with caution</t>
        </r>
      </text>
    </comment>
    <comment ref="GZ18" authorId="0" shapeId="0" xr:uid="{00000000-0006-0000-0600-0000FD000000}">
      <text>
        <r>
          <rPr>
            <sz val="9"/>
            <color indexed="81"/>
            <rFont val="Tahoma"/>
            <family val="2"/>
          </rPr>
          <t>estimate has a relative standard error between 25% and 50% and should be used with caution</t>
        </r>
      </text>
    </comment>
    <comment ref="HA18" authorId="0" shapeId="0" xr:uid="{00000000-0006-0000-0600-0000FE000000}">
      <text>
        <r>
          <rPr>
            <sz val="9"/>
            <color indexed="81"/>
            <rFont val="Tahoma"/>
            <family val="2"/>
          </rPr>
          <t>estimate has a relative standard error between 25% and 50% and should be used with caution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<sst xmlns="http://schemas.openxmlformats.org/spreadsheetml/2006/main" count="19774" uniqueCount="3033">
  <si>
    <t>P01 - Civilian population ;  Persons ;</t>
  </si>
  <si>
    <t>P01 - Civilian population ;  &gt; Males ;</t>
  </si>
  <si>
    <t>P01 - Civilian population ;  &gt; Females ;</t>
  </si>
  <si>
    <t>P02 - Employed people ;  Persons ;</t>
  </si>
  <si>
    <t>P02 - Employed people ;  &gt; Males ;</t>
  </si>
  <si>
    <t>P02 - Employed people ;  &gt; Females ;</t>
  </si>
  <si>
    <t>P03 - Employed people who would prefer more hours ;  Persons ;</t>
  </si>
  <si>
    <t>P03 - Employed people who would prefer more hours ;  &gt; Males ;</t>
  </si>
  <si>
    <t>P03 - Employed people who would prefer more hours ;  &gt; Females ;</t>
  </si>
  <si>
    <t>P04 - Part-time workers who would prefer more hours ;  Persons ;</t>
  </si>
  <si>
    <t>P04 - Part-time workers who would prefer more hours ;  &gt; Males ;</t>
  </si>
  <si>
    <t>P04 - Part-time workers who would prefer more hours ;  &gt; Females ;</t>
  </si>
  <si>
    <t>P05 - Part-time workers who would prefer full-time hours ;  Persons ;</t>
  </si>
  <si>
    <t>P05 - Part-time workers who would prefer full-time hours ;  &gt; Males ;</t>
  </si>
  <si>
    <t>P05 - Part-time workers who would prefer full-time hours ;  &gt; Females ;</t>
  </si>
  <si>
    <t>P06 - Underemployed workers ;  Persons ;</t>
  </si>
  <si>
    <t>P06 - Underemployed workers ;  &gt; Males ;</t>
  </si>
  <si>
    <t>P06 - Underemployed workers ;  &gt; Females ;</t>
  </si>
  <si>
    <t>P07 - Underemployed part-time workers ;  Persons ;</t>
  </si>
  <si>
    <t>P07 - Underemployed part-time workers ;  &gt; Males ;</t>
  </si>
  <si>
    <t>P07 - Underemployed part-time workers ;  &gt; Females ;</t>
  </si>
  <si>
    <t>P08 - People who started current job In the last year ;  Persons ;</t>
  </si>
  <si>
    <t>P08 - People who started current job In the last year ;  &gt; Males ;</t>
  </si>
  <si>
    <t>P08 - People who started current job In the last year ;  &gt; Females ;</t>
  </si>
  <si>
    <t>P09 - People employed in current job for a year or more ;  Persons ;</t>
  </si>
  <si>
    <t>P09 - People employed in current job for a year or more ;  &gt; Males ;</t>
  </si>
  <si>
    <t>P09 - People employed in current job for a year or more ;  &gt; Females ;</t>
  </si>
  <si>
    <t>P10 - Employees who started current job In the last year ;  Persons ;</t>
  </si>
  <si>
    <t>P10 - Employees who started current job In the last year ;  &gt; Males ;</t>
  </si>
  <si>
    <t>P10 - Employees who started current job In the last year ;  &gt; Females ;</t>
  </si>
  <si>
    <t>P11 - Employees in current job for a year or more ;  Persons ;</t>
  </si>
  <si>
    <t>P11 - Employees in current job for a year or more ;  &gt; Males ;</t>
  </si>
  <si>
    <t>P11 - Employees in current job for a year or more ;  &gt; Females ;</t>
  </si>
  <si>
    <t>P12 - Looked for work while in current job over the last year ;  Persons ;</t>
  </si>
  <si>
    <t>P12 - Looked for work while in current job over the last year ;  &gt; Males ;</t>
  </si>
  <si>
    <t>P12 - Looked for work while in current job over the last year ;  &gt; Females ;</t>
  </si>
  <si>
    <t>P13 - People who worked at some time during the last year ;  Persons ;</t>
  </si>
  <si>
    <t>P13 - People who worked at some time during the last year ;  &gt; Males ;</t>
  </si>
  <si>
    <t>P13 - People who worked at some time during the last year ;  &gt; Females ;</t>
  </si>
  <si>
    <t>P14 - People who were working 12 months ago ;  Persons ;</t>
  </si>
  <si>
    <t>P14 - People who were working 12 months ago ;  &gt; Males ;</t>
  </si>
  <si>
    <t>P14 - People who were working 12 months ago ;  &gt; Females ;</t>
  </si>
  <si>
    <t>P15 - People currently employed and employed 12 months ago ;  Persons ;</t>
  </si>
  <si>
    <t>P15 - People currently employed and employed 12 months ago ;  &gt; Males ;</t>
  </si>
  <si>
    <t>P15 - People currently employed and employed 12 months ago ;  &gt; Females ;</t>
  </si>
  <si>
    <t>P16 - People who left, lost or worked multiple jobs last year ;  Persons ;</t>
  </si>
  <si>
    <t>P16 - People who left, lost or worked multiple jobs last year ;  &gt; Males ;</t>
  </si>
  <si>
    <t>P16 - People who left, lost or worked multiple jobs last year ;  &gt; Females ;</t>
  </si>
  <si>
    <t>P17 - People who left or lost a job last year ;  Persons ;</t>
  </si>
  <si>
    <t>P17 - People who left or lost a job last year ;  &gt; Males ;</t>
  </si>
  <si>
    <t>P17 - People who left or lost a job last year ;  &gt; Females ;</t>
  </si>
  <si>
    <t>P18 - Employed people who left or lost a job last year ;  Persons ;</t>
  </si>
  <si>
    <t>P18 - Employed people who left or lost a job last year ;  &gt; Males ;</t>
  </si>
  <si>
    <t>P18 - Employed people who left or lost a job last year ;  &gt; Females ;</t>
  </si>
  <si>
    <t>P19 - Unemployed people ;  Persons ;</t>
  </si>
  <si>
    <t>P19 - Unemployed people ;  &gt; Males ;</t>
  </si>
  <si>
    <t>P19 - Unemployed people ;  &gt; Females ;</t>
  </si>
  <si>
    <t>P20 - People not in the labour force (PNILF) ;  Persons ;</t>
  </si>
  <si>
    <t>P20 - People not in the labour force (PNILF) ;  &gt; Males ;</t>
  </si>
  <si>
    <t>P20 - People not in the labour force (PNILF) ;  &gt; Females ;</t>
  </si>
  <si>
    <t>P21 - PNILF who wanted to work ;  Persons ;</t>
  </si>
  <si>
    <t>P21 - PNILF who wanted to work ;  &gt; Males ;</t>
  </si>
  <si>
    <t>P21 - PNILF who wanted to work ;  &gt; Females ;</t>
  </si>
  <si>
    <t>P22 - PNILF who looked for work ;  Persons ;</t>
  </si>
  <si>
    <t>P22 - PNILF who looked for work ;  &gt; Males ;</t>
  </si>
  <si>
    <t>P22 - PNILF who looked for work ;  &gt; Females ;</t>
  </si>
  <si>
    <t>P23 - PNILF with marginal attachment to the labour force ;  Persons ;</t>
  </si>
  <si>
    <t>P23 - PNILF with marginal attachment to the labour force ;  &gt; Males ;</t>
  </si>
  <si>
    <t>P23 - PNILF with marginal attachment to the labour force ;  &gt; Females ;</t>
  </si>
  <si>
    <t>P24 - PNILF who had a job to go or return to ;  Persons ;</t>
  </si>
  <si>
    <t>P24 - PNILF who had a job to go or return to ;  &gt; Males ;</t>
  </si>
  <si>
    <t>P24 - PNILF who had a job to go or return to ;  &gt; Females ;</t>
  </si>
  <si>
    <t>P25 - PNILF who wanted work and could start within four weeks ;  Persons ;</t>
  </si>
  <si>
    <t>P25 - PNILF who wanted work and could start within four weeks ;  &gt; Males ;</t>
  </si>
  <si>
    <t>P25 - PNILF who wanted work and could start within four weeks ;  &gt; Females ;</t>
  </si>
  <si>
    <t>P26 - Discouraged job seekers ;  Persons ;</t>
  </si>
  <si>
    <t>P26 - Discouraged job seekers ;  &gt; Males ;</t>
  </si>
  <si>
    <t>P26 - Discouraged job seekers ;  &gt; Females ;</t>
  </si>
  <si>
    <t>P27 - PNILF who wanted work but unavailable within four weeks ;  Persons ;</t>
  </si>
  <si>
    <t>P27 - PNILF who wanted work but unavailable within four weeks ;  &gt; Males ;</t>
  </si>
  <si>
    <t>P27 - PNILF who wanted work but unavailable within four weeks ;  &gt; Females ;</t>
  </si>
  <si>
    <t>P28 - PNILF who wanted work but were caring for children ;  Persons ;</t>
  </si>
  <si>
    <t>P28 - PNILF who wanted work but were caring for children ;  &gt; Males ;</t>
  </si>
  <si>
    <t>P28 - PNILF who wanted work but were caring for children ;  &gt; Females ;</t>
  </si>
  <si>
    <t>P29 - PNILF whose last job was less than 10 years ago ;  Persons ;</t>
  </si>
  <si>
    <t>P29 - PNILF whose last job was less than 10 years ago ;  &gt; Males ;</t>
  </si>
  <si>
    <t>P29 - PNILF whose last job was less than 10 years ago ;  &gt; Females ;</t>
  </si>
  <si>
    <t>P30 - Potential workers ;  Persons ;</t>
  </si>
  <si>
    <t>P30 - Potential workers ;  &gt; Males ;</t>
  </si>
  <si>
    <t>P30 - Potential workers ;  &gt; Females ;</t>
  </si>
  <si>
    <t>P31 - Potential workers with job attachment ;  Persons ;</t>
  </si>
  <si>
    <t>P31 - Potential workers with job attachment ;  &gt; Males ;</t>
  </si>
  <si>
    <t>P31 - Potential workers with job attachment ;  &gt; Females ;</t>
  </si>
  <si>
    <t>P32 - Potential workers without job attachment ;  Persons ;</t>
  </si>
  <si>
    <t>P32 - Potential workers without job attachment ;  &gt; Males ;</t>
  </si>
  <si>
    <t>P32 - Potential workers without job attachment ;  &gt; Females ;</t>
  </si>
  <si>
    <t>P33 - People with job attachment ;  Persons ;</t>
  </si>
  <si>
    <t>P33 - People with job attachment ;  &gt; Males ;</t>
  </si>
  <si>
    <t>P33 - People with job attachment ;  &gt; Females ;</t>
  </si>
  <si>
    <t>P34 - People without job attachment ;  Persons ;</t>
  </si>
  <si>
    <t>P34 - People without job attachment ;  &gt; Males ;</t>
  </si>
  <si>
    <t>P34 - People without job attachment ;  &gt; Females ;</t>
  </si>
  <si>
    <t>P35 - PNILF with marginal attachment to the labour force (historical ver.) ;  Persons ;</t>
  </si>
  <si>
    <t>P35 - PNILF with marginal attachment to the labour force (historical ver.) ;  &gt; Males ;</t>
  </si>
  <si>
    <t>P35 - PNILF with marginal attachment to the labour force (historical ver.) ;  &gt; Females ;</t>
  </si>
  <si>
    <t>15-64 years ;  P01 - Civilian population ;  Persons ;</t>
  </si>
  <si>
    <t>15-64 years ;  P01 - Civilian population ;  &gt; Males ;</t>
  </si>
  <si>
    <t>15-64 years ;  P01 - Civilian population ;  &gt; Females ;</t>
  </si>
  <si>
    <t>15-64 years ;  P02 - Employed people ;  Persons ;</t>
  </si>
  <si>
    <t>15-64 years ;  P02 - Employed people ;  &gt; Males ;</t>
  </si>
  <si>
    <t>15-64 years ;  P02 - Employed people ;  &gt; Females ;</t>
  </si>
  <si>
    <t>15-64 years ;  P03 - Employed people who would prefer more hours ;  Persons ;</t>
  </si>
  <si>
    <t>15-64 years ;  P03 - Employed people who would prefer more hours ;  &gt; Males ;</t>
  </si>
  <si>
    <t>15-64 years ;  P03 - Employed people who would prefer more hours ;  &gt; Females ;</t>
  </si>
  <si>
    <t>15-64 years ;  P04 - Part-time workers who would prefer more hours ;  Persons ;</t>
  </si>
  <si>
    <t>15-64 years ;  P04 - Part-time workers who would prefer more hours ;  &gt; Males ;</t>
  </si>
  <si>
    <t>15-64 years ;  P04 - Part-time workers who would prefer more hours ;  &gt; Females ;</t>
  </si>
  <si>
    <t>15-64 years ;  P05 - Part-time workers who would prefer full-time hours ;  Persons ;</t>
  </si>
  <si>
    <t>15-64 years ;  P05 - Part-time workers who would prefer full-time hours ;  &gt; Males ;</t>
  </si>
  <si>
    <t>15-64 years ;  P05 - Part-time workers who would prefer full-time hours ;  &gt; Females ;</t>
  </si>
  <si>
    <t>15-64 years ;  P06 - Underemployed workers ;  Persons ;</t>
  </si>
  <si>
    <t>15-64 years ;  P06 - Underemployed workers ;  &gt; Males ;</t>
  </si>
  <si>
    <t>15-64 years ;  P06 - Underemployed workers ;  &gt; Females ;</t>
  </si>
  <si>
    <t>15-64 years ;  P07 - Underemployed part-time workers ;  Persons ;</t>
  </si>
  <si>
    <t>15-64 years ;  P07 - Underemployed part-time workers ;  &gt; Males ;</t>
  </si>
  <si>
    <t>15-64 years ;  P07 - Underemployed part-time workers ;  &gt; Females ;</t>
  </si>
  <si>
    <t>15-64 years ;  P08 - People who started current job In the last year ;  Persons ;</t>
  </si>
  <si>
    <t>15-64 years ;  P08 - People who started current job In the last year ;  &gt; Males ;</t>
  </si>
  <si>
    <t>15-64 years ;  P08 - People who started current job In the last year ;  &gt; Females ;</t>
  </si>
  <si>
    <t>15-64 years ;  P09 - People employed in current job for a year or more ;  Persons ;</t>
  </si>
  <si>
    <t>15-64 years ;  P09 - People employed in current job for a year or more ;  &gt; Males ;</t>
  </si>
  <si>
    <t>15-64 years ;  P09 - People employed in current job for a year or more ;  &gt; Females ;</t>
  </si>
  <si>
    <t>15-64 years ;  P10 - Employees who started current job In the last year ;  Persons ;</t>
  </si>
  <si>
    <t>15-64 years ;  P10 - Employees who started current job In the last year ;  &gt; Males ;</t>
  </si>
  <si>
    <t>15-64 years ;  P10 - Employees who started current job In the last year ;  &gt; Females ;</t>
  </si>
  <si>
    <t>15-64 years ;  P11 - Employees in current job for a year or more ;  Persons ;</t>
  </si>
  <si>
    <t>15-64 years ;  P11 - Employees in current job for a year or more ;  &gt; Males ;</t>
  </si>
  <si>
    <t>15-64 years ;  P11 - Employees in current job for a year or more ;  &gt; Females ;</t>
  </si>
  <si>
    <t>15-64 years ;  P12 - Looked for work while in current job over the last year ;  Persons ;</t>
  </si>
  <si>
    <t>15-64 years ;  P12 - Looked for work while in current job over the last year ;  &gt; Males ;</t>
  </si>
  <si>
    <t>15-64 years ;  P12 - Looked for work while in current job over the last year ;  &gt; Females ;</t>
  </si>
  <si>
    <t>15-64 years ;  P13 - People who worked at some time during the last year ;  Persons ;</t>
  </si>
  <si>
    <t>15-64 years ;  P13 - People who worked at some time during the last year ;  &gt; Males ;</t>
  </si>
  <si>
    <t>15-64 years ;  P13 - People who worked at some time during the last year ;  &gt; Females ;</t>
  </si>
  <si>
    <t>15-64 years ;  P14 - People who were working 12 months ago ;  Persons ;</t>
  </si>
  <si>
    <t>15-64 years ;  P14 - People who were working 12 months ago ;  &gt; Males ;</t>
  </si>
  <si>
    <t>15-64 years ;  P14 - People who were working 12 months ago ;  &gt; Females ;</t>
  </si>
  <si>
    <t>15-64 years ;  P15 - People currently employed and employed 12 months ago ;  Persons ;</t>
  </si>
  <si>
    <t>15-64 years ;  P15 - People currently employed and employed 12 months ago ;  &gt; Males ;</t>
  </si>
  <si>
    <t>15-64 years ;  P15 - People currently employed and employed 12 months ago ;  &gt; Females ;</t>
  </si>
  <si>
    <t>15-64 years ;  P16 - People who left, lost or worked multiple jobs last year ;  Persons ;</t>
  </si>
  <si>
    <t>15-64 years ;  P16 - People who left, lost or worked multiple jobs last year ;  &gt; Males ;</t>
  </si>
  <si>
    <t>15-64 years ;  P16 - People who left, lost or worked multiple jobs last year ;  &gt; Females ;</t>
  </si>
  <si>
    <t>15-64 years ;  P17 - People who left or lost a job last year ;  Persons ;</t>
  </si>
  <si>
    <t>15-64 years ;  P17 - People who left or lost a job last year ;  &gt; Males ;</t>
  </si>
  <si>
    <t>15-64 years ;  P17 - People who left or lost a job last year ;  &gt; Females ;</t>
  </si>
  <si>
    <t>15-64 years ;  P18 - Employed people who left or lost a job last year ;  Persons ;</t>
  </si>
  <si>
    <t>15-64 years ;  P18 - Employed people who left or lost a job last year ;  &gt; Males ;</t>
  </si>
  <si>
    <t>15-64 years ;  P18 - Employed people who left or lost a job last year ;  &gt; Females ;</t>
  </si>
  <si>
    <t>15-64 years ;  P19 - Unemployed people ;  Persons ;</t>
  </si>
  <si>
    <t>15-64 years ;  P19 - Unemployed people ;  &gt; Males ;</t>
  </si>
  <si>
    <t>15-64 years ;  P19 - Unemployed people ;  &gt; Females ;</t>
  </si>
  <si>
    <t>15-64 years ;  P20 - People not in the labour force (PNILF) ;  Persons ;</t>
  </si>
  <si>
    <t>15-64 years ;  P20 - People not in the labour force (PNILF) ;  &gt; Males ;</t>
  </si>
  <si>
    <t>15-64 years ;  P20 - People not in the labour force (PNILF) ;  &gt; Females ;</t>
  </si>
  <si>
    <t>15-64 years ;  P21 - PNILF who wanted to work ;  Persons ;</t>
  </si>
  <si>
    <t>15-64 years ;  P21 - PNILF who wanted to work ;  &gt; Males ;</t>
  </si>
  <si>
    <t>15-64 years ;  P21 - PNILF who wanted to work ;  &gt; Females ;</t>
  </si>
  <si>
    <t>15-64 years ;  P22 - PNILF who looked for work ;  Persons ;</t>
  </si>
  <si>
    <t>15-64 years ;  P22 - PNILF who looked for work ;  &gt; Males ;</t>
  </si>
  <si>
    <t>15-64 years ;  P22 - PNILF who looked for work ;  &gt; Females ;</t>
  </si>
  <si>
    <t>15-64 years ;  P23 - PNILF with marginal attachment to the labour force ;  Persons ;</t>
  </si>
  <si>
    <t>15-64 years ;  P23 - PNILF with marginal attachment to the labour force ;  &gt; Males ;</t>
  </si>
  <si>
    <t>15-64 years ;  P23 - PNILF with marginal attachment to the labour force ;  &gt; Females ;</t>
  </si>
  <si>
    <t>15-64 years ;  P24 - PNILF who had a job to go or return to ;  Persons ;</t>
  </si>
  <si>
    <t>15-64 years ;  P24 - PNILF who had a job to go or return to ;  &gt; Males ;</t>
  </si>
  <si>
    <t>15-64 years ;  P24 - PNILF who had a job to go or return to ;  &gt; Females ;</t>
  </si>
  <si>
    <t>15-64 years ;  P25 - PNILF who wanted work and could start within four weeks ;  Persons ;</t>
  </si>
  <si>
    <t>15-64 years ;  P25 - PNILF who wanted work and could start within four weeks ;  &gt; Males ;</t>
  </si>
  <si>
    <t>15-64 years ;  P25 - PNILF who wanted work and could start within four weeks ;  &gt; Females ;</t>
  </si>
  <si>
    <t>15-64 years ;  P26 - Discouraged job seekers ;  Persons ;</t>
  </si>
  <si>
    <t>15-64 years ;  P26 - Discouraged job seekers ;  &gt; Males ;</t>
  </si>
  <si>
    <t>15-64 years ;  P26 - Discouraged job seekers ;  &gt; Females ;</t>
  </si>
  <si>
    <t>15-64 years ;  P27 - PNILF who wanted work but unavailable within four weeks ;  Persons ;</t>
  </si>
  <si>
    <t>15-64 years ;  P27 - PNILF who wanted work but unavailable within four weeks ;  &gt; Males ;</t>
  </si>
  <si>
    <t>15-64 years ;  P27 - PNILF who wanted work but unavailable within four weeks ;  &gt; Females ;</t>
  </si>
  <si>
    <t>15-64 years ;  P28 - PNILF who wanted work but were caring for children ;  Persons ;</t>
  </si>
  <si>
    <t>15-64 years ;  P28 - PNILF who wanted work but were caring for children ;  &gt; Males ;</t>
  </si>
  <si>
    <t>15-64 years ;  P28 - PNILF who wanted work but were caring for children ;  &gt; Females ;</t>
  </si>
  <si>
    <t>15-64 years ;  P29 - PNILF whose last job was less than 10 years ago ;  Persons ;</t>
  </si>
  <si>
    <t>15-64 years ;  P29 - PNILF whose last job was less than 10 years ago ;  &gt; Males ;</t>
  </si>
  <si>
    <t>15-64 years ;  P29 - PNILF whose last job was less than 10 years ago ;  &gt; Females ;</t>
  </si>
  <si>
    <t>15-64 years ;  P30 - Potential workers ;  Persons ;</t>
  </si>
  <si>
    <t>15-64 years ;  P30 - Potential workers ;  &gt; Males ;</t>
  </si>
  <si>
    <t>15-64 years ;  P30 - Potential workers ;  &gt; Females ;</t>
  </si>
  <si>
    <t>15-64 years ;  P31 - Potential workers with job attachment ;  Persons ;</t>
  </si>
  <si>
    <t>15-64 years ;  P31 - Potential workers with job attachment ;  &gt; Males ;</t>
  </si>
  <si>
    <t>15-64 years ;  P31 - Potential workers with job attachment ;  &gt; Females ;</t>
  </si>
  <si>
    <t>15-64 years ;  P32 - Potential workers without job attachment ;  Persons ;</t>
  </si>
  <si>
    <t>15-64 years ;  P32 - Potential workers without job attachment ;  &gt; Males ;</t>
  </si>
  <si>
    <t>15-64 years ;  P32 - Potential workers without job attachment ;  &gt; Females ;</t>
  </si>
  <si>
    <t>15-64 years ;  P33 - People with job attachment ;  Persons ;</t>
  </si>
  <si>
    <t>15-64 years ;  P33 - People with job attachment ;  &gt; Males ;</t>
  </si>
  <si>
    <t>15-64 years ;  P33 - People with job attachment ;  &gt; Females ;</t>
  </si>
  <si>
    <t>15-64 years ;  P34 - People without job attachment ;  Persons ;</t>
  </si>
  <si>
    <t>15-64 years ;  P34 - People without job attachment ;  &gt; Males ;</t>
  </si>
  <si>
    <t>15-64 years ;  P34 - People without job attachment ;  &gt; Females ;</t>
  </si>
  <si>
    <t>15-64 years ;  P35 - PNILF with marginal attachment to the labour force (historical ver.) ;  Persons ;</t>
  </si>
  <si>
    <t>15-64 years ;  P35 - PNILF with marginal attachment to the labour force (historical ver.) ;  &gt; Males ;</t>
  </si>
  <si>
    <t>15-64 years ;  P35 - PNILF with marginal attachment to the labour force (historical ver.) ;  &gt; Females ;</t>
  </si>
  <si>
    <t>&gt; 15-24 years ;  P01 - Civilian population ;  Persons ;</t>
  </si>
  <si>
    <t>&gt; 15-24 years ;  P01 - Civilian population ;  &gt; Males ;</t>
  </si>
  <si>
    <t>&gt; 15-24 years ;  P01 - Civilian population ;  &gt; Females ;</t>
  </si>
  <si>
    <t>&gt; 15-24 years ;  P02 - Employed people ;  Persons ;</t>
  </si>
  <si>
    <t>&gt; 15-24 years ;  P02 - Employed people ;  &gt; Males ;</t>
  </si>
  <si>
    <t>&gt; 15-24 years ;  P02 - Employed people ;  &gt; Females ;</t>
  </si>
  <si>
    <t>&gt; 15-24 years ;  P03 - Employed people who would prefer more hours ;  Persons ;</t>
  </si>
  <si>
    <t>&gt; 15-24 years ;  P03 - Employed people who would prefer more hours ;  &gt; Males ;</t>
  </si>
  <si>
    <t>&gt; 15-24 years ;  P03 - Employed people who would prefer more hours ;  &gt; Females ;</t>
  </si>
  <si>
    <t>&gt; 15-24 years ;  P04 - Part-time workers who would prefer more hours ;  Persons ;</t>
  </si>
  <si>
    <t>&gt; 15-24 years ;  P04 - Part-time workers who would prefer more hours ;  &gt; Males ;</t>
  </si>
  <si>
    <t>&gt; 15-24 years ;  P04 - Part-time workers who would prefer more hours ;  &gt; Females ;</t>
  </si>
  <si>
    <t>&gt; 15-24 years ;  P05 - Part-time workers who would prefer full-time hours ;  Persons ;</t>
  </si>
  <si>
    <t>&gt; 15-24 years ;  P05 - Part-time workers who would prefer full-time hours ;  &gt; Males ;</t>
  </si>
  <si>
    <t>&gt; 15-24 years ;  P05 - Part-time workers who would prefer full-time hours ;  &gt; Females ;</t>
  </si>
  <si>
    <t>&gt; 15-24 years ;  P06 - Underemployed workers ;  Persons ;</t>
  </si>
  <si>
    <t>&gt; 15-24 years ;  P06 - Underemployed workers ;  &gt; Males ;</t>
  </si>
  <si>
    <t>&gt; 15-24 years ;  P06 - Underemployed workers ;  &gt; Females ;</t>
  </si>
  <si>
    <t>&gt; 15-24 years ;  P07 - Underemployed part-time workers ;  Persons ;</t>
  </si>
  <si>
    <t>&gt; 15-24 years ;  P07 - Underemployed part-time workers ;  &gt; Males ;</t>
  </si>
  <si>
    <t>&gt; 15-24 years ;  P07 - Underemployed part-time workers ;  &gt; Females ;</t>
  </si>
  <si>
    <t>&gt; 15-24 years ;  P08 - People who started current job In the last year ;  Persons ;</t>
  </si>
  <si>
    <t>&gt; 15-24 years ;  P08 - People who started current job In the last year ;  &gt; Males ;</t>
  </si>
  <si>
    <t>&gt; 15-24 years ;  P08 - People who started current job In the last year ;  &gt; Females ;</t>
  </si>
  <si>
    <t>&gt; 15-24 years ;  P09 - People employed in current job for a year or more ;  Persons ;</t>
  </si>
  <si>
    <t>&gt; 15-24 years ;  P09 - People employed in current job for a year or more ;  &gt; Males ;</t>
  </si>
  <si>
    <t>&gt; 15-24 years ;  P09 - People employed in current job for a year or more ;  &gt; Females ;</t>
  </si>
  <si>
    <t>&gt; 15-24 years ;  P10 - Employees who started current job In the last year ;  Persons ;</t>
  </si>
  <si>
    <t>&gt; 15-24 years ;  P10 - Employees who started current job In the last year ;  &gt; Males ;</t>
  </si>
  <si>
    <t>&gt; 15-24 years ;  P10 - Employees who started current job In the last year ;  &gt; Females ;</t>
  </si>
  <si>
    <t>&gt; 15-24 years ;  P11 - Employees in current job for a year or more ;  Persons ;</t>
  </si>
  <si>
    <t>&gt; 15-24 years ;  P11 - Employees in current job for a year or more ;  &gt; Males ;</t>
  </si>
  <si>
    <t>&gt; 15-24 years ;  P11 - Employees in current job for a year or more ;  &gt; Females ;</t>
  </si>
  <si>
    <t>&gt; 15-24 years ;  P12 - Looked for work while in current job over the last year ;  Persons ;</t>
  </si>
  <si>
    <t>&gt; 15-24 years ;  P12 - Looked for work while in current job over the last year ;  &gt; Males ;</t>
  </si>
  <si>
    <t>&gt; 15-24 years ;  P12 - Looked for work while in current job over the last year ;  &gt; Females ;</t>
  </si>
  <si>
    <t>&gt; 15-24 years ;  P13 - People who worked at some time during the last year ;  Persons ;</t>
  </si>
  <si>
    <t>&gt; 15-24 years ;  P13 - People who worked at some time during the last year ;  &gt; Males ;</t>
  </si>
  <si>
    <t>&gt; 15-24 years ;  P13 - People who worked at some time during the last year ;  &gt; Females ;</t>
  </si>
  <si>
    <t>&gt; 15-24 years ;  P14 - People who were working 12 months ago ;  Persons ;</t>
  </si>
  <si>
    <t>Unit</t>
  </si>
  <si>
    <t>Series Type</t>
  </si>
  <si>
    <t>Data Type</t>
  </si>
  <si>
    <t>Frequency</t>
  </si>
  <si>
    <t>Collection Month</t>
  </si>
  <si>
    <t>Series Start</t>
  </si>
  <si>
    <t>Series End</t>
  </si>
  <si>
    <t>No. Obs</t>
  </si>
  <si>
    <t>Series ID</t>
  </si>
  <si>
    <t>000</t>
  </si>
  <si>
    <t>Original</t>
  </si>
  <si>
    <t>STOCK</t>
  </si>
  <si>
    <t>A126094922J</t>
  </si>
  <si>
    <t>A126110042V</t>
  </si>
  <si>
    <t>A126102482X</t>
  </si>
  <si>
    <t>A126094878K</t>
  </si>
  <si>
    <t>A126109998R</t>
  </si>
  <si>
    <t>A126102438R</t>
  </si>
  <si>
    <t>A126094926T</t>
  </si>
  <si>
    <t>A126110046C</t>
  </si>
  <si>
    <t>A126102486J</t>
  </si>
  <si>
    <t>A126094930J</t>
  </si>
  <si>
    <t>A126110050V</t>
  </si>
  <si>
    <t>A126102490X</t>
  </si>
  <si>
    <t>A126094882A</t>
  </si>
  <si>
    <t>A126110002A</t>
  </si>
  <si>
    <t>A126102442F</t>
  </si>
  <si>
    <t>A126094886K</t>
  </si>
  <si>
    <t>A126110006K</t>
  </si>
  <si>
    <t>A126102446R</t>
  </si>
  <si>
    <t>A126094910X</t>
  </si>
  <si>
    <t>A126110030K</t>
  </si>
  <si>
    <t>A126102470R</t>
  </si>
  <si>
    <t>A126094858A</t>
  </si>
  <si>
    <t>A126109978F</t>
  </si>
  <si>
    <t>A126102418F</t>
  </si>
  <si>
    <t>A126094934T</t>
  </si>
  <si>
    <t>A126110054C</t>
  </si>
  <si>
    <t>A126102494J</t>
  </si>
  <si>
    <t>A126094914J</t>
  </si>
  <si>
    <t>A126110034V</t>
  </si>
  <si>
    <t>A126102474X</t>
  </si>
  <si>
    <t>A126094946A</t>
  </si>
  <si>
    <t>A126110066L</t>
  </si>
  <si>
    <t>A126102506F</t>
  </si>
  <si>
    <t>A126094862T</t>
  </si>
  <si>
    <t>A126109982W</t>
  </si>
  <si>
    <t>A126102422W</t>
  </si>
  <si>
    <t>A126094818J</t>
  </si>
  <si>
    <t>A126109938L</t>
  </si>
  <si>
    <t>A126102378X</t>
  </si>
  <si>
    <t>A126094838T</t>
  </si>
  <si>
    <t>A126109958W</t>
  </si>
  <si>
    <t>A126102398J</t>
  </si>
  <si>
    <t>A126094890A</t>
  </si>
  <si>
    <t>A126110010A</t>
  </si>
  <si>
    <t>A126102450F</t>
  </si>
  <si>
    <t>A126094842J</t>
  </si>
  <si>
    <t>A126109962L</t>
  </si>
  <si>
    <t>A126102402L</t>
  </si>
  <si>
    <t>A126094894K</t>
  </si>
  <si>
    <t>A126110014K</t>
  </si>
  <si>
    <t>A126102454R</t>
  </si>
  <si>
    <t>A126094898V</t>
  </si>
  <si>
    <t>A126110018V</t>
  </si>
  <si>
    <t>A126102458X</t>
  </si>
  <si>
    <t>A126094950T</t>
  </si>
  <si>
    <t>A126110070C</t>
  </si>
  <si>
    <t>A126102510W</t>
  </si>
  <si>
    <t>A126094822X</t>
  </si>
  <si>
    <t>A126109942C</t>
  </si>
  <si>
    <t>A126102382R</t>
  </si>
  <si>
    <t>A126094938A</t>
  </si>
  <si>
    <t>A126110058L</t>
  </si>
  <si>
    <t>A126102498T</t>
  </si>
  <si>
    <t>A126094942T</t>
  </si>
  <si>
    <t>A126110062C</t>
  </si>
  <si>
    <t>A126102502W</t>
  </si>
  <si>
    <t>A126094830X</t>
  </si>
  <si>
    <t>A126109950C</t>
  </si>
  <si>
    <t>A126102390R</t>
  </si>
  <si>
    <t>A126094866A</t>
  </si>
  <si>
    <t>A126109986F</t>
  </si>
  <si>
    <t>A126102426F</t>
  </si>
  <si>
    <t>A126094902X</t>
  </si>
  <si>
    <t>A126110022K</t>
  </si>
  <si>
    <t>A126102462R</t>
  </si>
  <si>
    <t>A126094954A</t>
  </si>
  <si>
    <t>A126110074L</t>
  </si>
  <si>
    <t>A126102514F</t>
  </si>
  <si>
    <t>A126094826J</t>
  </si>
  <si>
    <t>A126109946L</t>
  </si>
  <si>
    <t>A126102386X</t>
  </si>
  <si>
    <t>A126094906J</t>
  </si>
  <si>
    <t>A126110026V</t>
  </si>
  <si>
    <t>A126102466X</t>
  </si>
  <si>
    <t>A126094918T</t>
  </si>
  <si>
    <t>A126110038C</t>
  </si>
  <si>
    <t>A126102478J</t>
  </si>
  <si>
    <t>A126094850J</t>
  </si>
  <si>
    <t>A126109970L</t>
  </si>
  <si>
    <t>A126102410L</t>
  </si>
  <si>
    <t>A126094834J</t>
  </si>
  <si>
    <t>A126109954L</t>
  </si>
  <si>
    <t>A126102394X</t>
  </si>
  <si>
    <t>A126094870T</t>
  </si>
  <si>
    <t>A126109990W</t>
  </si>
  <si>
    <t>A126102430W</t>
  </si>
  <si>
    <t>A126094846T</t>
  </si>
  <si>
    <t>A126109966W</t>
  </si>
  <si>
    <t>A126102406W</t>
  </si>
  <si>
    <t>A126094874A</t>
  </si>
  <si>
    <t>A126109994F</t>
  </si>
  <si>
    <t>A126102434F</t>
  </si>
  <si>
    <t>A126094854T</t>
  </si>
  <si>
    <t>A126109974W</t>
  </si>
  <si>
    <t>A126102414W</t>
  </si>
  <si>
    <t>A126098702C</t>
  </si>
  <si>
    <t>A126113822L</t>
  </si>
  <si>
    <t>A126106262V</t>
  </si>
  <si>
    <t>A126098658F</t>
  </si>
  <si>
    <t>A126113778R</t>
  </si>
  <si>
    <t>A126106218K</t>
  </si>
  <si>
    <t>A126098706L</t>
  </si>
  <si>
    <t>A126113826W</t>
  </si>
  <si>
    <t>A126106266C</t>
  </si>
  <si>
    <t>A126098710C</t>
  </si>
  <si>
    <t>A126113830L</t>
  </si>
  <si>
    <t>A126106270V</t>
  </si>
  <si>
    <t>A126098662W</t>
  </si>
  <si>
    <t>A126113782F</t>
  </si>
  <si>
    <t>A126106222A</t>
  </si>
  <si>
    <t>A126098666F</t>
  </si>
  <si>
    <t>A126113786R</t>
  </si>
  <si>
    <t>A126106226K</t>
  </si>
  <si>
    <t>A126098690F</t>
  </si>
  <si>
    <t>A126113810C</t>
  </si>
  <si>
    <t>A126106250K</t>
  </si>
  <si>
    <t>A126098638W</t>
  </si>
  <si>
    <t>A126113758F</t>
  </si>
  <si>
    <t>A126106198L</t>
  </si>
  <si>
    <t>A126098714L</t>
  </si>
  <si>
    <t>A126113834W</t>
  </si>
  <si>
    <t>A126106274C</t>
  </si>
  <si>
    <t>A126098694R</t>
  </si>
  <si>
    <t>A126113814L</t>
  </si>
  <si>
    <t>A126106254V</t>
  </si>
  <si>
    <t>A126098726W</t>
  </si>
  <si>
    <t>A126113846F</t>
  </si>
  <si>
    <t>A126106286L</t>
  </si>
  <si>
    <t>A126098642L</t>
  </si>
  <si>
    <t>A126113762W</t>
  </si>
  <si>
    <t>A126106202T</t>
  </si>
  <si>
    <t>A126098598R</t>
  </si>
  <si>
    <t>A126113718L</t>
  </si>
  <si>
    <t>A126106158V</t>
  </si>
  <si>
    <t>A126098618L</t>
  </si>
  <si>
    <t>A126113738W</t>
  </si>
  <si>
    <t>A126106178C</t>
  </si>
  <si>
    <t>A126098670W</t>
  </si>
  <si>
    <t>A126113790F</t>
  </si>
  <si>
    <t>A126106230A</t>
  </si>
  <si>
    <t>A126098622C</t>
  </si>
  <si>
    <t>A126113742L</t>
  </si>
  <si>
    <t>A126106182V</t>
  </si>
  <si>
    <t>A126098674F</t>
  </si>
  <si>
    <t>A126113794R</t>
  </si>
  <si>
    <t>A126106234K</t>
  </si>
  <si>
    <t>A126098678R</t>
  </si>
  <si>
    <t>A126113798X</t>
  </si>
  <si>
    <t>A126106238V</t>
  </si>
  <si>
    <t>A126098730L</t>
  </si>
  <si>
    <t>A126113850W</t>
  </si>
  <si>
    <t>A126106290C</t>
  </si>
  <si>
    <t>A126098602V</t>
  </si>
  <si>
    <t>A126113722C</t>
  </si>
  <si>
    <t>A126106162K</t>
  </si>
  <si>
    <t>A126098718W</t>
  </si>
  <si>
    <t>A126113838F</t>
  </si>
  <si>
    <t>A126106278L</t>
  </si>
  <si>
    <t>A126098722L</t>
  </si>
  <si>
    <t>A126113842W</t>
  </si>
  <si>
    <t>A126106282C</t>
  </si>
  <si>
    <t>A126098610V</t>
  </si>
  <si>
    <t>A126113730C</t>
  </si>
  <si>
    <t>A126106170K</t>
  </si>
  <si>
    <t>A126098646W</t>
  </si>
  <si>
    <t>A126113766F</t>
  </si>
  <si>
    <t>A126106206A</t>
  </si>
  <si>
    <t>A126098682F</t>
  </si>
  <si>
    <t>A126113802C</t>
  </si>
  <si>
    <t>A126106242K</t>
  </si>
  <si>
    <t>A126098734W</t>
  </si>
  <si>
    <t>A126113854F</t>
  </si>
  <si>
    <t>A126106294L</t>
  </si>
  <si>
    <t>A126098606C</t>
  </si>
  <si>
    <t>A126113726L</t>
  </si>
  <si>
    <t>A126106166V</t>
  </si>
  <si>
    <t>A126098686R</t>
  </si>
  <si>
    <t>A126113806L</t>
  </si>
  <si>
    <t>A126106246V</t>
  </si>
  <si>
    <t>A126098698X</t>
  </si>
  <si>
    <t>A126113818W</t>
  </si>
  <si>
    <t>A126106258C</t>
  </si>
  <si>
    <t>A126098630C</t>
  </si>
  <si>
    <t>A126113750L</t>
  </si>
  <si>
    <t>A126106190V</t>
  </si>
  <si>
    <t>A126098614C</t>
  </si>
  <si>
    <t>A126113734L</t>
  </si>
  <si>
    <t>A126106174V</t>
  </si>
  <si>
    <t>A126098650L</t>
  </si>
  <si>
    <t>A126113770W</t>
  </si>
  <si>
    <t>A126106210T</t>
  </si>
  <si>
    <t>A126098626L</t>
  </si>
  <si>
    <t>A126113746W</t>
  </si>
  <si>
    <t>A126106186C</t>
  </si>
  <si>
    <t>A126098654W</t>
  </si>
  <si>
    <t>A126113774F</t>
  </si>
  <si>
    <t>A126106214A</t>
  </si>
  <si>
    <t>A126098634L</t>
  </si>
  <si>
    <t>A126113754W</t>
  </si>
  <si>
    <t>A126106194C</t>
  </si>
  <si>
    <t>A126096182X</t>
  </si>
  <si>
    <t>A126111302W</t>
  </si>
  <si>
    <t>A126103742A</t>
  </si>
  <si>
    <t>A126096138R</t>
  </si>
  <si>
    <t>A126111258X</t>
  </si>
  <si>
    <t>A126103698C</t>
  </si>
  <si>
    <t>A126096186J</t>
  </si>
  <si>
    <t>A126111306F</t>
  </si>
  <si>
    <t>A126103746K</t>
  </si>
  <si>
    <t>A126096190X</t>
  </si>
  <si>
    <t>A126111310W</t>
  </si>
  <si>
    <t>A126103750A</t>
  </si>
  <si>
    <t>A126096142F</t>
  </si>
  <si>
    <t>A126111262R</t>
  </si>
  <si>
    <t>A126103702J</t>
  </si>
  <si>
    <t>A126096146R</t>
  </si>
  <si>
    <t>A126111266X</t>
  </si>
  <si>
    <t>A126103706T</t>
  </si>
  <si>
    <t>A126096170R</t>
  </si>
  <si>
    <t>A126111290X</t>
  </si>
  <si>
    <t>A126103730T</t>
  </si>
  <si>
    <t>A126096118F</t>
  </si>
  <si>
    <t>A126111238R</t>
  </si>
  <si>
    <t>A126103678V</t>
  </si>
  <si>
    <t>A126096194J</t>
  </si>
  <si>
    <t>A126111314F</t>
  </si>
  <si>
    <t>A126103754K</t>
  </si>
  <si>
    <t>A126096174X</t>
  </si>
  <si>
    <t>A126111294J</t>
  </si>
  <si>
    <t>A126103734A</t>
  </si>
  <si>
    <t>A126096206F</t>
  </si>
  <si>
    <t>A126111326R</t>
  </si>
  <si>
    <t>A126103766V</t>
  </si>
  <si>
    <t>A126096122W</t>
  </si>
  <si>
    <t>A126111242F</t>
  </si>
  <si>
    <t>A126103682K</t>
  </si>
  <si>
    <t>A126096078X</t>
  </si>
  <si>
    <t>A126111198J</t>
  </si>
  <si>
    <t>A126103638A</t>
  </si>
  <si>
    <t>A126096098J</t>
  </si>
  <si>
    <t>&gt; 15-24 years ;  P14 - People who were working 12 months ago ;  &gt; Males ;</t>
  </si>
  <si>
    <t>&gt; 15-24 years ;  P14 - People who were working 12 months ago ;  &gt; Females ;</t>
  </si>
  <si>
    <t>&gt; 15-24 years ;  P15 - People currently employed and employed 12 months ago ;  Persons ;</t>
  </si>
  <si>
    <t>&gt; 15-24 years ;  P15 - People currently employed and employed 12 months ago ;  &gt; Males ;</t>
  </si>
  <si>
    <t>&gt; 15-24 years ;  P15 - People currently employed and employed 12 months ago ;  &gt; Females ;</t>
  </si>
  <si>
    <t>&gt; 15-24 years ;  P16 - People who left, lost or worked multiple jobs last year ;  Persons ;</t>
  </si>
  <si>
    <t>&gt; 15-24 years ;  P16 - People who left, lost or worked multiple jobs last year ;  &gt; Males ;</t>
  </si>
  <si>
    <t>&gt; 15-24 years ;  P16 - People who left, lost or worked multiple jobs last year ;  &gt; Females ;</t>
  </si>
  <si>
    <t>&gt; 15-24 years ;  P17 - People who left or lost a job last year ;  Persons ;</t>
  </si>
  <si>
    <t>&gt; 15-24 years ;  P17 - People who left or lost a job last year ;  &gt; Males ;</t>
  </si>
  <si>
    <t>&gt; 15-24 years ;  P17 - People who left or lost a job last year ;  &gt; Females ;</t>
  </si>
  <si>
    <t>&gt; 15-24 years ;  P18 - Employed people who left or lost a job last year ;  Persons ;</t>
  </si>
  <si>
    <t>&gt; 15-24 years ;  P18 - Employed people who left or lost a job last year ;  &gt; Males ;</t>
  </si>
  <si>
    <t>&gt; 15-24 years ;  P18 - Employed people who left or lost a job last year ;  &gt; Females ;</t>
  </si>
  <si>
    <t>&gt; 15-24 years ;  P19 - Unemployed people ;  Persons ;</t>
  </si>
  <si>
    <t>&gt; 15-24 years ;  P19 - Unemployed people ;  &gt; Males ;</t>
  </si>
  <si>
    <t>&gt; 15-24 years ;  P19 - Unemployed people ;  &gt; Females ;</t>
  </si>
  <si>
    <t>&gt; 15-24 years ;  P20 - People not in the labour force (PNILF) ;  Persons ;</t>
  </si>
  <si>
    <t>&gt; 15-24 years ;  P20 - People not in the labour force (PNILF) ;  &gt; Males ;</t>
  </si>
  <si>
    <t>&gt; 15-24 years ;  P20 - People not in the labour force (PNILF) ;  &gt; Females ;</t>
  </si>
  <si>
    <t>&gt; 15-24 years ;  P21 - PNILF who wanted to work ;  Persons ;</t>
  </si>
  <si>
    <t>&gt; 15-24 years ;  P21 - PNILF who wanted to work ;  &gt; Males ;</t>
  </si>
  <si>
    <t>&gt; 15-24 years ;  P21 - PNILF who wanted to work ;  &gt; Females ;</t>
  </si>
  <si>
    <t>&gt; 15-24 years ;  P22 - PNILF who looked for work ;  Persons ;</t>
  </si>
  <si>
    <t>&gt; 15-24 years ;  P22 - PNILF who looked for work ;  &gt; Males ;</t>
  </si>
  <si>
    <t>&gt; 15-24 years ;  P22 - PNILF who looked for work ;  &gt; Females ;</t>
  </si>
  <si>
    <t>&gt; 15-24 years ;  P23 - PNILF with marginal attachment to the labour force ;  Persons ;</t>
  </si>
  <si>
    <t>&gt; 15-24 years ;  P23 - PNILF with marginal attachment to the labour force ;  &gt; Males ;</t>
  </si>
  <si>
    <t>&gt; 15-24 years ;  P23 - PNILF with marginal attachment to the labour force ;  &gt; Females ;</t>
  </si>
  <si>
    <t>&gt; 15-24 years ;  P24 - PNILF who had a job to go or return to ;  Persons ;</t>
  </si>
  <si>
    <t>&gt; 15-24 years ;  P24 - PNILF who had a job to go or return to ;  &gt; Males ;</t>
  </si>
  <si>
    <t>&gt; 15-24 years ;  P24 - PNILF who had a job to go or return to ;  &gt; Females ;</t>
  </si>
  <si>
    <t>&gt; 15-24 years ;  P25 - PNILF who wanted work and could start within four weeks ;  Persons ;</t>
  </si>
  <si>
    <t>&gt; 15-24 years ;  P25 - PNILF who wanted work and could start within four weeks ;  &gt; Males ;</t>
  </si>
  <si>
    <t>&gt; 15-24 years ;  P25 - PNILF who wanted work and could start within four weeks ;  &gt; Females ;</t>
  </si>
  <si>
    <t>&gt; 15-24 years ;  P26 - Discouraged job seekers ;  Persons ;</t>
  </si>
  <si>
    <t>&gt; 15-24 years ;  P26 - Discouraged job seekers ;  &gt; Males ;</t>
  </si>
  <si>
    <t>&gt; 15-24 years ;  P26 - Discouraged job seekers ;  &gt; Females ;</t>
  </si>
  <si>
    <t>&gt; 15-24 years ;  P27 - PNILF who wanted work but unavailable within four weeks ;  Persons ;</t>
  </si>
  <si>
    <t>&gt; 15-24 years ;  P27 - PNILF who wanted work but unavailable within four weeks ;  &gt; Males ;</t>
  </si>
  <si>
    <t>&gt; 15-24 years ;  P27 - PNILF who wanted work but unavailable within four weeks ;  &gt; Females ;</t>
  </si>
  <si>
    <t>&gt; 15-24 years ;  P28 - PNILF who wanted work but were caring for children ;  Persons ;</t>
  </si>
  <si>
    <t>&gt; 15-24 years ;  P28 - PNILF who wanted work but were caring for children ;  &gt; Males ;</t>
  </si>
  <si>
    <t>&gt; 15-24 years ;  P28 - PNILF who wanted work but were caring for children ;  &gt; Females ;</t>
  </si>
  <si>
    <t>&gt; 15-24 years ;  P29 - PNILF whose last job was less than 10 years ago ;  Persons ;</t>
  </si>
  <si>
    <t>&gt; 15-24 years ;  P29 - PNILF whose last job was less than 10 years ago ;  &gt; Males ;</t>
  </si>
  <si>
    <t>&gt; 15-24 years ;  P29 - PNILF whose last job was less than 10 years ago ;  &gt; Females ;</t>
  </si>
  <si>
    <t>&gt; 15-24 years ;  P30 - Potential workers ;  Persons ;</t>
  </si>
  <si>
    <t>&gt; 15-24 years ;  P30 - Potential workers ;  &gt; Males ;</t>
  </si>
  <si>
    <t>&gt; 15-24 years ;  P30 - Potential workers ;  &gt; Females ;</t>
  </si>
  <si>
    <t>&gt; 15-24 years ;  P31 - Potential workers with job attachment ;  Persons ;</t>
  </si>
  <si>
    <t>&gt; 15-24 years ;  P31 - Potential workers with job attachment ;  &gt; Males ;</t>
  </si>
  <si>
    <t>&gt; 15-24 years ;  P31 - Potential workers with job attachment ;  &gt; Females ;</t>
  </si>
  <si>
    <t>&gt; 15-24 years ;  P32 - Potential workers without job attachment ;  Persons ;</t>
  </si>
  <si>
    <t>&gt; 15-24 years ;  P32 - Potential workers without job attachment ;  &gt; Males ;</t>
  </si>
  <si>
    <t>&gt; 15-24 years ;  P32 - Potential workers without job attachment ;  &gt; Females ;</t>
  </si>
  <si>
    <t>&gt; 15-24 years ;  P33 - People with job attachment ;  Persons ;</t>
  </si>
  <si>
    <t>&gt; 15-24 years ;  P33 - People with job attachment ;  &gt; Males ;</t>
  </si>
  <si>
    <t>&gt; 15-24 years ;  P33 - People with job attachment ;  &gt; Females ;</t>
  </si>
  <si>
    <t>&gt; 15-24 years ;  P34 - People without job attachment ;  Persons ;</t>
  </si>
  <si>
    <t>&gt; 15-24 years ;  P34 - People without job attachment ;  &gt; Males ;</t>
  </si>
  <si>
    <t>&gt; 15-24 years ;  P34 - People without job attachment ;  &gt; Females ;</t>
  </si>
  <si>
    <t>&gt; 15-24 years ;  P35 - PNILF with marginal attachment to the labour force (historical ver.) ;  Persons ;</t>
  </si>
  <si>
    <t>&gt; 15-24 years ;  P35 - PNILF with marginal attachment to the labour force (historical ver.) ;  &gt; Males ;</t>
  </si>
  <si>
    <t>&gt; 15-24 years ;  P35 - PNILF with marginal attachment to the labour force (historical ver.) ;  &gt; Females ;</t>
  </si>
  <si>
    <t>&gt; 25-44 years ;  P01 - Civilian population ;  Persons ;</t>
  </si>
  <si>
    <t>&gt; 25-44 years ;  P01 - Civilian population ;  &gt; Males ;</t>
  </si>
  <si>
    <t>&gt; 25-44 years ;  P01 - Civilian population ;  &gt; Females ;</t>
  </si>
  <si>
    <t>&gt; 25-44 years ;  P02 - Employed people ;  Persons ;</t>
  </si>
  <si>
    <t>&gt; 25-44 years ;  P02 - Employed people ;  &gt; Males ;</t>
  </si>
  <si>
    <t>&gt; 25-44 years ;  P02 - Employed people ;  &gt; Females ;</t>
  </si>
  <si>
    <t>&gt; 25-44 years ;  P03 - Employed people who would prefer more hours ;  Persons ;</t>
  </si>
  <si>
    <t>&gt; 25-44 years ;  P03 - Employed people who would prefer more hours ;  &gt; Males ;</t>
  </si>
  <si>
    <t>&gt; 25-44 years ;  P03 - Employed people who would prefer more hours ;  &gt; Females ;</t>
  </si>
  <si>
    <t>&gt; 25-44 years ;  P04 - Part-time workers who would prefer more hours ;  Persons ;</t>
  </si>
  <si>
    <t>&gt; 25-44 years ;  P04 - Part-time workers who would prefer more hours ;  &gt; Males ;</t>
  </si>
  <si>
    <t>&gt; 25-44 years ;  P04 - Part-time workers who would prefer more hours ;  &gt; Females ;</t>
  </si>
  <si>
    <t>&gt; 25-44 years ;  P05 - Part-time workers who would prefer full-time hours ;  Persons ;</t>
  </si>
  <si>
    <t>&gt; 25-44 years ;  P05 - Part-time workers who would prefer full-time hours ;  &gt; Males ;</t>
  </si>
  <si>
    <t>&gt; 25-44 years ;  P05 - Part-time workers who would prefer full-time hours ;  &gt; Females ;</t>
  </si>
  <si>
    <t>&gt; 25-44 years ;  P06 - Underemployed workers ;  Persons ;</t>
  </si>
  <si>
    <t>&gt; 25-44 years ;  P06 - Underemployed workers ;  &gt; Males ;</t>
  </si>
  <si>
    <t>&gt; 25-44 years ;  P06 - Underemployed workers ;  &gt; Females ;</t>
  </si>
  <si>
    <t>&gt; 25-44 years ;  P07 - Underemployed part-time workers ;  Persons ;</t>
  </si>
  <si>
    <t>&gt; 25-44 years ;  P07 - Underemployed part-time workers ;  &gt; Males ;</t>
  </si>
  <si>
    <t>&gt; 25-44 years ;  P07 - Underemployed part-time workers ;  &gt; Females ;</t>
  </si>
  <si>
    <t>&gt; 25-44 years ;  P08 - People who started current job In the last year ;  Persons ;</t>
  </si>
  <si>
    <t>&gt; 25-44 years ;  P08 - People who started current job In the last year ;  &gt; Males ;</t>
  </si>
  <si>
    <t>&gt; 25-44 years ;  P08 - People who started current job In the last year ;  &gt; Females ;</t>
  </si>
  <si>
    <t>&gt; 25-44 years ;  P09 - People employed in current job for a year or more ;  Persons ;</t>
  </si>
  <si>
    <t>&gt; 25-44 years ;  P09 - People employed in current job for a year or more ;  &gt; Males ;</t>
  </si>
  <si>
    <t>&gt; 25-44 years ;  P09 - People employed in current job for a year or more ;  &gt; Females ;</t>
  </si>
  <si>
    <t>&gt; 25-44 years ;  P10 - Employees who started current job In the last year ;  Persons ;</t>
  </si>
  <si>
    <t>&gt; 25-44 years ;  P10 - Employees who started current job In the last year ;  &gt; Males ;</t>
  </si>
  <si>
    <t>&gt; 25-44 years ;  P10 - Employees who started current job In the last year ;  &gt; Females ;</t>
  </si>
  <si>
    <t>&gt; 25-44 years ;  P11 - Employees in current job for a year or more ;  Persons ;</t>
  </si>
  <si>
    <t>&gt; 25-44 years ;  P11 - Employees in current job for a year or more ;  &gt; Males ;</t>
  </si>
  <si>
    <t>&gt; 25-44 years ;  P11 - Employees in current job for a year or more ;  &gt; Females ;</t>
  </si>
  <si>
    <t>&gt; 25-44 years ;  P12 - Looked for work while in current job over the last year ;  Persons ;</t>
  </si>
  <si>
    <t>&gt; 25-44 years ;  P12 - Looked for work while in current job over the last year ;  &gt; Males ;</t>
  </si>
  <si>
    <t>&gt; 25-44 years ;  P12 - Looked for work while in current job over the last year ;  &gt; Females ;</t>
  </si>
  <si>
    <t>&gt; 25-44 years ;  P13 - People who worked at some time during the last year ;  Persons ;</t>
  </si>
  <si>
    <t>&gt; 25-44 years ;  P13 - People who worked at some time during the last year ;  &gt; Males ;</t>
  </si>
  <si>
    <t>&gt; 25-44 years ;  P13 - People who worked at some time during the last year ;  &gt; Females ;</t>
  </si>
  <si>
    <t>&gt; 25-44 years ;  P14 - People who were working 12 months ago ;  Persons ;</t>
  </si>
  <si>
    <t>&gt; 25-44 years ;  P14 - People who were working 12 months ago ;  &gt; Males ;</t>
  </si>
  <si>
    <t>&gt; 25-44 years ;  P14 - People who were working 12 months ago ;  &gt; Females ;</t>
  </si>
  <si>
    <t>&gt; 25-44 years ;  P15 - People currently employed and employed 12 months ago ;  Persons ;</t>
  </si>
  <si>
    <t>&gt; 25-44 years ;  P15 - People currently employed and employed 12 months ago ;  &gt; Males ;</t>
  </si>
  <si>
    <t>&gt; 25-44 years ;  P15 - People currently employed and employed 12 months ago ;  &gt; Females ;</t>
  </si>
  <si>
    <t>&gt; 25-44 years ;  P16 - People who left, lost or worked multiple jobs last year ;  Persons ;</t>
  </si>
  <si>
    <t>&gt; 25-44 years ;  P16 - People who left, lost or worked multiple jobs last year ;  &gt; Males ;</t>
  </si>
  <si>
    <t>&gt; 25-44 years ;  P16 - People who left, lost or worked multiple jobs last year ;  &gt; Females ;</t>
  </si>
  <si>
    <t>&gt; 25-44 years ;  P17 - People who left or lost a job last year ;  Persons ;</t>
  </si>
  <si>
    <t>&gt; 25-44 years ;  P17 - People who left or lost a job last year ;  &gt; Males ;</t>
  </si>
  <si>
    <t>&gt; 25-44 years ;  P17 - People who left or lost a job last year ;  &gt; Females ;</t>
  </si>
  <si>
    <t>&gt; 25-44 years ;  P18 - Employed people who left or lost a job last year ;  Persons ;</t>
  </si>
  <si>
    <t>&gt; 25-44 years ;  P18 - Employed people who left or lost a job last year ;  &gt; Males ;</t>
  </si>
  <si>
    <t>&gt; 25-44 years ;  P18 - Employed people who left or lost a job last year ;  &gt; Females ;</t>
  </si>
  <si>
    <t>&gt; 25-44 years ;  P19 - Unemployed people ;  Persons ;</t>
  </si>
  <si>
    <t>&gt; 25-44 years ;  P19 - Unemployed people ;  &gt; Males ;</t>
  </si>
  <si>
    <t>&gt; 25-44 years ;  P19 - Unemployed people ;  &gt; Females ;</t>
  </si>
  <si>
    <t>&gt; 25-44 years ;  P20 - People not in the labour force (PNILF) ;  Persons ;</t>
  </si>
  <si>
    <t>&gt; 25-44 years ;  P20 - People not in the labour force (PNILF) ;  &gt; Males ;</t>
  </si>
  <si>
    <t>&gt; 25-44 years ;  P20 - People not in the labour force (PNILF) ;  &gt; Females ;</t>
  </si>
  <si>
    <t>&gt; 25-44 years ;  P21 - PNILF who wanted to work ;  Persons ;</t>
  </si>
  <si>
    <t>&gt; 25-44 years ;  P21 - PNILF who wanted to work ;  &gt; Males ;</t>
  </si>
  <si>
    <t>&gt; 25-44 years ;  P21 - PNILF who wanted to work ;  &gt; Females ;</t>
  </si>
  <si>
    <t>&gt; 25-44 years ;  P22 - PNILF who looked for work ;  Persons ;</t>
  </si>
  <si>
    <t>&gt; 25-44 years ;  P22 - PNILF who looked for work ;  &gt; Males ;</t>
  </si>
  <si>
    <t>&gt; 25-44 years ;  P22 - PNILF who looked for work ;  &gt; Females ;</t>
  </si>
  <si>
    <t>&gt; 25-44 years ;  P23 - PNILF with marginal attachment to the labour force ;  Persons ;</t>
  </si>
  <si>
    <t>&gt; 25-44 years ;  P23 - PNILF with marginal attachment to the labour force ;  &gt; Males ;</t>
  </si>
  <si>
    <t>&gt; 25-44 years ;  P23 - PNILF with marginal attachment to the labour force ;  &gt; Females ;</t>
  </si>
  <si>
    <t>&gt; 25-44 years ;  P24 - PNILF who had a job to go or return to ;  Persons ;</t>
  </si>
  <si>
    <t>&gt; 25-44 years ;  P24 - PNILF who had a job to go or return to ;  &gt; Males ;</t>
  </si>
  <si>
    <t>&gt; 25-44 years ;  P24 - PNILF who had a job to go or return to ;  &gt; Females ;</t>
  </si>
  <si>
    <t>&gt; 25-44 years ;  P25 - PNILF who wanted work and could start within four weeks ;  Persons ;</t>
  </si>
  <si>
    <t>&gt; 25-44 years ;  P25 - PNILF who wanted work and could start within four weeks ;  &gt; Males ;</t>
  </si>
  <si>
    <t>&gt; 25-44 years ;  P25 - PNILF who wanted work and could start within four weeks ;  &gt; Females ;</t>
  </si>
  <si>
    <t>&gt; 25-44 years ;  P26 - Discouraged job seekers ;  Persons ;</t>
  </si>
  <si>
    <t>&gt; 25-44 years ;  P26 - Discouraged job seekers ;  &gt; Males ;</t>
  </si>
  <si>
    <t>&gt; 25-44 years ;  P26 - Discouraged job seekers ;  &gt; Females ;</t>
  </si>
  <si>
    <t>&gt; 25-44 years ;  P27 - PNILF who wanted work but unavailable within four weeks ;  Persons ;</t>
  </si>
  <si>
    <t>&gt; 25-44 years ;  P27 - PNILF who wanted work but unavailable within four weeks ;  &gt; Males ;</t>
  </si>
  <si>
    <t>&gt; 25-44 years ;  P27 - PNILF who wanted work but unavailable within four weeks ;  &gt; Females ;</t>
  </si>
  <si>
    <t>&gt; 25-44 years ;  P28 - PNILF who wanted work but were caring for children ;  Persons ;</t>
  </si>
  <si>
    <t>&gt; 25-44 years ;  P28 - PNILF who wanted work but were caring for children ;  &gt; Males ;</t>
  </si>
  <si>
    <t>&gt; 25-44 years ;  P28 - PNILF who wanted work but were caring for children ;  &gt; Females ;</t>
  </si>
  <si>
    <t>&gt; 25-44 years ;  P29 - PNILF whose last job was less than 10 years ago ;  Persons ;</t>
  </si>
  <si>
    <t>&gt; 25-44 years ;  P29 - PNILF whose last job was less than 10 years ago ;  &gt; Males ;</t>
  </si>
  <si>
    <t>&gt; 25-44 years ;  P29 - PNILF whose last job was less than 10 years ago ;  &gt; Females ;</t>
  </si>
  <si>
    <t>&gt; 25-44 years ;  P30 - Potential workers ;  Persons ;</t>
  </si>
  <si>
    <t>&gt; 25-44 years ;  P30 - Potential workers ;  &gt; Males ;</t>
  </si>
  <si>
    <t>&gt; 25-44 years ;  P30 - Potential workers ;  &gt; Females ;</t>
  </si>
  <si>
    <t>&gt; 25-44 years ;  P31 - Potential workers with job attachment ;  Persons ;</t>
  </si>
  <si>
    <t>&gt; 25-44 years ;  P31 - Potential workers with job attachment ;  &gt; Males ;</t>
  </si>
  <si>
    <t>&gt; 25-44 years ;  P31 - Potential workers with job attachment ;  &gt; Females ;</t>
  </si>
  <si>
    <t>&gt; 25-44 years ;  P32 - Potential workers without job attachment ;  Persons ;</t>
  </si>
  <si>
    <t>&gt; 25-44 years ;  P32 - Potential workers without job attachment ;  &gt; Males ;</t>
  </si>
  <si>
    <t>&gt; 25-44 years ;  P32 - Potential workers without job attachment ;  &gt; Females ;</t>
  </si>
  <si>
    <t>&gt; 25-44 years ;  P33 - People with job attachment ;  Persons ;</t>
  </si>
  <si>
    <t>&gt; 25-44 years ;  P33 - People with job attachment ;  &gt; Males ;</t>
  </si>
  <si>
    <t>&gt; 25-44 years ;  P33 - People with job attachment ;  &gt; Females ;</t>
  </si>
  <si>
    <t>&gt; 25-44 years ;  P34 - People without job attachment ;  Persons ;</t>
  </si>
  <si>
    <t>&gt; 25-44 years ;  P34 - People without job attachment ;  &gt; Males ;</t>
  </si>
  <si>
    <t>&gt; 25-44 years ;  P34 - People without job attachment ;  &gt; Females ;</t>
  </si>
  <si>
    <t>&gt; 25-44 years ;  P35 - PNILF with marginal attachment to the labour force (historical ver.) ;  Persons ;</t>
  </si>
  <si>
    <t>&gt; 25-44 years ;  P35 - PNILF with marginal attachment to the labour force (historical ver.) ;  &gt; Males ;</t>
  </si>
  <si>
    <t>&gt; 25-44 years ;  P35 - PNILF with marginal attachment to the labour force (historical ver.) ;  &gt; Females ;</t>
  </si>
  <si>
    <t>&gt; 45-64 years ;  P01 - Civilian population ;  Persons ;</t>
  </si>
  <si>
    <t>&gt; 45-64 years ;  P01 - Civilian population ;  &gt; Males ;</t>
  </si>
  <si>
    <t>&gt; 45-64 years ;  P01 - Civilian population ;  &gt; Females ;</t>
  </si>
  <si>
    <t>&gt; 45-64 years ;  P02 - Employed people ;  Persons ;</t>
  </si>
  <si>
    <t>&gt; 45-64 years ;  P02 - Employed people ;  &gt; Males ;</t>
  </si>
  <si>
    <t>&gt; 45-64 years ;  P02 - Employed people ;  &gt; Females ;</t>
  </si>
  <si>
    <t>&gt; 45-64 years ;  P03 - Employed people who would prefer more hours ;  Persons ;</t>
  </si>
  <si>
    <t>&gt; 45-64 years ;  P03 - Employed people who would prefer more hours ;  &gt; Males ;</t>
  </si>
  <si>
    <t>&gt; 45-64 years ;  P03 - Employed people who would prefer more hours ;  &gt; Females ;</t>
  </si>
  <si>
    <t>&gt; 45-64 years ;  P04 - Part-time workers who would prefer more hours ;  Persons ;</t>
  </si>
  <si>
    <t>&gt; 45-64 years ;  P04 - Part-time workers who would prefer more hours ;  &gt; Males ;</t>
  </si>
  <si>
    <t>&gt; 45-64 years ;  P04 - Part-time workers who would prefer more hours ;  &gt; Females ;</t>
  </si>
  <si>
    <t>&gt; 45-64 years ;  P05 - Part-time workers who would prefer full-time hours ;  Persons ;</t>
  </si>
  <si>
    <t>&gt; 45-64 years ;  P05 - Part-time workers who would prefer full-time hours ;  &gt; Males ;</t>
  </si>
  <si>
    <t>&gt; 45-64 years ;  P05 - Part-time workers who would prefer full-time hours ;  &gt; Females ;</t>
  </si>
  <si>
    <t>&gt; 45-64 years ;  P06 - Underemployed workers ;  Persons ;</t>
  </si>
  <si>
    <t>&gt; 45-64 years ;  P06 - Underemployed workers ;  &gt; Males ;</t>
  </si>
  <si>
    <t>&gt; 45-64 years ;  P06 - Underemployed workers ;  &gt; Females ;</t>
  </si>
  <si>
    <t>&gt; 45-64 years ;  P07 - Underemployed part-time workers ;  Persons ;</t>
  </si>
  <si>
    <t>&gt; 45-64 years ;  P07 - Underemployed part-time workers ;  &gt; Males ;</t>
  </si>
  <si>
    <t>&gt; 45-64 years ;  P07 - Underemployed part-time workers ;  &gt; Females ;</t>
  </si>
  <si>
    <t>&gt; 45-64 years ;  P08 - People who started current job In the last year ;  Persons ;</t>
  </si>
  <si>
    <t>&gt; 45-64 years ;  P08 - People who started current job In the last year ;  &gt; Males ;</t>
  </si>
  <si>
    <t>&gt; 45-64 years ;  P08 - People who started current job In the last year ;  &gt; Females ;</t>
  </si>
  <si>
    <t>&gt; 45-64 years ;  P09 - People employed in current job for a year or more ;  Persons ;</t>
  </si>
  <si>
    <t>&gt; 45-64 years ;  P09 - People employed in current job for a year or more ;  &gt; Males ;</t>
  </si>
  <si>
    <t>&gt; 45-64 years ;  P09 - People employed in current job for a year or more ;  &gt; Females ;</t>
  </si>
  <si>
    <t>&gt; 45-64 years ;  P10 - Employees who started current job In the last year ;  Persons ;</t>
  </si>
  <si>
    <t>&gt; 45-64 years ;  P10 - Employees who started current job In the last year ;  &gt; Males ;</t>
  </si>
  <si>
    <t>&gt; 45-64 years ;  P10 - Employees who started current job In the last year ;  &gt; Females ;</t>
  </si>
  <si>
    <t>&gt; 45-64 years ;  P11 - Employees in current job for a year or more ;  Persons ;</t>
  </si>
  <si>
    <t>&gt; 45-64 years ;  P11 - Employees in current job for a year or more ;  &gt; Males ;</t>
  </si>
  <si>
    <t>&gt; 45-64 years ;  P11 - Employees in current job for a year or more ;  &gt; Females ;</t>
  </si>
  <si>
    <t>&gt; 45-64 years ;  P12 - Looked for work while in current job over the last year ;  Persons ;</t>
  </si>
  <si>
    <t>&gt; 45-64 years ;  P12 - Looked for work while in current job over the last year ;  &gt; Males ;</t>
  </si>
  <si>
    <t>&gt; 45-64 years ;  P12 - Looked for work while in current job over the last year ;  &gt; Females ;</t>
  </si>
  <si>
    <t>&gt; 45-64 years ;  P13 - People who worked at some time during the last year ;  Persons ;</t>
  </si>
  <si>
    <t>&gt; 45-64 years ;  P13 - People who worked at some time during the last year ;  &gt; Males ;</t>
  </si>
  <si>
    <t>&gt; 45-64 years ;  P13 - People who worked at some time during the last year ;  &gt; Females ;</t>
  </si>
  <si>
    <t>&gt; 45-64 years ;  P14 - People who were working 12 months ago ;  Persons ;</t>
  </si>
  <si>
    <t>&gt; 45-64 years ;  P14 - People who were working 12 months ago ;  &gt; Males ;</t>
  </si>
  <si>
    <t>&gt; 45-64 years ;  P14 - People who were working 12 months ago ;  &gt; Females ;</t>
  </si>
  <si>
    <t>&gt; 45-64 years ;  P15 - People currently employed and employed 12 months ago ;  Persons ;</t>
  </si>
  <si>
    <t>&gt; 45-64 years ;  P15 - People currently employed and employed 12 months ago ;  &gt; Males ;</t>
  </si>
  <si>
    <t>&gt; 45-64 years ;  P15 - People currently employed and employed 12 months ago ;  &gt; Females ;</t>
  </si>
  <si>
    <t>&gt; 45-64 years ;  P16 - People who left, lost or worked multiple jobs last year ;  Persons ;</t>
  </si>
  <si>
    <t>&gt; 45-64 years ;  P16 - People who left, lost or worked multiple jobs last year ;  &gt; Males ;</t>
  </si>
  <si>
    <t>&gt; 45-64 years ;  P16 - People who left, lost or worked multiple jobs last year ;  &gt; Females ;</t>
  </si>
  <si>
    <t>&gt; 45-64 years ;  P17 - People who left or lost a job last year ;  Persons ;</t>
  </si>
  <si>
    <t>&gt; 45-64 years ;  P17 - People who left or lost a job last year ;  &gt; Males ;</t>
  </si>
  <si>
    <t>&gt; 45-64 years ;  P17 - People who left or lost a job last year ;  &gt; Females ;</t>
  </si>
  <si>
    <t>&gt; 45-64 years ;  P18 - Employed people who left or lost a job last year ;  Persons ;</t>
  </si>
  <si>
    <t>&gt; 45-64 years ;  P18 - Employed people who left or lost a job last year ;  &gt; Males ;</t>
  </si>
  <si>
    <t>&gt; 45-64 years ;  P18 - Employed people who left or lost a job last year ;  &gt; Females ;</t>
  </si>
  <si>
    <t>&gt; 45-64 years ;  P19 - Unemployed people ;  Persons ;</t>
  </si>
  <si>
    <t>&gt; 45-64 years ;  P19 - Unemployed people ;  &gt; Males ;</t>
  </si>
  <si>
    <t>&gt; 45-64 years ;  P19 - Unemployed people ;  &gt; Females ;</t>
  </si>
  <si>
    <t>&gt; 45-64 years ;  P20 - People not in the labour force (PNILF) ;  Persons ;</t>
  </si>
  <si>
    <t>&gt; 45-64 years ;  P20 - People not in the labour force (PNILF) ;  &gt; Males ;</t>
  </si>
  <si>
    <t>&gt; 45-64 years ;  P20 - People not in the labour force (PNILF) ;  &gt; Females ;</t>
  </si>
  <si>
    <t>&gt; 45-64 years ;  P21 - PNILF who wanted to work ;  Persons ;</t>
  </si>
  <si>
    <t>&gt; 45-64 years ;  P21 - PNILF who wanted to work ;  &gt; Males ;</t>
  </si>
  <si>
    <t>&gt; 45-64 years ;  P21 - PNILF who wanted to work ;  &gt; Females ;</t>
  </si>
  <si>
    <t>&gt; 45-64 years ;  P22 - PNILF who looked for work ;  Persons ;</t>
  </si>
  <si>
    <t>&gt; 45-64 years ;  P22 - PNILF who looked for work ;  &gt; Males ;</t>
  </si>
  <si>
    <t>&gt; 45-64 years ;  P22 - PNILF who looked for work ;  &gt; Females ;</t>
  </si>
  <si>
    <t>&gt; 45-64 years ;  P23 - PNILF with marginal attachment to the labour force ;  Persons ;</t>
  </si>
  <si>
    <t>&gt; 45-64 years ;  P23 - PNILF with marginal attachment to the labour force ;  &gt; Males ;</t>
  </si>
  <si>
    <t>&gt; 45-64 years ;  P23 - PNILF with marginal attachment to the labour force ;  &gt; Females ;</t>
  </si>
  <si>
    <t>&gt; 45-64 years ;  P24 - PNILF who had a job to go or return to ;  Persons ;</t>
  </si>
  <si>
    <t>&gt; 45-64 years ;  P24 - PNILF who had a job to go or return to ;  &gt; Males ;</t>
  </si>
  <si>
    <t>&gt; 45-64 years ;  P24 - PNILF who had a job to go or return to ;  &gt; Females ;</t>
  </si>
  <si>
    <t>&gt; 45-64 years ;  P25 - PNILF who wanted work and could start within four weeks ;  Persons ;</t>
  </si>
  <si>
    <t>&gt; 45-64 years ;  P25 - PNILF who wanted work and could start within four weeks ;  &gt; Males ;</t>
  </si>
  <si>
    <t>&gt; 45-64 years ;  P25 - PNILF who wanted work and could start within four weeks ;  &gt; Females ;</t>
  </si>
  <si>
    <t>&gt; 45-64 years ;  P26 - Discouraged job seekers ;  Persons ;</t>
  </si>
  <si>
    <t>&gt; 45-64 years ;  P26 - Discouraged job seekers ;  &gt; Males ;</t>
  </si>
  <si>
    <t>&gt; 45-64 years ;  P26 - Discouraged job seekers ;  &gt; Females ;</t>
  </si>
  <si>
    <t>&gt; 45-64 years ;  P27 - PNILF who wanted work but unavailable within four weeks ;  Persons ;</t>
  </si>
  <si>
    <t>&gt; 45-64 years ;  P27 - PNILF who wanted work but unavailable within four weeks ;  &gt; Males ;</t>
  </si>
  <si>
    <t>A126111218F</t>
  </si>
  <si>
    <t>A126103658K</t>
  </si>
  <si>
    <t>A126096150F</t>
  </si>
  <si>
    <t>A126111270R</t>
  </si>
  <si>
    <t>A126103710J</t>
  </si>
  <si>
    <t>A126096102L</t>
  </si>
  <si>
    <t>A126111222W</t>
  </si>
  <si>
    <t>A126103662A</t>
  </si>
  <si>
    <t>A126096154R</t>
  </si>
  <si>
    <t>A126111274X</t>
  </si>
  <si>
    <t>A126103714T</t>
  </si>
  <si>
    <t>A126096158X</t>
  </si>
  <si>
    <t>A126111278J</t>
  </si>
  <si>
    <t>A126103718A</t>
  </si>
  <si>
    <t>A126096210W</t>
  </si>
  <si>
    <t>A126111330F</t>
  </si>
  <si>
    <t>A126103770K</t>
  </si>
  <si>
    <t>A126096082R</t>
  </si>
  <si>
    <t>A126111202L</t>
  </si>
  <si>
    <t>A126103642T</t>
  </si>
  <si>
    <t>A126096198T</t>
  </si>
  <si>
    <t>A126111318R</t>
  </si>
  <si>
    <t>A126103758V</t>
  </si>
  <si>
    <t>A126096202W</t>
  </si>
  <si>
    <t>A126111322F</t>
  </si>
  <si>
    <t>A126103762K</t>
  </si>
  <si>
    <t>A126096090R</t>
  </si>
  <si>
    <t>A126111210L</t>
  </si>
  <si>
    <t>A126103650T</t>
  </si>
  <si>
    <t>A126096126F</t>
  </si>
  <si>
    <t>A126111246R</t>
  </si>
  <si>
    <t>A126103686V</t>
  </si>
  <si>
    <t>A126096162R</t>
  </si>
  <si>
    <t>A126111282X</t>
  </si>
  <si>
    <t>A126103722T</t>
  </si>
  <si>
    <t>A126096214F</t>
  </si>
  <si>
    <t>A126111334R</t>
  </si>
  <si>
    <t>A126103774V</t>
  </si>
  <si>
    <t>A126096086X</t>
  </si>
  <si>
    <t>A126111206W</t>
  </si>
  <si>
    <t>A126103646A</t>
  </si>
  <si>
    <t>A126096166X</t>
  </si>
  <si>
    <t>A126111286J</t>
  </si>
  <si>
    <t>A126103726A</t>
  </si>
  <si>
    <t>A126096178J</t>
  </si>
  <si>
    <t>A126111298T</t>
  </si>
  <si>
    <t>A126103738K</t>
  </si>
  <si>
    <t>A126096110L</t>
  </si>
  <si>
    <t>A126111230W</t>
  </si>
  <si>
    <t>A126103670A</t>
  </si>
  <si>
    <t>A126096094X</t>
  </si>
  <si>
    <t>A126111214W</t>
  </si>
  <si>
    <t>A126103654A</t>
  </si>
  <si>
    <t>A126096130W</t>
  </si>
  <si>
    <t>A126111250F</t>
  </si>
  <si>
    <t>A126103690K</t>
  </si>
  <si>
    <t>A126096106W</t>
  </si>
  <si>
    <t>A126111226F</t>
  </si>
  <si>
    <t>A126103666K</t>
  </si>
  <si>
    <t>A126096134F</t>
  </si>
  <si>
    <t>A126111254R</t>
  </si>
  <si>
    <t>A126103694V</t>
  </si>
  <si>
    <t>A126096114W</t>
  </si>
  <si>
    <t>A126111234F</t>
  </si>
  <si>
    <t>A126103674K</t>
  </si>
  <si>
    <t>A126099962T</t>
  </si>
  <si>
    <t>A126115082C</t>
  </si>
  <si>
    <t>A126107522W</t>
  </si>
  <si>
    <t>A126099918J</t>
  </si>
  <si>
    <t>A126115038V</t>
  </si>
  <si>
    <t>A126107478X</t>
  </si>
  <si>
    <t>A126099966A</t>
  </si>
  <si>
    <t>A126115086L</t>
  </si>
  <si>
    <t>A126107526F</t>
  </si>
  <si>
    <t>A126099970T</t>
  </si>
  <si>
    <t>A126115090C</t>
  </si>
  <si>
    <t>A126107530W</t>
  </si>
  <si>
    <t>A126099922X</t>
  </si>
  <si>
    <t>A126115042K</t>
  </si>
  <si>
    <t>A126107482R</t>
  </si>
  <si>
    <t>A126099926J</t>
  </si>
  <si>
    <t>A126115046V</t>
  </si>
  <si>
    <t>A126107486X</t>
  </si>
  <si>
    <t>A126099950J</t>
  </si>
  <si>
    <t>A126115070V</t>
  </si>
  <si>
    <t>A126107510L</t>
  </si>
  <si>
    <t>A126099898K</t>
  </si>
  <si>
    <t>A126115018K</t>
  </si>
  <si>
    <t>A126107458R</t>
  </si>
  <si>
    <t>A126099974A</t>
  </si>
  <si>
    <t>A126115094L</t>
  </si>
  <si>
    <t>A126107534F</t>
  </si>
  <si>
    <t>A126099954T</t>
  </si>
  <si>
    <t>A126115074C</t>
  </si>
  <si>
    <t>A126107514W</t>
  </si>
  <si>
    <t>A126099986K</t>
  </si>
  <si>
    <t>A126115106K</t>
  </si>
  <si>
    <t>A126107546R</t>
  </si>
  <si>
    <t>A126099902R</t>
  </si>
  <si>
    <t>A126115022A</t>
  </si>
  <si>
    <t>A126107462F</t>
  </si>
  <si>
    <t>A126099858T</t>
  </si>
  <si>
    <t>A126114978A</t>
  </si>
  <si>
    <t>A126107418W</t>
  </si>
  <si>
    <t>A126099878A</t>
  </si>
  <si>
    <t>A126114998K</t>
  </si>
  <si>
    <t>A126107438F</t>
  </si>
  <si>
    <t>A126099930X</t>
  </si>
  <si>
    <t>A126115050K</t>
  </si>
  <si>
    <t>A126107490R</t>
  </si>
  <si>
    <t>A126099882T</t>
  </si>
  <si>
    <t>A126115002T</t>
  </si>
  <si>
    <t>A126107442W</t>
  </si>
  <si>
    <t>A126099934J</t>
  </si>
  <si>
    <t>A126115054V</t>
  </si>
  <si>
    <t>A126107494X</t>
  </si>
  <si>
    <t>A126099938T</t>
  </si>
  <si>
    <t>A126115058C</t>
  </si>
  <si>
    <t>A126107498J</t>
  </si>
  <si>
    <t>A126099990A</t>
  </si>
  <si>
    <t>A126115110A</t>
  </si>
  <si>
    <t>A126107550F</t>
  </si>
  <si>
    <t>A126099862J</t>
  </si>
  <si>
    <t>A126114982T</t>
  </si>
  <si>
    <t>A126107422L</t>
  </si>
  <si>
    <t>A126099978K</t>
  </si>
  <si>
    <t>A126115098W</t>
  </si>
  <si>
    <t>A126107538R</t>
  </si>
  <si>
    <t>A126099982A</t>
  </si>
  <si>
    <t>A126115102A</t>
  </si>
  <si>
    <t>A126107542F</t>
  </si>
  <si>
    <t>A126099870J</t>
  </si>
  <si>
    <t>A126114990T</t>
  </si>
  <si>
    <t>A126107430L</t>
  </si>
  <si>
    <t>A126099906X</t>
  </si>
  <si>
    <t>A126115026K</t>
  </si>
  <si>
    <t>A126107466R</t>
  </si>
  <si>
    <t>A126099942J</t>
  </si>
  <si>
    <t>A126115062V</t>
  </si>
  <si>
    <t>A126107502L</t>
  </si>
  <si>
    <t>A126099994K</t>
  </si>
  <si>
    <t>A126115114K</t>
  </si>
  <si>
    <t>A126107554R</t>
  </si>
  <si>
    <t>A126099866T</t>
  </si>
  <si>
    <t>A126114986A</t>
  </si>
  <si>
    <t>A126107426W</t>
  </si>
  <si>
    <t>A126099946T</t>
  </si>
  <si>
    <t>A126115066C</t>
  </si>
  <si>
    <t>A126107506W</t>
  </si>
  <si>
    <t>A126099958A</t>
  </si>
  <si>
    <t>A126115078L</t>
  </si>
  <si>
    <t>A126107518F</t>
  </si>
  <si>
    <t>A126099890T</t>
  </si>
  <si>
    <t>A126115010T</t>
  </si>
  <si>
    <t>A126107450W</t>
  </si>
  <si>
    <t>A126099874T</t>
  </si>
  <si>
    <t>A126114994A</t>
  </si>
  <si>
    <t>A126107434W</t>
  </si>
  <si>
    <t>A126099910R</t>
  </si>
  <si>
    <t>A126115030A</t>
  </si>
  <si>
    <t>A126107470F</t>
  </si>
  <si>
    <t>A126099886A</t>
  </si>
  <si>
    <t>A126115006A</t>
  </si>
  <si>
    <t>A126107446F</t>
  </si>
  <si>
    <t>A126099914X</t>
  </si>
  <si>
    <t>A126115034K</t>
  </si>
  <si>
    <t>A126107474R</t>
  </si>
  <si>
    <t>A126099894A</t>
  </si>
  <si>
    <t>A126115014A</t>
  </si>
  <si>
    <t>A126107454F</t>
  </si>
  <si>
    <t>A126101222K</t>
  </si>
  <si>
    <t>A126116342F</t>
  </si>
  <si>
    <t>A126108782K</t>
  </si>
  <si>
    <t>A126101178L</t>
  </si>
  <si>
    <t>A126116298J</t>
  </si>
  <si>
    <t>A126108738A</t>
  </si>
  <si>
    <t>A126101226V</t>
  </si>
  <si>
    <t>A126116346R</t>
  </si>
  <si>
    <t>A126108786V</t>
  </si>
  <si>
    <t>A126101230K</t>
  </si>
  <si>
    <t>A126116350F</t>
  </si>
  <si>
    <t>A126108790K</t>
  </si>
  <si>
    <t>A126101182C</t>
  </si>
  <si>
    <t>A126116302L</t>
  </si>
  <si>
    <t>A126108742T</t>
  </si>
  <si>
    <t>A126101186L</t>
  </si>
  <si>
    <t>A126116306W</t>
  </si>
  <si>
    <t>A126108746A</t>
  </si>
  <si>
    <t>A126101210A</t>
  </si>
  <si>
    <t>A126116330W</t>
  </si>
  <si>
    <t>A126108770A</t>
  </si>
  <si>
    <t>A126101158C</t>
  </si>
  <si>
    <t>A126116278X</t>
  </si>
  <si>
    <t>A126108718T</t>
  </si>
  <si>
    <t>A126101234V</t>
  </si>
  <si>
    <t>A126116354R</t>
  </si>
  <si>
    <t>A126108794V</t>
  </si>
  <si>
    <t>A126101214K</t>
  </si>
  <si>
    <t>A126116334F</t>
  </si>
  <si>
    <t>A126108774K</t>
  </si>
  <si>
    <t>A126101246C</t>
  </si>
  <si>
    <t>A126116366X</t>
  </si>
  <si>
    <t>A126108806T</t>
  </si>
  <si>
    <t>A126101162V</t>
  </si>
  <si>
    <t>A126116282R</t>
  </si>
  <si>
    <t>A126108722J</t>
  </si>
  <si>
    <t>A126101118K</t>
  </si>
  <si>
    <t>A126116238F</t>
  </si>
  <si>
    <t>A126108678K</t>
  </si>
  <si>
    <t>A126101138V</t>
  </si>
  <si>
    <t>A126116258R</t>
  </si>
  <si>
    <t>A126108698V</t>
  </si>
  <si>
    <t>A126101190C</t>
  </si>
  <si>
    <t>A126116310L</t>
  </si>
  <si>
    <t>A126108750T</t>
  </si>
  <si>
    <t>A126101142K</t>
  </si>
  <si>
    <t>A126116262F</t>
  </si>
  <si>
    <t>A126108702X</t>
  </si>
  <si>
    <t>A126101194L</t>
  </si>
  <si>
    <t>A126116314W</t>
  </si>
  <si>
    <t>A126108754A</t>
  </si>
  <si>
    <t>A126101198W</t>
  </si>
  <si>
    <t>A126116318F</t>
  </si>
  <si>
    <t>A126108758K</t>
  </si>
  <si>
    <t>A126101250V</t>
  </si>
  <si>
    <t>A126116370R</t>
  </si>
  <si>
    <t>A126108810J</t>
  </si>
  <si>
    <t>A126101122A</t>
  </si>
  <si>
    <t>A126116242W</t>
  </si>
  <si>
    <t>A126108682A</t>
  </si>
  <si>
    <t>A126101238C</t>
  </si>
  <si>
    <t>A126116358X</t>
  </si>
  <si>
    <t>A126108798C</t>
  </si>
  <si>
    <t>A126101242V</t>
  </si>
  <si>
    <t>A126116362R</t>
  </si>
  <si>
    <t>A126108802J</t>
  </si>
  <si>
    <t>A126101130A</t>
  </si>
  <si>
    <t>A126116250W</t>
  </si>
  <si>
    <t>A126108690A</t>
  </si>
  <si>
    <t>A126101166C</t>
  </si>
  <si>
    <t>A126116286X</t>
  </si>
  <si>
    <t>A126108726T</t>
  </si>
  <si>
    <t>A126101202A</t>
  </si>
  <si>
    <t>A126116322W</t>
  </si>
  <si>
    <t>A126108762A</t>
  </si>
  <si>
    <t>A126101254C</t>
  </si>
  <si>
    <t>A126116374X</t>
  </si>
  <si>
    <t>A126108814T</t>
  </si>
  <si>
    <t>A126101126K</t>
  </si>
  <si>
    <t>A126116246F</t>
  </si>
  <si>
    <t>&gt; 45-64 years ;  P27 - PNILF who wanted work but unavailable within four weeks ;  &gt; Females ;</t>
  </si>
  <si>
    <t>&gt; 45-64 years ;  P28 - PNILF who wanted work but were caring for children ;  Persons ;</t>
  </si>
  <si>
    <t>&gt; 45-64 years ;  P28 - PNILF who wanted work but were caring for children ;  &gt; Males ;</t>
  </si>
  <si>
    <t>&gt; 45-64 years ;  P28 - PNILF who wanted work but were caring for children ;  &gt; Females ;</t>
  </si>
  <si>
    <t>&gt; 45-64 years ;  P29 - PNILF whose last job was less than 10 years ago ;  Persons ;</t>
  </si>
  <si>
    <t>&gt; 45-64 years ;  P29 - PNILF whose last job was less than 10 years ago ;  &gt; Males ;</t>
  </si>
  <si>
    <t>&gt; 45-64 years ;  P29 - PNILF whose last job was less than 10 years ago ;  &gt; Females ;</t>
  </si>
  <si>
    <t>&gt; 45-64 years ;  P30 - Potential workers ;  Persons ;</t>
  </si>
  <si>
    <t>&gt; 45-64 years ;  P30 - Potential workers ;  &gt; Males ;</t>
  </si>
  <si>
    <t>&gt; 45-64 years ;  P30 - Potential workers ;  &gt; Females ;</t>
  </si>
  <si>
    <t>&gt; 45-64 years ;  P31 - Potential workers with job attachment ;  Persons ;</t>
  </si>
  <si>
    <t>&gt; 45-64 years ;  P31 - Potential workers with job attachment ;  &gt; Males ;</t>
  </si>
  <si>
    <t>&gt; 45-64 years ;  P31 - Potential workers with job attachment ;  &gt; Females ;</t>
  </si>
  <si>
    <t>&gt; 45-64 years ;  P32 - Potential workers without job attachment ;  Persons ;</t>
  </si>
  <si>
    <t>&gt; 45-64 years ;  P32 - Potential workers without job attachment ;  &gt; Males ;</t>
  </si>
  <si>
    <t>&gt; 45-64 years ;  P32 - Potential workers without job attachment ;  &gt; Females ;</t>
  </si>
  <si>
    <t>&gt; 45-64 years ;  P33 - People with job attachment ;  Persons ;</t>
  </si>
  <si>
    <t>&gt; 45-64 years ;  P33 - People with job attachment ;  &gt; Males ;</t>
  </si>
  <si>
    <t>&gt; 45-64 years ;  P33 - People with job attachment ;  &gt; Females ;</t>
  </si>
  <si>
    <t>&gt; 45-64 years ;  P34 - People without job attachment ;  Persons ;</t>
  </si>
  <si>
    <t>&gt; 45-64 years ;  P34 - People without job attachment ;  &gt; Males ;</t>
  </si>
  <si>
    <t>&gt; 45-64 years ;  P34 - People without job attachment ;  &gt; Females ;</t>
  </si>
  <si>
    <t>&gt; 45-64 years ;  P35 - PNILF with marginal attachment to the labour force (historical ver.) ;  Persons ;</t>
  </si>
  <si>
    <t>&gt; 45-64 years ;  P35 - PNILF with marginal attachment to the labour force (historical ver.) ;  &gt; Males ;</t>
  </si>
  <si>
    <t>&gt; 45-64 years ;  P35 - PNILF with marginal attachment to the labour force (historical ver.) ;  &gt; Females ;</t>
  </si>
  <si>
    <t>65 years and over ;  P01 - Civilian population ;  Persons ;</t>
  </si>
  <si>
    <t>65 years and over ;  P01 - Civilian population ;  &gt; Males ;</t>
  </si>
  <si>
    <t>65 years and over ;  P01 - Civilian population ;  &gt; Females ;</t>
  </si>
  <si>
    <t>65 years and over ;  P02 - Employed people ;  Persons ;</t>
  </si>
  <si>
    <t>65 years and over ;  P02 - Employed people ;  &gt; Males ;</t>
  </si>
  <si>
    <t>65 years and over ;  P02 - Employed people ;  &gt; Females ;</t>
  </si>
  <si>
    <t>65 years and over ;  P03 - Employed people who would prefer more hours ;  Persons ;</t>
  </si>
  <si>
    <t>65 years and over ;  P03 - Employed people who would prefer more hours ;  &gt; Males ;</t>
  </si>
  <si>
    <t>65 years and over ;  P03 - Employed people who would prefer more hours ;  &gt; Females ;</t>
  </si>
  <si>
    <t>65 years and over ;  P04 - Part-time workers who would prefer more hours ;  Persons ;</t>
  </si>
  <si>
    <t>65 years and over ;  P04 - Part-time workers who would prefer more hours ;  &gt; Males ;</t>
  </si>
  <si>
    <t>65 years and over ;  P04 - Part-time workers who would prefer more hours ;  &gt; Females ;</t>
  </si>
  <si>
    <t>65 years and over ;  P05 - Part-time workers who would prefer full-time hours ;  Persons ;</t>
  </si>
  <si>
    <t>65 years and over ;  P05 - Part-time workers who would prefer full-time hours ;  &gt; Males ;</t>
  </si>
  <si>
    <t>65 years and over ;  P05 - Part-time workers who would prefer full-time hours ;  &gt; Females ;</t>
  </si>
  <si>
    <t>65 years and over ;  P06 - Underemployed workers ;  Persons ;</t>
  </si>
  <si>
    <t>65 years and over ;  P06 - Underemployed workers ;  &gt; Males ;</t>
  </si>
  <si>
    <t>65 years and over ;  P06 - Underemployed workers ;  &gt; Females ;</t>
  </si>
  <si>
    <t>65 years and over ;  P07 - Underemployed part-time workers ;  Persons ;</t>
  </si>
  <si>
    <t>65 years and over ;  P07 - Underemployed part-time workers ;  &gt; Males ;</t>
  </si>
  <si>
    <t>65 years and over ;  P07 - Underemployed part-time workers ;  &gt; Females ;</t>
  </si>
  <si>
    <t>65 years and over ;  P08 - People who started current job In the last year ;  Persons ;</t>
  </si>
  <si>
    <t>65 years and over ;  P08 - People who started current job In the last year ;  &gt; Males ;</t>
  </si>
  <si>
    <t>65 years and over ;  P08 - People who started current job In the last year ;  &gt; Females ;</t>
  </si>
  <si>
    <t>65 years and over ;  P09 - People employed in current job for a year or more ;  Persons ;</t>
  </si>
  <si>
    <t>65 years and over ;  P09 - People employed in current job for a year or more ;  &gt; Males ;</t>
  </si>
  <si>
    <t>65 years and over ;  P09 - People employed in current job for a year or more ;  &gt; Females ;</t>
  </si>
  <si>
    <t>65 years and over ;  P10 - Employees who started current job In the last year ;  Persons ;</t>
  </si>
  <si>
    <t>65 years and over ;  P10 - Employees who started current job In the last year ;  &gt; Males ;</t>
  </si>
  <si>
    <t>65 years and over ;  P10 - Employees who started current job In the last year ;  &gt; Females ;</t>
  </si>
  <si>
    <t>65 years and over ;  P11 - Employees in current job for a year or more ;  Persons ;</t>
  </si>
  <si>
    <t>65 years and over ;  P11 - Employees in current job for a year or more ;  &gt; Males ;</t>
  </si>
  <si>
    <t>65 years and over ;  P11 - Employees in current job for a year or more ;  &gt; Females ;</t>
  </si>
  <si>
    <t>65 years and over ;  P12 - Looked for work while in current job over the last year ;  Persons ;</t>
  </si>
  <si>
    <t>65 years and over ;  P12 - Looked for work while in current job over the last year ;  &gt; Males ;</t>
  </si>
  <si>
    <t>65 years and over ;  P12 - Looked for work while in current job over the last year ;  &gt; Females ;</t>
  </si>
  <si>
    <t>65 years and over ;  P13 - People who worked at some time during the last year ;  Persons ;</t>
  </si>
  <si>
    <t>65 years and over ;  P13 - People who worked at some time during the last year ;  &gt; Males ;</t>
  </si>
  <si>
    <t>65 years and over ;  P13 - People who worked at some time during the last year ;  &gt; Females ;</t>
  </si>
  <si>
    <t>65 years and over ;  P14 - People who were working 12 months ago ;  Persons ;</t>
  </si>
  <si>
    <t>65 years and over ;  P14 - People who were working 12 months ago ;  &gt; Males ;</t>
  </si>
  <si>
    <t>65 years and over ;  P14 - People who were working 12 months ago ;  &gt; Females ;</t>
  </si>
  <si>
    <t>65 years and over ;  P15 - People currently employed and employed 12 months ago ;  Persons ;</t>
  </si>
  <si>
    <t>65 years and over ;  P15 - People currently employed and employed 12 months ago ;  &gt; Males ;</t>
  </si>
  <si>
    <t>65 years and over ;  P15 - People currently employed and employed 12 months ago ;  &gt; Females ;</t>
  </si>
  <si>
    <t>65 years and over ;  P16 - People who left, lost or worked multiple jobs last year ;  Persons ;</t>
  </si>
  <si>
    <t>65 years and over ;  P16 - People who left, lost or worked multiple jobs last year ;  &gt; Males ;</t>
  </si>
  <si>
    <t>65 years and over ;  P16 - People who left, lost or worked multiple jobs last year ;  &gt; Females ;</t>
  </si>
  <si>
    <t>65 years and over ;  P17 - People who left or lost a job last year ;  Persons ;</t>
  </si>
  <si>
    <t>65 years and over ;  P17 - People who left or lost a job last year ;  &gt; Males ;</t>
  </si>
  <si>
    <t>65 years and over ;  P17 - People who left or lost a job last year ;  &gt; Females ;</t>
  </si>
  <si>
    <t>65 years and over ;  P18 - Employed people who left or lost a job last year ;  Persons ;</t>
  </si>
  <si>
    <t>65 years and over ;  P18 - Employed people who left or lost a job last year ;  &gt; Males ;</t>
  </si>
  <si>
    <t>65 years and over ;  P18 - Employed people who left or lost a job last year ;  &gt; Females ;</t>
  </si>
  <si>
    <t>65 years and over ;  P19 - Unemployed people ;  Persons ;</t>
  </si>
  <si>
    <t>65 years and over ;  P19 - Unemployed people ;  &gt; Males ;</t>
  </si>
  <si>
    <t>65 years and over ;  P19 - Unemployed people ;  &gt; Females ;</t>
  </si>
  <si>
    <t>65 years and over ;  P20 - People not in the labour force (PNILF) ;  Persons ;</t>
  </si>
  <si>
    <t>65 years and over ;  P20 - People not in the labour force (PNILF) ;  &gt; Males ;</t>
  </si>
  <si>
    <t>65 years and over ;  P20 - People not in the labour force (PNILF) ;  &gt; Females ;</t>
  </si>
  <si>
    <t>65 years and over ;  P21 - PNILF who wanted to work ;  Persons ;</t>
  </si>
  <si>
    <t>65 years and over ;  P21 - PNILF who wanted to work ;  &gt; Males ;</t>
  </si>
  <si>
    <t>65 years and over ;  P21 - PNILF who wanted to work ;  &gt; Females ;</t>
  </si>
  <si>
    <t>65 years and over ;  P22 - PNILF who looked for work ;  Persons ;</t>
  </si>
  <si>
    <t>65 years and over ;  P22 - PNILF who looked for work ;  &gt; Males ;</t>
  </si>
  <si>
    <t>65 years and over ;  P22 - PNILF who looked for work ;  &gt; Females ;</t>
  </si>
  <si>
    <t>65 years and over ;  P23 - PNILF with marginal attachment to the labour force ;  Persons ;</t>
  </si>
  <si>
    <t>65 years and over ;  P23 - PNILF with marginal attachment to the labour force ;  &gt; Males ;</t>
  </si>
  <si>
    <t>65 years and over ;  P23 - PNILF with marginal attachment to the labour force ;  &gt; Females ;</t>
  </si>
  <si>
    <t>65 years and over ;  P24 - PNILF who had a job to go or return to ;  Persons ;</t>
  </si>
  <si>
    <t>65 years and over ;  P24 - PNILF who had a job to go or return to ;  &gt; Males ;</t>
  </si>
  <si>
    <t>65 years and over ;  P24 - PNILF who had a job to go or return to ;  &gt; Females ;</t>
  </si>
  <si>
    <t>65 years and over ;  P25 - PNILF who wanted work and could start within four weeks ;  Persons ;</t>
  </si>
  <si>
    <t>65 years and over ;  P25 - PNILF who wanted work and could start within four weeks ;  &gt; Males ;</t>
  </si>
  <si>
    <t>65 years and over ;  P25 - PNILF who wanted work and could start within four weeks ;  &gt; Females ;</t>
  </si>
  <si>
    <t>65 years and over ;  P26 - Discouraged job seekers ;  Persons ;</t>
  </si>
  <si>
    <t>65 years and over ;  P26 - Discouraged job seekers ;  &gt; Males ;</t>
  </si>
  <si>
    <t>65 years and over ;  P26 - Discouraged job seekers ;  &gt; Females ;</t>
  </si>
  <si>
    <t>65 years and over ;  P27 - PNILF who wanted work but unavailable within four weeks ;  Persons ;</t>
  </si>
  <si>
    <t>65 years and over ;  P27 - PNILF who wanted work but unavailable within four weeks ;  &gt; Males ;</t>
  </si>
  <si>
    <t>65 years and over ;  P27 - PNILF who wanted work but unavailable within four weeks ;  &gt; Females ;</t>
  </si>
  <si>
    <t>65 years and over ;  P28 - PNILF who wanted work but were caring for children ;  Persons ;</t>
  </si>
  <si>
    <t>65 years and over ;  P28 - PNILF who wanted work but were caring for children ;  &gt; Males ;</t>
  </si>
  <si>
    <t>65 years and over ;  P28 - PNILF who wanted work but were caring for children ;  &gt; Females ;</t>
  </si>
  <si>
    <t>65 years and over ;  P29 - PNILF whose last job was less than 10 years ago ;  Persons ;</t>
  </si>
  <si>
    <t>65 years and over ;  P29 - PNILF whose last job was less than 10 years ago ;  &gt; Males ;</t>
  </si>
  <si>
    <t>65 years and over ;  P29 - PNILF whose last job was less than 10 years ago ;  &gt; Females ;</t>
  </si>
  <si>
    <t>65 years and over ;  P30 - Potential workers ;  Persons ;</t>
  </si>
  <si>
    <t>65 years and over ;  P30 - Potential workers ;  &gt; Males ;</t>
  </si>
  <si>
    <t>65 years and over ;  P30 - Potential workers ;  &gt; Females ;</t>
  </si>
  <si>
    <t>65 years and over ;  P31 - Potential workers with job attachment ;  Persons ;</t>
  </si>
  <si>
    <t>65 years and over ;  P31 - Potential workers with job attachment ;  &gt; Males ;</t>
  </si>
  <si>
    <t>65 years and over ;  P31 - Potential workers with job attachment ;  &gt; Females ;</t>
  </si>
  <si>
    <t>65 years and over ;  P32 - Potential workers without job attachment ;  Persons ;</t>
  </si>
  <si>
    <t>65 years and over ;  P32 - Potential workers without job attachment ;  &gt; Males ;</t>
  </si>
  <si>
    <t>65 years and over ;  P32 - Potential workers without job attachment ;  &gt; Females ;</t>
  </si>
  <si>
    <t>65 years and over ;  P33 - People with job attachment ;  Persons ;</t>
  </si>
  <si>
    <t>65 years and over ;  P33 - People with job attachment ;  &gt; Males ;</t>
  </si>
  <si>
    <t>65 years and over ;  P33 - People with job attachment ;  &gt; Females ;</t>
  </si>
  <si>
    <t>65 years and over ;  P34 - People without job attachment ;  Persons ;</t>
  </si>
  <si>
    <t>65 years and over ;  P34 - People without job attachment ;  &gt; Males ;</t>
  </si>
  <si>
    <t>65 years and over ;  P34 - People without job attachment ;  &gt; Females ;</t>
  </si>
  <si>
    <t>65 years and over ;  P35 - PNILF with marginal attachment to the labour force (historical ver.) ;  Persons ;</t>
  </si>
  <si>
    <t>65 years and over ;  P35 - PNILF with marginal attachment to the labour force (historical ver.) ;  &gt; Males ;</t>
  </si>
  <si>
    <t>65 years and over ;  P35 - PNILF with marginal attachment to the labour force (historical ver.) ;  &gt; Females ;</t>
  </si>
  <si>
    <t>New South Wales ;  P01 - Civilian population ;  Persons ;</t>
  </si>
  <si>
    <t>New South Wales ;  P01 - Civilian population ;  &gt; Males ;</t>
  </si>
  <si>
    <t>New South Wales ;  P01 - Civilian population ;  &gt; Females ;</t>
  </si>
  <si>
    <t>New South Wales ;  P02 - Employed people ;  Persons ;</t>
  </si>
  <si>
    <t>New South Wales ;  P02 - Employed people ;  &gt; Males ;</t>
  </si>
  <si>
    <t>New South Wales ;  P02 - Employed people ;  &gt; Females ;</t>
  </si>
  <si>
    <t>New South Wales ;  P03 - Employed people who would prefer more hours ;  Persons ;</t>
  </si>
  <si>
    <t>New South Wales ;  P03 - Employed people who would prefer more hours ;  &gt; Males ;</t>
  </si>
  <si>
    <t>New South Wales ;  P03 - Employed people who would prefer more hours ;  &gt; Females ;</t>
  </si>
  <si>
    <t>New South Wales ;  P04 - Part-time workers who would prefer more hours ;  Persons ;</t>
  </si>
  <si>
    <t>New South Wales ;  P04 - Part-time workers who would prefer more hours ;  &gt; Males ;</t>
  </si>
  <si>
    <t>New South Wales ;  P04 - Part-time workers who would prefer more hours ;  &gt; Females ;</t>
  </si>
  <si>
    <t>New South Wales ;  P05 - Part-time workers who would prefer full-time hours ;  Persons ;</t>
  </si>
  <si>
    <t>New South Wales ;  P05 - Part-time workers who would prefer full-time hours ;  &gt; Males ;</t>
  </si>
  <si>
    <t>New South Wales ;  P05 - Part-time workers who would prefer full-time hours ;  &gt; Females ;</t>
  </si>
  <si>
    <t>New South Wales ;  P06 - Underemployed workers ;  Persons ;</t>
  </si>
  <si>
    <t>New South Wales ;  P06 - Underemployed workers ;  &gt; Males ;</t>
  </si>
  <si>
    <t>New South Wales ;  P06 - Underemployed workers ;  &gt; Females ;</t>
  </si>
  <si>
    <t>New South Wales ;  P07 - Underemployed part-time workers ;  Persons ;</t>
  </si>
  <si>
    <t>New South Wales ;  P07 - Underemployed part-time workers ;  &gt; Males ;</t>
  </si>
  <si>
    <t>New South Wales ;  P07 - Underemployed part-time workers ;  &gt; Females ;</t>
  </si>
  <si>
    <t>New South Wales ;  P08 - People who started current job In the last year ;  Persons ;</t>
  </si>
  <si>
    <t>New South Wales ;  P08 - People who started current job In the last year ;  &gt; Males ;</t>
  </si>
  <si>
    <t>New South Wales ;  P08 - People who started current job In the last year ;  &gt; Females ;</t>
  </si>
  <si>
    <t>New South Wales ;  P09 - People employed in current job for a year or more ;  Persons ;</t>
  </si>
  <si>
    <t>New South Wales ;  P09 - People employed in current job for a year or more ;  &gt; Males ;</t>
  </si>
  <si>
    <t>New South Wales ;  P09 - People employed in current job for a year or more ;  &gt; Females ;</t>
  </si>
  <si>
    <t>New South Wales ;  P10 - Employees who started current job In the last year ;  Persons ;</t>
  </si>
  <si>
    <t>New South Wales ;  P10 - Employees who started current job In the last year ;  &gt; Males ;</t>
  </si>
  <si>
    <t>New South Wales ;  P10 - Employees who started current job In the last year ;  &gt; Females ;</t>
  </si>
  <si>
    <t>New South Wales ;  P11 - Employees in current job for a year or more ;  Persons ;</t>
  </si>
  <si>
    <t>New South Wales ;  P11 - Employees in current job for a year or more ;  &gt; Males ;</t>
  </si>
  <si>
    <t>New South Wales ;  P11 - Employees in current job for a year or more ;  &gt; Females ;</t>
  </si>
  <si>
    <t>New South Wales ;  P12 - Looked for work while in current job over the last year ;  Persons ;</t>
  </si>
  <si>
    <t>New South Wales ;  P12 - Looked for work while in current job over the last year ;  &gt; Males ;</t>
  </si>
  <si>
    <t>New South Wales ;  P12 - Looked for work while in current job over the last year ;  &gt; Females ;</t>
  </si>
  <si>
    <t>New South Wales ;  P13 - People who worked at some time during the last year ;  Persons ;</t>
  </si>
  <si>
    <t>New South Wales ;  P13 - People who worked at some time during the last year ;  &gt; Males ;</t>
  </si>
  <si>
    <t>New South Wales ;  P13 - People who worked at some time during the last year ;  &gt; Females ;</t>
  </si>
  <si>
    <t>New South Wales ;  P14 - People who were working 12 months ago ;  Persons ;</t>
  </si>
  <si>
    <t>New South Wales ;  P14 - People who were working 12 months ago ;  &gt; Males ;</t>
  </si>
  <si>
    <t>New South Wales ;  P14 - People who were working 12 months ago ;  &gt; Females ;</t>
  </si>
  <si>
    <t>New South Wales ;  P15 - People currently employed and employed 12 months ago ;  Persons ;</t>
  </si>
  <si>
    <t>New South Wales ;  P15 - People currently employed and employed 12 months ago ;  &gt; Males ;</t>
  </si>
  <si>
    <t>New South Wales ;  P15 - People currently employed and employed 12 months ago ;  &gt; Females ;</t>
  </si>
  <si>
    <t>New South Wales ;  P16 - People who left, lost or worked multiple jobs last year ;  Persons ;</t>
  </si>
  <si>
    <t>New South Wales ;  P16 - People who left, lost or worked multiple jobs last year ;  &gt; Males ;</t>
  </si>
  <si>
    <t>New South Wales ;  P16 - People who left, lost or worked multiple jobs last year ;  &gt; Females ;</t>
  </si>
  <si>
    <t>New South Wales ;  P17 - People who left or lost a job last year ;  Persons ;</t>
  </si>
  <si>
    <t>New South Wales ;  P17 - People who left or lost a job last year ;  &gt; Males ;</t>
  </si>
  <si>
    <t>New South Wales ;  P17 - People who left or lost a job last year ;  &gt; Females ;</t>
  </si>
  <si>
    <t>New South Wales ;  P18 - Employed people who left or lost a job last year ;  Persons ;</t>
  </si>
  <si>
    <t>New South Wales ;  P18 - Employed people who left or lost a job last year ;  &gt; Males ;</t>
  </si>
  <si>
    <t>New South Wales ;  P18 - Employed people who left or lost a job last year ;  &gt; Females ;</t>
  </si>
  <si>
    <t>New South Wales ;  P19 - Unemployed people ;  Persons ;</t>
  </si>
  <si>
    <t>New South Wales ;  P19 - Unemployed people ;  &gt; Males ;</t>
  </si>
  <si>
    <t>New South Wales ;  P19 - Unemployed people ;  &gt; Females ;</t>
  </si>
  <si>
    <t>New South Wales ;  P20 - People not in the labour force (PNILF) ;  Persons ;</t>
  </si>
  <si>
    <t>New South Wales ;  P20 - People not in the labour force (PNILF) ;  &gt; Males ;</t>
  </si>
  <si>
    <t>New South Wales ;  P20 - People not in the labour force (PNILF) ;  &gt; Females ;</t>
  </si>
  <si>
    <t>New South Wales ;  P21 - PNILF who wanted to work ;  Persons ;</t>
  </si>
  <si>
    <t>New South Wales ;  P21 - PNILF who wanted to work ;  &gt; Males ;</t>
  </si>
  <si>
    <t>New South Wales ;  P21 - PNILF who wanted to work ;  &gt; Females ;</t>
  </si>
  <si>
    <t>New South Wales ;  P22 - PNILF who looked for work ;  Persons ;</t>
  </si>
  <si>
    <t>New South Wales ;  P22 - PNILF who looked for work ;  &gt; Males ;</t>
  </si>
  <si>
    <t>New South Wales ;  P22 - PNILF who looked for work ;  &gt; Females ;</t>
  </si>
  <si>
    <t>New South Wales ;  P23 - PNILF with marginal attachment to the labour force ;  Persons ;</t>
  </si>
  <si>
    <t>New South Wales ;  P23 - PNILF with marginal attachment to the labour force ;  &gt; Males ;</t>
  </si>
  <si>
    <t>New South Wales ;  P23 - PNILF with marginal attachment to the labour force ;  &gt; Females ;</t>
  </si>
  <si>
    <t>New South Wales ;  P24 - PNILF who had a job to go or return to ;  Persons ;</t>
  </si>
  <si>
    <t>New South Wales ;  P24 - PNILF who had a job to go or return to ;  &gt; Males ;</t>
  </si>
  <si>
    <t>New South Wales ;  P24 - PNILF who had a job to go or return to ;  &gt; Females ;</t>
  </si>
  <si>
    <t>New South Wales ;  P25 - PNILF who wanted work and could start within four weeks ;  Persons ;</t>
  </si>
  <si>
    <t>New South Wales ;  P25 - PNILF who wanted work and could start within four weeks ;  &gt; Males ;</t>
  </si>
  <si>
    <t>New South Wales ;  P25 - PNILF who wanted work and could start within four weeks ;  &gt; Females ;</t>
  </si>
  <si>
    <t>New South Wales ;  P26 - Discouraged job seekers ;  Persons ;</t>
  </si>
  <si>
    <t>New South Wales ;  P26 - Discouraged job seekers ;  &gt; Males ;</t>
  </si>
  <si>
    <t>New South Wales ;  P26 - Discouraged job seekers ;  &gt; Females ;</t>
  </si>
  <si>
    <t>New South Wales ;  P27 - PNILF who wanted work but unavailable within four weeks ;  Persons ;</t>
  </si>
  <si>
    <t>New South Wales ;  P27 - PNILF who wanted work but unavailable within four weeks ;  &gt; Males ;</t>
  </si>
  <si>
    <t>New South Wales ;  P27 - PNILF who wanted work but unavailable within four weeks ;  &gt; Females ;</t>
  </si>
  <si>
    <t>New South Wales ;  P28 - PNILF who wanted work but were caring for children ;  Persons ;</t>
  </si>
  <si>
    <t>New South Wales ;  P28 - PNILF who wanted work but were caring for children ;  &gt; Males ;</t>
  </si>
  <si>
    <t>New South Wales ;  P28 - PNILF who wanted work but were caring for children ;  &gt; Females ;</t>
  </si>
  <si>
    <t>New South Wales ;  P29 - PNILF whose last job was less than 10 years ago ;  Persons ;</t>
  </si>
  <si>
    <t>New South Wales ;  P29 - PNILF whose last job was less than 10 years ago ;  &gt; Males ;</t>
  </si>
  <si>
    <t>New South Wales ;  P29 - PNILF whose last job was less than 10 years ago ;  &gt; Females ;</t>
  </si>
  <si>
    <t>New South Wales ;  P30 - Potential workers ;  Persons ;</t>
  </si>
  <si>
    <t>New South Wales ;  P30 - Potential workers ;  &gt; Males ;</t>
  </si>
  <si>
    <t>New South Wales ;  P30 - Potential workers ;  &gt; Females ;</t>
  </si>
  <si>
    <t>New South Wales ;  P31 - Potential workers with job attachment ;  Persons ;</t>
  </si>
  <si>
    <t>New South Wales ;  P31 - Potential workers with job attachment ;  &gt; Males ;</t>
  </si>
  <si>
    <t>New South Wales ;  P31 - Potential workers with job attachment ;  &gt; Females ;</t>
  </si>
  <si>
    <t>New South Wales ;  P32 - Potential workers without job attachment ;  Persons ;</t>
  </si>
  <si>
    <t>New South Wales ;  P32 - Potential workers without job attachment ;  &gt; Males ;</t>
  </si>
  <si>
    <t>New South Wales ;  P32 - Potential workers without job attachment ;  &gt; Females ;</t>
  </si>
  <si>
    <t>New South Wales ;  P33 - People with job attachment ;  Persons ;</t>
  </si>
  <si>
    <t>New South Wales ;  P33 - People with job attachment ;  &gt; Males ;</t>
  </si>
  <si>
    <t>New South Wales ;  P33 - People with job attachment ;  &gt; Females ;</t>
  </si>
  <si>
    <t>New South Wales ;  P34 - People without job attachment ;  Persons ;</t>
  </si>
  <si>
    <t>New South Wales ;  P34 - People without job attachment ;  &gt; Males ;</t>
  </si>
  <si>
    <t>New South Wales ;  P34 - People without job attachment ;  &gt; Females ;</t>
  </si>
  <si>
    <t>New South Wales ;  P35 - PNILF with marginal attachment to the labour force (historical ver.) ;  Persons ;</t>
  </si>
  <si>
    <t>New South Wales ;  P35 - PNILF with marginal attachment to the labour force (historical ver.) ;  &gt; Males ;</t>
  </si>
  <si>
    <t>New South Wales ;  P35 - PNILF with marginal attachment to the labour force (historical ver.) ;  &gt; Females ;</t>
  </si>
  <si>
    <t>Victoria ;  P01 - Civilian population ;  Persons ;</t>
  </si>
  <si>
    <t>Victoria ;  P01 - Civilian population ;  &gt; Males ;</t>
  </si>
  <si>
    <t>Victoria ;  P01 - Civilian population ;  &gt; Females ;</t>
  </si>
  <si>
    <t>Victoria ;  P02 - Employed people ;  Persons ;</t>
  </si>
  <si>
    <t>Victoria ;  P02 - Employed people ;  &gt; Males ;</t>
  </si>
  <si>
    <t>Victoria ;  P02 - Employed people ;  &gt; Females ;</t>
  </si>
  <si>
    <t>Victoria ;  P03 - Employed people who would prefer more hours ;  Persons ;</t>
  </si>
  <si>
    <t>Victoria ;  P03 - Employed people who would prefer more hours ;  &gt; Males ;</t>
  </si>
  <si>
    <t>Victoria ;  P03 - Employed people who would prefer more hours ;  &gt; Females ;</t>
  </si>
  <si>
    <t>Victoria ;  P04 - Part-time workers who would prefer more hours ;  Persons ;</t>
  </si>
  <si>
    <t>Victoria ;  P04 - Part-time workers who would prefer more hours ;  &gt; Males ;</t>
  </si>
  <si>
    <t>Victoria ;  P04 - Part-time workers who would prefer more hours ;  &gt; Females ;</t>
  </si>
  <si>
    <t>Victoria ;  P05 - Part-time workers who would prefer full-time hours ;  Persons ;</t>
  </si>
  <si>
    <t>Victoria ;  P05 - Part-time workers who would prefer full-time hours ;  &gt; Males ;</t>
  </si>
  <si>
    <t>Victoria ;  P05 - Part-time workers who would prefer full-time hours ;  &gt; Females ;</t>
  </si>
  <si>
    <t>A126108686K</t>
  </si>
  <si>
    <t>A126101206K</t>
  </si>
  <si>
    <t>A126116326F</t>
  </si>
  <si>
    <t>A126108766K</t>
  </si>
  <si>
    <t>A126101218V</t>
  </si>
  <si>
    <t>A126116338R</t>
  </si>
  <si>
    <t>A126108778V</t>
  </si>
  <si>
    <t>A126101150K</t>
  </si>
  <si>
    <t>A126116270F</t>
  </si>
  <si>
    <t>A126108710X</t>
  </si>
  <si>
    <t>A126101134K</t>
  </si>
  <si>
    <t>A126116254F</t>
  </si>
  <si>
    <t>A126108694K</t>
  </si>
  <si>
    <t>A126101170V</t>
  </si>
  <si>
    <t>A126116290R</t>
  </si>
  <si>
    <t>A126108730J</t>
  </si>
  <si>
    <t>A126101146V</t>
  </si>
  <si>
    <t>A126116266R</t>
  </si>
  <si>
    <t>A126108706J</t>
  </si>
  <si>
    <t>A126101174C</t>
  </si>
  <si>
    <t>A126116294X</t>
  </si>
  <si>
    <t>A126108734T</t>
  </si>
  <si>
    <t>A126101154V</t>
  </si>
  <si>
    <t>A126116274R</t>
  </si>
  <si>
    <t>A126108714J</t>
  </si>
  <si>
    <t>A126097442A</t>
  </si>
  <si>
    <t>A126112562K</t>
  </si>
  <si>
    <t>A126105002F</t>
  </si>
  <si>
    <t>A126097398C</t>
  </si>
  <si>
    <t>A126112518A</t>
  </si>
  <si>
    <t>A126104958F</t>
  </si>
  <si>
    <t>A126097446K</t>
  </si>
  <si>
    <t>A126112566V</t>
  </si>
  <si>
    <t>A126105006R</t>
  </si>
  <si>
    <t>A126097450A</t>
  </si>
  <si>
    <t>A126112570K</t>
  </si>
  <si>
    <t>A126105010F</t>
  </si>
  <si>
    <t>A126097402J</t>
  </si>
  <si>
    <t>A126112522T</t>
  </si>
  <si>
    <t>A126104962W</t>
  </si>
  <si>
    <t>A126097406T</t>
  </si>
  <si>
    <t>A126112526A</t>
  </si>
  <si>
    <t>A126104966F</t>
  </si>
  <si>
    <t>A126097430T</t>
  </si>
  <si>
    <t>A126112550A</t>
  </si>
  <si>
    <t>A126104990F</t>
  </si>
  <si>
    <t>A126097378V</t>
  </si>
  <si>
    <t>A126112498C</t>
  </si>
  <si>
    <t>A126104938W</t>
  </si>
  <si>
    <t>A126097454K</t>
  </si>
  <si>
    <t>A126112574V</t>
  </si>
  <si>
    <t>A126105014R</t>
  </si>
  <si>
    <t>A126097434A</t>
  </si>
  <si>
    <t>A126112554K</t>
  </si>
  <si>
    <t>A126104994R</t>
  </si>
  <si>
    <t>A126097466V</t>
  </si>
  <si>
    <t>A126112586C</t>
  </si>
  <si>
    <t>A126105026X</t>
  </si>
  <si>
    <t>A126097382K</t>
  </si>
  <si>
    <t>A126112502J</t>
  </si>
  <si>
    <t>A126104942L</t>
  </si>
  <si>
    <t>A126097338A</t>
  </si>
  <si>
    <t>A126112458K</t>
  </si>
  <si>
    <t>A126104898R</t>
  </si>
  <si>
    <t>A126097358K</t>
  </si>
  <si>
    <t>A126112478V</t>
  </si>
  <si>
    <t>A126104918L</t>
  </si>
  <si>
    <t>A126097410J</t>
  </si>
  <si>
    <t>A126112530T</t>
  </si>
  <si>
    <t>A126104970W</t>
  </si>
  <si>
    <t>A126097362A</t>
  </si>
  <si>
    <t>A126112482K</t>
  </si>
  <si>
    <t>A126104922C</t>
  </si>
  <si>
    <t>A126097414T</t>
  </si>
  <si>
    <t>A126112534A</t>
  </si>
  <si>
    <t>A126104974F</t>
  </si>
  <si>
    <t>A126097418A</t>
  </si>
  <si>
    <t>A126112538K</t>
  </si>
  <si>
    <t>A126104978R</t>
  </si>
  <si>
    <t>A126097470K</t>
  </si>
  <si>
    <t>A126112590V</t>
  </si>
  <si>
    <t>A126105030R</t>
  </si>
  <si>
    <t>A126097342T</t>
  </si>
  <si>
    <t>A126112462A</t>
  </si>
  <si>
    <t>A126104902V</t>
  </si>
  <si>
    <t>A126097458V</t>
  </si>
  <si>
    <t>A126112578C</t>
  </si>
  <si>
    <t>A126105018X</t>
  </si>
  <si>
    <t>A126097462K</t>
  </si>
  <si>
    <t>A126112582V</t>
  </si>
  <si>
    <t>A126105022R</t>
  </si>
  <si>
    <t>A126097350T</t>
  </si>
  <si>
    <t>A126112470A</t>
  </si>
  <si>
    <t>A126104910V</t>
  </si>
  <si>
    <t>A126097386V</t>
  </si>
  <si>
    <t>A126112506T</t>
  </si>
  <si>
    <t>A126104946W</t>
  </si>
  <si>
    <t>A126097422T</t>
  </si>
  <si>
    <t>A126112542A</t>
  </si>
  <si>
    <t>A126104982F</t>
  </si>
  <si>
    <t>A126097474V</t>
  </si>
  <si>
    <t>A126112594C</t>
  </si>
  <si>
    <t>A126105034X</t>
  </si>
  <si>
    <t>A126097346A</t>
  </si>
  <si>
    <t>A126112466K</t>
  </si>
  <si>
    <t>A126104906C</t>
  </si>
  <si>
    <t>A126097426A</t>
  </si>
  <si>
    <t>A126112546K</t>
  </si>
  <si>
    <t>A126104986R</t>
  </si>
  <si>
    <t>A126097438K</t>
  </si>
  <si>
    <t>A126112558V</t>
  </si>
  <si>
    <t>A126104998X</t>
  </si>
  <si>
    <t>A126097370A</t>
  </si>
  <si>
    <t>A126112490K</t>
  </si>
  <si>
    <t>A126104930C</t>
  </si>
  <si>
    <t>A126097354A</t>
  </si>
  <si>
    <t>A126112474K</t>
  </si>
  <si>
    <t>A126104914C</t>
  </si>
  <si>
    <t>A126097390K</t>
  </si>
  <si>
    <t>A126112510J</t>
  </si>
  <si>
    <t>A126104950L</t>
  </si>
  <si>
    <t>A126097366K</t>
  </si>
  <si>
    <t>A126112486V</t>
  </si>
  <si>
    <t>A126104926L</t>
  </si>
  <si>
    <t>A126097394V</t>
  </si>
  <si>
    <t>A126112514T</t>
  </si>
  <si>
    <t>A126104954W</t>
  </si>
  <si>
    <t>A126097374K</t>
  </si>
  <si>
    <t>A126112494V</t>
  </si>
  <si>
    <t>A126104934L</t>
  </si>
  <si>
    <t>A126095762A</t>
  </si>
  <si>
    <t>A126110882K</t>
  </si>
  <si>
    <t>A126103322F</t>
  </si>
  <si>
    <t>A126095718T</t>
  </si>
  <si>
    <t>A126110838A</t>
  </si>
  <si>
    <t>A126103278J</t>
  </si>
  <si>
    <t>A126095766K</t>
  </si>
  <si>
    <t>A126110886V</t>
  </si>
  <si>
    <t>A126103326R</t>
  </si>
  <si>
    <t>A126095770A</t>
  </si>
  <si>
    <t>A126110890K</t>
  </si>
  <si>
    <t>A126103330F</t>
  </si>
  <si>
    <t>A126095722J</t>
  </si>
  <si>
    <t>A126110842T</t>
  </si>
  <si>
    <t>A126103282X</t>
  </si>
  <si>
    <t>A126095726T</t>
  </si>
  <si>
    <t>A126110846A</t>
  </si>
  <si>
    <t>A126103286J</t>
  </si>
  <si>
    <t>A126095750T</t>
  </si>
  <si>
    <t>A126110870A</t>
  </si>
  <si>
    <t>A126103310W</t>
  </si>
  <si>
    <t>A126095698V</t>
  </si>
  <si>
    <t>A126110818T</t>
  </si>
  <si>
    <t>A126103258X</t>
  </si>
  <si>
    <t>A126095774K</t>
  </si>
  <si>
    <t>A126110894V</t>
  </si>
  <si>
    <t>A126103334R</t>
  </si>
  <si>
    <t>A126095754A</t>
  </si>
  <si>
    <t>A126110874K</t>
  </si>
  <si>
    <t>A126103314F</t>
  </si>
  <si>
    <t>A126095786V</t>
  </si>
  <si>
    <t>A126110906T</t>
  </si>
  <si>
    <t>A126103346X</t>
  </si>
  <si>
    <t>A126095702X</t>
  </si>
  <si>
    <t>A126110822J</t>
  </si>
  <si>
    <t>A126103262R</t>
  </si>
  <si>
    <t>A126095658A</t>
  </si>
  <si>
    <t>A126110778K</t>
  </si>
  <si>
    <t>A126103218F</t>
  </si>
  <si>
    <t>A126095678K</t>
  </si>
  <si>
    <t>A126110798V</t>
  </si>
  <si>
    <t>A126103238R</t>
  </si>
  <si>
    <t>A126095730J</t>
  </si>
  <si>
    <t>A126110850T</t>
  </si>
  <si>
    <t>A126103290X</t>
  </si>
  <si>
    <t>A126095682A</t>
  </si>
  <si>
    <t>A126110802X</t>
  </si>
  <si>
    <t>A126103242F</t>
  </si>
  <si>
    <t>A126095734T</t>
  </si>
  <si>
    <t>A126110854A</t>
  </si>
  <si>
    <t>A126103294J</t>
  </si>
  <si>
    <t>A126095738A</t>
  </si>
  <si>
    <t>A126110858K</t>
  </si>
  <si>
    <t>A126103298T</t>
  </si>
  <si>
    <t>A126095790K</t>
  </si>
  <si>
    <t>A126110910J</t>
  </si>
  <si>
    <t>A126103350R</t>
  </si>
  <si>
    <t>A126095662T</t>
  </si>
  <si>
    <t>A126110782A</t>
  </si>
  <si>
    <t>A126103222W</t>
  </si>
  <si>
    <t>A126095778V</t>
  </si>
  <si>
    <t>A126110898C</t>
  </si>
  <si>
    <t>A126103338X</t>
  </si>
  <si>
    <t>A126095782K</t>
  </si>
  <si>
    <t>A126110902J</t>
  </si>
  <si>
    <t>A126103342R</t>
  </si>
  <si>
    <t>A126095670T</t>
  </si>
  <si>
    <t>A126110790A</t>
  </si>
  <si>
    <t>A126103230W</t>
  </si>
  <si>
    <t>A126095706J</t>
  </si>
  <si>
    <t>A126110826T</t>
  </si>
  <si>
    <t>A126103266X</t>
  </si>
  <si>
    <t>A126095742T</t>
  </si>
  <si>
    <t>A126110862A</t>
  </si>
  <si>
    <t>A126103302W</t>
  </si>
  <si>
    <t>A126095794V</t>
  </si>
  <si>
    <t>A126110914T</t>
  </si>
  <si>
    <t>A126103354X</t>
  </si>
  <si>
    <t>A126095666A</t>
  </si>
  <si>
    <t>A126110786K</t>
  </si>
  <si>
    <t>A126103226F</t>
  </si>
  <si>
    <t>A126095746A</t>
  </si>
  <si>
    <t>A126110866K</t>
  </si>
  <si>
    <t>A126103306F</t>
  </si>
  <si>
    <t>A126095758K</t>
  </si>
  <si>
    <t>A126110878V</t>
  </si>
  <si>
    <t>A126103318R</t>
  </si>
  <si>
    <t>A126095690A</t>
  </si>
  <si>
    <t>A126110810X</t>
  </si>
  <si>
    <t>A126103250F</t>
  </si>
  <si>
    <t>A126095674A</t>
  </si>
  <si>
    <t>A126110794K</t>
  </si>
  <si>
    <t>A126103234F</t>
  </si>
  <si>
    <t>A126095710X</t>
  </si>
  <si>
    <t>A126110830J</t>
  </si>
  <si>
    <t>A126103270R</t>
  </si>
  <si>
    <t>A126095686K</t>
  </si>
  <si>
    <t>A126110806J</t>
  </si>
  <si>
    <t>A126103246R</t>
  </si>
  <si>
    <t>A126095714J</t>
  </si>
  <si>
    <t>A126110834T</t>
  </si>
  <si>
    <t>A126103274X</t>
  </si>
  <si>
    <t>A126095694K</t>
  </si>
  <si>
    <t>A126110814J</t>
  </si>
  <si>
    <t>A126103254R</t>
  </si>
  <si>
    <t>A126095202C</t>
  </si>
  <si>
    <t>A126110322L</t>
  </si>
  <si>
    <t>A126102762T</t>
  </si>
  <si>
    <t>A126095158F</t>
  </si>
  <si>
    <t>A126110278R</t>
  </si>
  <si>
    <t>A126102718J</t>
  </si>
  <si>
    <t>A126095206L</t>
  </si>
  <si>
    <t>A126110326W</t>
  </si>
  <si>
    <t>A126102766A</t>
  </si>
  <si>
    <t>A126095210C</t>
  </si>
  <si>
    <t>A126110330L</t>
  </si>
  <si>
    <t>A126102770T</t>
  </si>
  <si>
    <t>A126095162W</t>
  </si>
  <si>
    <t>A126110282F</t>
  </si>
  <si>
    <t>A126102722X</t>
  </si>
  <si>
    <t>Victoria ;  P06 - Underemployed workers ;  Persons ;</t>
  </si>
  <si>
    <t>Victoria ;  P06 - Underemployed workers ;  &gt; Males ;</t>
  </si>
  <si>
    <t>Victoria ;  P06 - Underemployed workers ;  &gt; Females ;</t>
  </si>
  <si>
    <t>Victoria ;  P07 - Underemployed part-time workers ;  Persons ;</t>
  </si>
  <si>
    <t>Victoria ;  P07 - Underemployed part-time workers ;  &gt; Males ;</t>
  </si>
  <si>
    <t>Victoria ;  P07 - Underemployed part-time workers ;  &gt; Females ;</t>
  </si>
  <si>
    <t>Victoria ;  P08 - People who started current job In the last year ;  Persons ;</t>
  </si>
  <si>
    <t>Victoria ;  P08 - People who started current job In the last year ;  &gt; Males ;</t>
  </si>
  <si>
    <t>Victoria ;  P08 - People who started current job In the last year ;  &gt; Females ;</t>
  </si>
  <si>
    <t>Victoria ;  P09 - People employed in current job for a year or more ;  Persons ;</t>
  </si>
  <si>
    <t>Victoria ;  P09 - People employed in current job for a year or more ;  &gt; Males ;</t>
  </si>
  <si>
    <t>Victoria ;  P09 - People employed in current job for a year or more ;  &gt; Females ;</t>
  </si>
  <si>
    <t>Victoria ;  P10 - Employees who started current job In the last year ;  Persons ;</t>
  </si>
  <si>
    <t>Victoria ;  P10 - Employees who started current job In the last year ;  &gt; Males ;</t>
  </si>
  <si>
    <t>Victoria ;  P10 - Employees who started current job In the last year ;  &gt; Females ;</t>
  </si>
  <si>
    <t>Victoria ;  P11 - Employees in current job for a year or more ;  Persons ;</t>
  </si>
  <si>
    <t>Victoria ;  P11 - Employees in current job for a year or more ;  &gt; Males ;</t>
  </si>
  <si>
    <t>Victoria ;  P11 - Employees in current job for a year or more ;  &gt; Females ;</t>
  </si>
  <si>
    <t>Victoria ;  P12 - Looked for work while in current job over the last year ;  Persons ;</t>
  </si>
  <si>
    <t>Victoria ;  P12 - Looked for work while in current job over the last year ;  &gt; Males ;</t>
  </si>
  <si>
    <t>Victoria ;  P12 - Looked for work while in current job over the last year ;  &gt; Females ;</t>
  </si>
  <si>
    <t>Victoria ;  P13 - People who worked at some time during the last year ;  Persons ;</t>
  </si>
  <si>
    <t>Victoria ;  P13 - People who worked at some time during the last year ;  &gt; Males ;</t>
  </si>
  <si>
    <t>Victoria ;  P13 - People who worked at some time during the last year ;  &gt; Females ;</t>
  </si>
  <si>
    <t>Victoria ;  P14 - People who were working 12 months ago ;  Persons ;</t>
  </si>
  <si>
    <t>Victoria ;  P14 - People who were working 12 months ago ;  &gt; Males ;</t>
  </si>
  <si>
    <t>Victoria ;  P14 - People who were working 12 months ago ;  &gt; Females ;</t>
  </si>
  <si>
    <t>Victoria ;  P15 - People currently employed and employed 12 months ago ;  Persons ;</t>
  </si>
  <si>
    <t>Victoria ;  P15 - People currently employed and employed 12 months ago ;  &gt; Males ;</t>
  </si>
  <si>
    <t>Victoria ;  P15 - People currently employed and employed 12 months ago ;  &gt; Females ;</t>
  </si>
  <si>
    <t>Victoria ;  P16 - People who left, lost or worked multiple jobs last year ;  Persons ;</t>
  </si>
  <si>
    <t>Victoria ;  P16 - People who left, lost or worked multiple jobs last year ;  &gt; Males ;</t>
  </si>
  <si>
    <t>Victoria ;  P16 - People who left, lost or worked multiple jobs last year ;  &gt; Females ;</t>
  </si>
  <si>
    <t>Victoria ;  P17 - People who left or lost a job last year ;  Persons ;</t>
  </si>
  <si>
    <t>Victoria ;  P17 - People who left or lost a job last year ;  &gt; Males ;</t>
  </si>
  <si>
    <t>Victoria ;  P17 - People who left or lost a job last year ;  &gt; Females ;</t>
  </si>
  <si>
    <t>Victoria ;  P18 - Employed people who left or lost a job last year ;  Persons ;</t>
  </si>
  <si>
    <t>Victoria ;  P18 - Employed people who left or lost a job last year ;  &gt; Males ;</t>
  </si>
  <si>
    <t>Victoria ;  P18 - Employed people who left or lost a job last year ;  &gt; Females ;</t>
  </si>
  <si>
    <t>Victoria ;  P19 - Unemployed people ;  Persons ;</t>
  </si>
  <si>
    <t>Victoria ;  P19 - Unemployed people ;  &gt; Males ;</t>
  </si>
  <si>
    <t>Victoria ;  P19 - Unemployed people ;  &gt; Females ;</t>
  </si>
  <si>
    <t>Victoria ;  P20 - People not in the labour force (PNILF) ;  Persons ;</t>
  </si>
  <si>
    <t>Victoria ;  P20 - People not in the labour force (PNILF) ;  &gt; Males ;</t>
  </si>
  <si>
    <t>Victoria ;  P20 - People not in the labour force (PNILF) ;  &gt; Females ;</t>
  </si>
  <si>
    <t>Victoria ;  P21 - PNILF who wanted to work ;  Persons ;</t>
  </si>
  <si>
    <t>Victoria ;  P21 - PNILF who wanted to work ;  &gt; Males ;</t>
  </si>
  <si>
    <t>Victoria ;  P21 - PNILF who wanted to work ;  &gt; Females ;</t>
  </si>
  <si>
    <t>Victoria ;  P22 - PNILF who looked for work ;  Persons ;</t>
  </si>
  <si>
    <t>Victoria ;  P22 - PNILF who looked for work ;  &gt; Males ;</t>
  </si>
  <si>
    <t>Victoria ;  P22 - PNILF who looked for work ;  &gt; Females ;</t>
  </si>
  <si>
    <t>Victoria ;  P23 - PNILF with marginal attachment to the labour force ;  Persons ;</t>
  </si>
  <si>
    <t>Victoria ;  P23 - PNILF with marginal attachment to the labour force ;  &gt; Males ;</t>
  </si>
  <si>
    <t>Victoria ;  P23 - PNILF with marginal attachment to the labour force ;  &gt; Females ;</t>
  </si>
  <si>
    <t>Victoria ;  P24 - PNILF who had a job to go or return to ;  Persons ;</t>
  </si>
  <si>
    <t>Victoria ;  P24 - PNILF who had a job to go or return to ;  &gt; Males ;</t>
  </si>
  <si>
    <t>Victoria ;  P24 - PNILF who had a job to go or return to ;  &gt; Females ;</t>
  </si>
  <si>
    <t>Victoria ;  P25 - PNILF who wanted work and could start within four weeks ;  Persons ;</t>
  </si>
  <si>
    <t>Victoria ;  P25 - PNILF who wanted work and could start within four weeks ;  &gt; Males ;</t>
  </si>
  <si>
    <t>Victoria ;  P25 - PNILF who wanted work and could start within four weeks ;  &gt; Females ;</t>
  </si>
  <si>
    <t>Victoria ;  P26 - Discouraged job seekers ;  Persons ;</t>
  </si>
  <si>
    <t>Victoria ;  P26 - Discouraged job seekers ;  &gt; Males ;</t>
  </si>
  <si>
    <t>Victoria ;  P26 - Discouraged job seekers ;  &gt; Females ;</t>
  </si>
  <si>
    <t>Victoria ;  P27 - PNILF who wanted work but unavailable within four weeks ;  Persons ;</t>
  </si>
  <si>
    <t>Victoria ;  P27 - PNILF who wanted work but unavailable within four weeks ;  &gt; Males ;</t>
  </si>
  <si>
    <t>Victoria ;  P27 - PNILF who wanted work but unavailable within four weeks ;  &gt; Females ;</t>
  </si>
  <si>
    <t>Victoria ;  P28 - PNILF who wanted work but were caring for children ;  Persons ;</t>
  </si>
  <si>
    <t>Victoria ;  P28 - PNILF who wanted work but were caring for children ;  &gt; Males ;</t>
  </si>
  <si>
    <t>Victoria ;  P28 - PNILF who wanted work but were caring for children ;  &gt; Females ;</t>
  </si>
  <si>
    <t>Victoria ;  P29 - PNILF whose last job was less than 10 years ago ;  Persons ;</t>
  </si>
  <si>
    <t>Victoria ;  P29 - PNILF whose last job was less than 10 years ago ;  &gt; Males ;</t>
  </si>
  <si>
    <t>Victoria ;  P29 - PNILF whose last job was less than 10 years ago ;  &gt; Females ;</t>
  </si>
  <si>
    <t>Victoria ;  P30 - Potential workers ;  Persons ;</t>
  </si>
  <si>
    <t>Victoria ;  P30 - Potential workers ;  &gt; Males ;</t>
  </si>
  <si>
    <t>Victoria ;  P30 - Potential workers ;  &gt; Females ;</t>
  </si>
  <si>
    <t>Victoria ;  P31 - Potential workers with job attachment ;  Persons ;</t>
  </si>
  <si>
    <t>Victoria ;  P31 - Potential workers with job attachment ;  &gt; Males ;</t>
  </si>
  <si>
    <t>Victoria ;  P31 - Potential workers with job attachment ;  &gt; Females ;</t>
  </si>
  <si>
    <t>Victoria ;  P32 - Potential workers without job attachment ;  Persons ;</t>
  </si>
  <si>
    <t>Victoria ;  P32 - Potential workers without job attachment ;  &gt; Males ;</t>
  </si>
  <si>
    <t>Victoria ;  P32 - Potential workers without job attachment ;  &gt; Females ;</t>
  </si>
  <si>
    <t>Victoria ;  P33 - People with job attachment ;  Persons ;</t>
  </si>
  <si>
    <t>Victoria ;  P33 - People with job attachment ;  &gt; Males ;</t>
  </si>
  <si>
    <t>Victoria ;  P33 - People with job attachment ;  &gt; Females ;</t>
  </si>
  <si>
    <t>Victoria ;  P34 - People without job attachment ;  Persons ;</t>
  </si>
  <si>
    <t>Victoria ;  P34 - People without job attachment ;  &gt; Males ;</t>
  </si>
  <si>
    <t>Victoria ;  P34 - People without job attachment ;  &gt; Females ;</t>
  </si>
  <si>
    <t>Victoria ;  P35 - PNILF with marginal attachment to the labour force (historical ver.) ;  Persons ;</t>
  </si>
  <si>
    <t>Victoria ;  P35 - PNILF with marginal attachment to the labour force (historical ver.) ;  &gt; Males ;</t>
  </si>
  <si>
    <t>Victoria ;  P35 - PNILF with marginal attachment to the labour force (historical ver.) ;  &gt; Females ;</t>
  </si>
  <si>
    <t>Queensland ;  P01 - Civilian population ;  Persons ;</t>
  </si>
  <si>
    <t>Queensland ;  P01 - Civilian population ;  &gt; Males ;</t>
  </si>
  <si>
    <t>Queensland ;  P01 - Civilian population ;  &gt; Females ;</t>
  </si>
  <si>
    <t>Queensland ;  P02 - Employed people ;  Persons ;</t>
  </si>
  <si>
    <t>Queensland ;  P02 - Employed people ;  &gt; Males ;</t>
  </si>
  <si>
    <t>Queensland ;  P02 - Employed people ;  &gt; Females ;</t>
  </si>
  <si>
    <t>Queensland ;  P03 - Employed people who would prefer more hours ;  Persons ;</t>
  </si>
  <si>
    <t>Queensland ;  P03 - Employed people who would prefer more hours ;  &gt; Males ;</t>
  </si>
  <si>
    <t>Queensland ;  P03 - Employed people who would prefer more hours ;  &gt; Females ;</t>
  </si>
  <si>
    <t>Queensland ;  P04 - Part-time workers who would prefer more hours ;  Persons ;</t>
  </si>
  <si>
    <t>Queensland ;  P04 - Part-time workers who would prefer more hours ;  &gt; Males ;</t>
  </si>
  <si>
    <t>Queensland ;  P04 - Part-time workers who would prefer more hours ;  &gt; Females ;</t>
  </si>
  <si>
    <t>Queensland ;  P05 - Part-time workers who would prefer full-time hours ;  Persons ;</t>
  </si>
  <si>
    <t>Queensland ;  P05 - Part-time workers who would prefer full-time hours ;  &gt; Males ;</t>
  </si>
  <si>
    <t>Queensland ;  P05 - Part-time workers who would prefer full-time hours ;  &gt; Females ;</t>
  </si>
  <si>
    <t>Queensland ;  P06 - Underemployed workers ;  Persons ;</t>
  </si>
  <si>
    <t>Queensland ;  P06 - Underemployed workers ;  &gt; Males ;</t>
  </si>
  <si>
    <t>Queensland ;  P06 - Underemployed workers ;  &gt; Females ;</t>
  </si>
  <si>
    <t>Queensland ;  P07 - Underemployed part-time workers ;  Persons ;</t>
  </si>
  <si>
    <t>Queensland ;  P07 - Underemployed part-time workers ;  &gt; Males ;</t>
  </si>
  <si>
    <t>Queensland ;  P07 - Underemployed part-time workers ;  &gt; Females ;</t>
  </si>
  <si>
    <t>Queensland ;  P08 - People who started current job In the last year ;  Persons ;</t>
  </si>
  <si>
    <t>Queensland ;  P08 - People who started current job In the last year ;  &gt; Males ;</t>
  </si>
  <si>
    <t>Queensland ;  P08 - People who started current job In the last year ;  &gt; Females ;</t>
  </si>
  <si>
    <t>Queensland ;  P09 - People employed in current job for a year or more ;  Persons ;</t>
  </si>
  <si>
    <t>Queensland ;  P09 - People employed in current job for a year or more ;  &gt; Males ;</t>
  </si>
  <si>
    <t>Queensland ;  P09 - People employed in current job for a year or more ;  &gt; Females ;</t>
  </si>
  <si>
    <t>Queensland ;  P10 - Employees who started current job In the last year ;  Persons ;</t>
  </si>
  <si>
    <t>Queensland ;  P10 - Employees who started current job In the last year ;  &gt; Males ;</t>
  </si>
  <si>
    <t>Queensland ;  P10 - Employees who started current job In the last year ;  &gt; Females ;</t>
  </si>
  <si>
    <t>Queensland ;  P11 - Employees in current job for a year or more ;  Persons ;</t>
  </si>
  <si>
    <t>Queensland ;  P11 - Employees in current job for a year or more ;  &gt; Males ;</t>
  </si>
  <si>
    <t>Queensland ;  P11 - Employees in current job for a year or more ;  &gt; Females ;</t>
  </si>
  <si>
    <t>Queensland ;  P12 - Looked for work while in current job over the last year ;  Persons ;</t>
  </si>
  <si>
    <t>Queensland ;  P12 - Looked for work while in current job over the last year ;  &gt; Males ;</t>
  </si>
  <si>
    <t>Queensland ;  P12 - Looked for work while in current job over the last year ;  &gt; Females ;</t>
  </si>
  <si>
    <t>Queensland ;  P13 - People who worked at some time during the last year ;  Persons ;</t>
  </si>
  <si>
    <t>Queensland ;  P13 - People who worked at some time during the last year ;  &gt; Males ;</t>
  </si>
  <si>
    <t>Queensland ;  P13 - People who worked at some time during the last year ;  &gt; Females ;</t>
  </si>
  <si>
    <t>Queensland ;  P14 - People who were working 12 months ago ;  Persons ;</t>
  </si>
  <si>
    <t>Queensland ;  P14 - People who were working 12 months ago ;  &gt; Males ;</t>
  </si>
  <si>
    <t>Queensland ;  P14 - People who were working 12 months ago ;  &gt; Females ;</t>
  </si>
  <si>
    <t>Queensland ;  P15 - People currently employed and employed 12 months ago ;  Persons ;</t>
  </si>
  <si>
    <t>Queensland ;  P15 - People currently employed and employed 12 months ago ;  &gt; Males ;</t>
  </si>
  <si>
    <t>Queensland ;  P15 - People currently employed and employed 12 months ago ;  &gt; Females ;</t>
  </si>
  <si>
    <t>Queensland ;  P16 - People who left, lost or worked multiple jobs last year ;  Persons ;</t>
  </si>
  <si>
    <t>Queensland ;  P16 - People who left, lost or worked multiple jobs last year ;  &gt; Males ;</t>
  </si>
  <si>
    <t>Queensland ;  P16 - People who left, lost or worked multiple jobs last year ;  &gt; Females ;</t>
  </si>
  <si>
    <t>Queensland ;  P17 - People who left or lost a job last year ;  Persons ;</t>
  </si>
  <si>
    <t>Queensland ;  P17 - People who left or lost a job last year ;  &gt; Males ;</t>
  </si>
  <si>
    <t>Queensland ;  P17 - People who left or lost a job last year ;  &gt; Females ;</t>
  </si>
  <si>
    <t>Queensland ;  P18 - Employed people who left or lost a job last year ;  Persons ;</t>
  </si>
  <si>
    <t>Queensland ;  P18 - Employed people who left or lost a job last year ;  &gt; Males ;</t>
  </si>
  <si>
    <t>Queensland ;  P18 - Employed people who left or lost a job last year ;  &gt; Females ;</t>
  </si>
  <si>
    <t>Queensland ;  P19 - Unemployed people ;  Persons ;</t>
  </si>
  <si>
    <t>Queensland ;  P19 - Unemployed people ;  &gt; Males ;</t>
  </si>
  <si>
    <t>Queensland ;  P19 - Unemployed people ;  &gt; Females ;</t>
  </si>
  <si>
    <t>Queensland ;  P20 - People not in the labour force (PNILF) ;  Persons ;</t>
  </si>
  <si>
    <t>Queensland ;  P20 - People not in the labour force (PNILF) ;  &gt; Males ;</t>
  </si>
  <si>
    <t>Queensland ;  P20 - People not in the labour force (PNILF) ;  &gt; Females ;</t>
  </si>
  <si>
    <t>Queensland ;  P21 - PNILF who wanted to work ;  Persons ;</t>
  </si>
  <si>
    <t>Queensland ;  P21 - PNILF who wanted to work ;  &gt; Males ;</t>
  </si>
  <si>
    <t>Queensland ;  P21 - PNILF who wanted to work ;  &gt; Females ;</t>
  </si>
  <si>
    <t>Queensland ;  P22 - PNILF who looked for work ;  Persons ;</t>
  </si>
  <si>
    <t>Queensland ;  P22 - PNILF who looked for work ;  &gt; Males ;</t>
  </si>
  <si>
    <t>Queensland ;  P22 - PNILF who looked for work ;  &gt; Females ;</t>
  </si>
  <si>
    <t>Queensland ;  P23 - PNILF with marginal attachment to the labour force ;  Persons ;</t>
  </si>
  <si>
    <t>Queensland ;  P23 - PNILF with marginal attachment to the labour force ;  &gt; Males ;</t>
  </si>
  <si>
    <t>Queensland ;  P23 - PNILF with marginal attachment to the labour force ;  &gt; Females ;</t>
  </si>
  <si>
    <t>Queensland ;  P24 - PNILF who had a job to go or return to ;  Persons ;</t>
  </si>
  <si>
    <t>Queensland ;  P24 - PNILF who had a job to go or return to ;  &gt; Males ;</t>
  </si>
  <si>
    <t>Queensland ;  P24 - PNILF who had a job to go or return to ;  &gt; Females ;</t>
  </si>
  <si>
    <t>Queensland ;  P25 - PNILF who wanted work and could start within four weeks ;  Persons ;</t>
  </si>
  <si>
    <t>Queensland ;  P25 - PNILF who wanted work and could start within four weeks ;  &gt; Males ;</t>
  </si>
  <si>
    <t>Queensland ;  P25 - PNILF who wanted work and could start within four weeks ;  &gt; Females ;</t>
  </si>
  <si>
    <t>Queensland ;  P26 - Discouraged job seekers ;  Persons ;</t>
  </si>
  <si>
    <t>Queensland ;  P26 - Discouraged job seekers ;  &gt; Males ;</t>
  </si>
  <si>
    <t>Queensland ;  P26 - Discouraged job seekers ;  &gt; Females ;</t>
  </si>
  <si>
    <t>Queensland ;  P27 - PNILF who wanted work but unavailable within four weeks ;  Persons ;</t>
  </si>
  <si>
    <t>Queensland ;  P27 - PNILF who wanted work but unavailable within four weeks ;  &gt; Males ;</t>
  </si>
  <si>
    <t>Queensland ;  P27 - PNILF who wanted work but unavailable within four weeks ;  &gt; Females ;</t>
  </si>
  <si>
    <t>Queensland ;  P28 - PNILF who wanted work but were caring for children ;  Persons ;</t>
  </si>
  <si>
    <t>Queensland ;  P28 - PNILF who wanted work but were caring for children ;  &gt; Males ;</t>
  </si>
  <si>
    <t>Queensland ;  P28 - PNILF who wanted work but were caring for children ;  &gt; Females ;</t>
  </si>
  <si>
    <t>Queensland ;  P29 - PNILF whose last job was less than 10 years ago ;  Persons ;</t>
  </si>
  <si>
    <t>Queensland ;  P29 - PNILF whose last job was less than 10 years ago ;  &gt; Males ;</t>
  </si>
  <si>
    <t>Queensland ;  P29 - PNILF whose last job was less than 10 years ago ;  &gt; Females ;</t>
  </si>
  <si>
    <t>Queensland ;  P30 - Potential workers ;  Persons ;</t>
  </si>
  <si>
    <t>Queensland ;  P30 - Potential workers ;  &gt; Males ;</t>
  </si>
  <si>
    <t>Queensland ;  P30 - Potential workers ;  &gt; Females ;</t>
  </si>
  <si>
    <t>Queensland ;  P31 - Potential workers with job attachment ;  Persons ;</t>
  </si>
  <si>
    <t>Queensland ;  P31 - Potential workers with job attachment ;  &gt; Males ;</t>
  </si>
  <si>
    <t>Queensland ;  P31 - Potential workers with job attachment ;  &gt; Females ;</t>
  </si>
  <si>
    <t>Queensland ;  P32 - Potential workers without job attachment ;  Persons ;</t>
  </si>
  <si>
    <t>Queensland ;  P32 - Potential workers without job attachment ;  &gt; Males ;</t>
  </si>
  <si>
    <t>Queensland ;  P32 - Potential workers without job attachment ;  &gt; Females ;</t>
  </si>
  <si>
    <t>Queensland ;  P33 - People with job attachment ;  Persons ;</t>
  </si>
  <si>
    <t>Queensland ;  P33 - People with job attachment ;  &gt; Males ;</t>
  </si>
  <si>
    <t>Queensland ;  P33 - People with job attachment ;  &gt; Females ;</t>
  </si>
  <si>
    <t>Queensland ;  P34 - People without job attachment ;  Persons ;</t>
  </si>
  <si>
    <t>Queensland ;  P34 - People without job attachment ;  &gt; Males ;</t>
  </si>
  <si>
    <t>Queensland ;  P34 - People without job attachment ;  &gt; Females ;</t>
  </si>
  <si>
    <t>Queensland ;  P35 - PNILF with marginal attachment to the labour force (historical ver.) ;  Persons ;</t>
  </si>
  <si>
    <t>Queensland ;  P35 - PNILF with marginal attachment to the labour force (historical ver.) ;  &gt; Males ;</t>
  </si>
  <si>
    <t>Queensland ;  P35 - PNILF with marginal attachment to the labour force (historical ver.) ;  &gt; Females ;</t>
  </si>
  <si>
    <t>South Australia ;  P01 - Civilian population ;  Persons ;</t>
  </si>
  <si>
    <t>South Australia ;  P01 - Civilian population ;  &gt; Males ;</t>
  </si>
  <si>
    <t>South Australia ;  P01 - Civilian population ;  &gt; Females ;</t>
  </si>
  <si>
    <t>South Australia ;  P02 - Employed people ;  Persons ;</t>
  </si>
  <si>
    <t>South Australia ;  P02 - Employed people ;  &gt; Males ;</t>
  </si>
  <si>
    <t>South Australia ;  P02 - Employed people ;  &gt; Females ;</t>
  </si>
  <si>
    <t>South Australia ;  P03 - Employed people who would prefer more hours ;  Persons ;</t>
  </si>
  <si>
    <t>South Australia ;  P03 - Employed people who would prefer more hours ;  &gt; Males ;</t>
  </si>
  <si>
    <t>South Australia ;  P03 - Employed people who would prefer more hours ;  &gt; Females ;</t>
  </si>
  <si>
    <t>South Australia ;  P04 - Part-time workers who would prefer more hours ;  Persons ;</t>
  </si>
  <si>
    <t>South Australia ;  P04 - Part-time workers who would prefer more hours ;  &gt; Males ;</t>
  </si>
  <si>
    <t>South Australia ;  P04 - Part-time workers who would prefer more hours ;  &gt; Females ;</t>
  </si>
  <si>
    <t>South Australia ;  P05 - Part-time workers who would prefer full-time hours ;  Persons ;</t>
  </si>
  <si>
    <t>South Australia ;  P05 - Part-time workers who would prefer full-time hours ;  &gt; Males ;</t>
  </si>
  <si>
    <t>South Australia ;  P05 - Part-time workers who would prefer full-time hours ;  &gt; Females ;</t>
  </si>
  <si>
    <t>South Australia ;  P06 - Underemployed workers ;  Persons ;</t>
  </si>
  <si>
    <t>South Australia ;  P06 - Underemployed workers ;  &gt; Males ;</t>
  </si>
  <si>
    <t>South Australia ;  P06 - Underemployed workers ;  &gt; Females ;</t>
  </si>
  <si>
    <t>South Australia ;  P07 - Underemployed part-time workers ;  Persons ;</t>
  </si>
  <si>
    <t>South Australia ;  P07 - Underemployed part-time workers ;  &gt; Males ;</t>
  </si>
  <si>
    <t>South Australia ;  P07 - Underemployed part-time workers ;  &gt; Females ;</t>
  </si>
  <si>
    <t>South Australia ;  P08 - People who started current job In the last year ;  Persons ;</t>
  </si>
  <si>
    <t>South Australia ;  P08 - People who started current job In the last year ;  &gt; Males ;</t>
  </si>
  <si>
    <t>South Australia ;  P08 - People who started current job In the last year ;  &gt; Females ;</t>
  </si>
  <si>
    <t>South Australia ;  P09 - People employed in current job for a year or more ;  Persons ;</t>
  </si>
  <si>
    <t>South Australia ;  P09 - People employed in current job for a year or more ;  &gt; Males ;</t>
  </si>
  <si>
    <t>South Australia ;  P09 - People employed in current job for a year or more ;  &gt; Females ;</t>
  </si>
  <si>
    <t>South Australia ;  P10 - Employees who started current job In the last year ;  Persons ;</t>
  </si>
  <si>
    <t>South Australia ;  P10 - Employees who started current job In the last year ;  &gt; Males ;</t>
  </si>
  <si>
    <t>South Australia ;  P10 - Employees who started current job In the last year ;  &gt; Females ;</t>
  </si>
  <si>
    <t>South Australia ;  P11 - Employees in current job for a year or more ;  Persons ;</t>
  </si>
  <si>
    <t>South Australia ;  P11 - Employees in current job for a year or more ;  &gt; Males ;</t>
  </si>
  <si>
    <t>South Australia ;  P11 - Employees in current job for a year or more ;  &gt; Females ;</t>
  </si>
  <si>
    <t>South Australia ;  P12 - Looked for work while in current job over the last year ;  Persons ;</t>
  </si>
  <si>
    <t>South Australia ;  P12 - Looked for work while in current job over the last year ;  &gt; Males ;</t>
  </si>
  <si>
    <t>South Australia ;  P12 - Looked for work while in current job over the last year ;  &gt; Females ;</t>
  </si>
  <si>
    <t>South Australia ;  P13 - People who worked at some time during the last year ;  Persons ;</t>
  </si>
  <si>
    <t>South Australia ;  P13 - People who worked at some time during the last year ;  &gt; Males ;</t>
  </si>
  <si>
    <t>South Australia ;  P13 - People who worked at some time during the last year ;  &gt; Females ;</t>
  </si>
  <si>
    <t>South Australia ;  P14 - People who were working 12 months ago ;  Persons ;</t>
  </si>
  <si>
    <t>South Australia ;  P14 - People who were working 12 months ago ;  &gt; Males ;</t>
  </si>
  <si>
    <t>South Australia ;  P14 - People who were working 12 months ago ;  &gt; Females ;</t>
  </si>
  <si>
    <t>South Australia ;  P15 - People currently employed and employed 12 months ago ;  Persons ;</t>
  </si>
  <si>
    <t>South Australia ;  P15 - People currently employed and employed 12 months ago ;  &gt; Males ;</t>
  </si>
  <si>
    <t>South Australia ;  P15 - People currently employed and employed 12 months ago ;  &gt; Females ;</t>
  </si>
  <si>
    <t>South Australia ;  P16 - People who left, lost or worked multiple jobs last year ;  Persons ;</t>
  </si>
  <si>
    <t>South Australia ;  P16 - People who left, lost or worked multiple jobs last year ;  &gt; Males ;</t>
  </si>
  <si>
    <t>South Australia ;  P16 - People who left, lost or worked multiple jobs last year ;  &gt; Females ;</t>
  </si>
  <si>
    <t>South Australia ;  P17 - People who left or lost a job last year ;  Persons ;</t>
  </si>
  <si>
    <t>South Australia ;  P17 - People who left or lost a job last year ;  &gt; Males ;</t>
  </si>
  <si>
    <t>South Australia ;  P17 - People who left or lost a job last year ;  &gt; Females ;</t>
  </si>
  <si>
    <t>South Australia ;  P18 - Employed people who left or lost a job last year ;  Persons ;</t>
  </si>
  <si>
    <t>South Australia ;  P18 - Employed people who left or lost a job last year ;  &gt; Males ;</t>
  </si>
  <si>
    <t>South Australia ;  P18 - Employed people who left or lost a job last year ;  &gt; Females ;</t>
  </si>
  <si>
    <t>South Australia ;  P19 - Unemployed people ;  Persons ;</t>
  </si>
  <si>
    <t>A126095166F</t>
  </si>
  <si>
    <t>A126110286R</t>
  </si>
  <si>
    <t>A126102726J</t>
  </si>
  <si>
    <t>A126095190F</t>
  </si>
  <si>
    <t>A126110310C</t>
  </si>
  <si>
    <t>A126102750J</t>
  </si>
  <si>
    <t>A126095138W</t>
  </si>
  <si>
    <t>A126110258F</t>
  </si>
  <si>
    <t>A126102698K</t>
  </si>
  <si>
    <t>A126095214L</t>
  </si>
  <si>
    <t>A126110334W</t>
  </si>
  <si>
    <t>A126102774A</t>
  </si>
  <si>
    <t>A126095194R</t>
  </si>
  <si>
    <t>A126110314L</t>
  </si>
  <si>
    <t>A126102754T</t>
  </si>
  <si>
    <t>A126095226W</t>
  </si>
  <si>
    <t>A126110346F</t>
  </si>
  <si>
    <t>A126102786K</t>
  </si>
  <si>
    <t>A126095142L</t>
  </si>
  <si>
    <t>A126110262W</t>
  </si>
  <si>
    <t>A126102702R</t>
  </si>
  <si>
    <t>A126095098R</t>
  </si>
  <si>
    <t>A126110218L</t>
  </si>
  <si>
    <t>A126102658T</t>
  </si>
  <si>
    <t>A126095118L</t>
  </si>
  <si>
    <t>A126110238W</t>
  </si>
  <si>
    <t>A126102678A</t>
  </si>
  <si>
    <t>A126095170W</t>
  </si>
  <si>
    <t>A126110290F</t>
  </si>
  <si>
    <t>A126102730X</t>
  </si>
  <si>
    <t>A126095122C</t>
  </si>
  <si>
    <t>A126110242L</t>
  </si>
  <si>
    <t>A126102682T</t>
  </si>
  <si>
    <t>A126095174F</t>
  </si>
  <si>
    <t>A126110294R</t>
  </si>
  <si>
    <t>A126102734J</t>
  </si>
  <si>
    <t>A126095178R</t>
  </si>
  <si>
    <t>A126110298X</t>
  </si>
  <si>
    <t>A126102738T</t>
  </si>
  <si>
    <t>A126095230L</t>
  </si>
  <si>
    <t>A126110350W</t>
  </si>
  <si>
    <t>A126102790A</t>
  </si>
  <si>
    <t>A126095102V</t>
  </si>
  <si>
    <t>A126110222C</t>
  </si>
  <si>
    <t>A126102662J</t>
  </si>
  <si>
    <t>A126095218W</t>
  </si>
  <si>
    <t>A126110338F</t>
  </si>
  <si>
    <t>A126102778K</t>
  </si>
  <si>
    <t>A126095222L</t>
  </si>
  <si>
    <t>A126110342W</t>
  </si>
  <si>
    <t>A126102782A</t>
  </si>
  <si>
    <t>A126095110V</t>
  </si>
  <si>
    <t>A126110230C</t>
  </si>
  <si>
    <t>A126102670J</t>
  </si>
  <si>
    <t>A126095146W</t>
  </si>
  <si>
    <t>A126110266F</t>
  </si>
  <si>
    <t>A126102706X</t>
  </si>
  <si>
    <t>A126095182F</t>
  </si>
  <si>
    <t>A126110302C</t>
  </si>
  <si>
    <t>A126102742J</t>
  </si>
  <si>
    <t>A126095234W</t>
  </si>
  <si>
    <t>A126110354F</t>
  </si>
  <si>
    <t>A126102794K</t>
  </si>
  <si>
    <t>A126095106C</t>
  </si>
  <si>
    <t>A126110226L</t>
  </si>
  <si>
    <t>A126102666T</t>
  </si>
  <si>
    <t>A126095186R</t>
  </si>
  <si>
    <t>A126110306L</t>
  </si>
  <si>
    <t>A126102746T</t>
  </si>
  <si>
    <t>A126095198X</t>
  </si>
  <si>
    <t>A126110318W</t>
  </si>
  <si>
    <t>A126102758A</t>
  </si>
  <si>
    <t>A126095130C</t>
  </si>
  <si>
    <t>A126110250L</t>
  </si>
  <si>
    <t>A126102690T</t>
  </si>
  <si>
    <t>A126095114C</t>
  </si>
  <si>
    <t>A126110234L</t>
  </si>
  <si>
    <t>A126102674T</t>
  </si>
  <si>
    <t>A126095150L</t>
  </si>
  <si>
    <t>A126110270W</t>
  </si>
  <si>
    <t>A126102710R</t>
  </si>
  <si>
    <t>A126095126L</t>
  </si>
  <si>
    <t>A126110246W</t>
  </si>
  <si>
    <t>A126102686A</t>
  </si>
  <si>
    <t>A126095154W</t>
  </si>
  <si>
    <t>A126110274F</t>
  </si>
  <si>
    <t>A126102714X</t>
  </si>
  <si>
    <t>A126095134L</t>
  </si>
  <si>
    <t>A126110254W</t>
  </si>
  <si>
    <t>A126102694A</t>
  </si>
  <si>
    <t>A126095902T</t>
  </si>
  <si>
    <t>A126111022C</t>
  </si>
  <si>
    <t>A126103462J</t>
  </si>
  <si>
    <t>A126095858V</t>
  </si>
  <si>
    <t>A126110978C</t>
  </si>
  <si>
    <t>A126103418X</t>
  </si>
  <si>
    <t>A126095906A</t>
  </si>
  <si>
    <t>A126111026L</t>
  </si>
  <si>
    <t>A126103466T</t>
  </si>
  <si>
    <t>A126095910T</t>
  </si>
  <si>
    <t>A126111030C</t>
  </si>
  <si>
    <t>A126103470J</t>
  </si>
  <si>
    <t>A126095862K</t>
  </si>
  <si>
    <t>A126110982V</t>
  </si>
  <si>
    <t>A126103422R</t>
  </si>
  <si>
    <t>A126095866V</t>
  </si>
  <si>
    <t>A126110986C</t>
  </si>
  <si>
    <t>A126103426X</t>
  </si>
  <si>
    <t>A126095890V</t>
  </si>
  <si>
    <t>A126111010V</t>
  </si>
  <si>
    <t>A126103450X</t>
  </si>
  <si>
    <t>A126095838K</t>
  </si>
  <si>
    <t>A126110958V</t>
  </si>
  <si>
    <t>A126103398A</t>
  </si>
  <si>
    <t>A126095914A</t>
  </si>
  <si>
    <t>A126111034L</t>
  </si>
  <si>
    <t>A126103474T</t>
  </si>
  <si>
    <t>A126095894C</t>
  </si>
  <si>
    <t>A126111014C</t>
  </si>
  <si>
    <t>A126103454J</t>
  </si>
  <si>
    <t>A126095926K</t>
  </si>
  <si>
    <t>A126111046W</t>
  </si>
  <si>
    <t>A126103486A</t>
  </si>
  <si>
    <t>A126095842A</t>
  </si>
  <si>
    <t>A126110962K</t>
  </si>
  <si>
    <t>A126103402F</t>
  </si>
  <si>
    <t>A126095798C</t>
  </si>
  <si>
    <t>A126110918A</t>
  </si>
  <si>
    <t>A126103358J</t>
  </si>
  <si>
    <t>A126095818A</t>
  </si>
  <si>
    <t>A126110938K</t>
  </si>
  <si>
    <t>A126103378T</t>
  </si>
  <si>
    <t>A126095870K</t>
  </si>
  <si>
    <t>A126110990V</t>
  </si>
  <si>
    <t>A126103430R</t>
  </si>
  <si>
    <t>A126095822T</t>
  </si>
  <si>
    <t>A126110942A</t>
  </si>
  <si>
    <t>A126103382J</t>
  </si>
  <si>
    <t>A126095874V</t>
  </si>
  <si>
    <t>A126110994C</t>
  </si>
  <si>
    <t>A126103434X</t>
  </si>
  <si>
    <t>A126095878C</t>
  </si>
  <si>
    <t>A126110998L</t>
  </si>
  <si>
    <t>A126103438J</t>
  </si>
  <si>
    <t>A126095930A</t>
  </si>
  <si>
    <t>A126111050L</t>
  </si>
  <si>
    <t>A126103490T</t>
  </si>
  <si>
    <t>A126095802J</t>
  </si>
  <si>
    <t>A126110922T</t>
  </si>
  <si>
    <t>A126103362X</t>
  </si>
  <si>
    <t>A126095918K</t>
  </si>
  <si>
    <t>A126111038W</t>
  </si>
  <si>
    <t>A126103478A</t>
  </si>
  <si>
    <t>A126095922A</t>
  </si>
  <si>
    <t>A126111042L</t>
  </si>
  <si>
    <t>A126103482T</t>
  </si>
  <si>
    <t>A126095810J</t>
  </si>
  <si>
    <t>A126110930T</t>
  </si>
  <si>
    <t>A126103370X</t>
  </si>
  <si>
    <t>A126095846K</t>
  </si>
  <si>
    <t>A126110966V</t>
  </si>
  <si>
    <t>A126103406R</t>
  </si>
  <si>
    <t>A126095882V</t>
  </si>
  <si>
    <t>A126111002V</t>
  </si>
  <si>
    <t>A126103442X</t>
  </si>
  <si>
    <t>A126095934K</t>
  </si>
  <si>
    <t>A126111054W</t>
  </si>
  <si>
    <t>A126103494A</t>
  </si>
  <si>
    <t>A126095806T</t>
  </si>
  <si>
    <t>A126110926A</t>
  </si>
  <si>
    <t>A126103366J</t>
  </si>
  <si>
    <t>A126095886C</t>
  </si>
  <si>
    <t>A126111006C</t>
  </si>
  <si>
    <t>A126103446J</t>
  </si>
  <si>
    <t>A126095898L</t>
  </si>
  <si>
    <t>A126111018L</t>
  </si>
  <si>
    <t>A126103458T</t>
  </si>
  <si>
    <t>A126095830T</t>
  </si>
  <si>
    <t>A126110950A</t>
  </si>
  <si>
    <t>A126103390J</t>
  </si>
  <si>
    <t>A126095814T</t>
  </si>
  <si>
    <t>A126110934A</t>
  </si>
  <si>
    <t>A126103374J</t>
  </si>
  <si>
    <t>A126095850A</t>
  </si>
  <si>
    <t>A126110970K</t>
  </si>
  <si>
    <t>A126103410F</t>
  </si>
  <si>
    <t>A126095826A</t>
  </si>
  <si>
    <t>A126110946K</t>
  </si>
  <si>
    <t>A126103386T</t>
  </si>
  <si>
    <t>A126095854K</t>
  </si>
  <si>
    <t>A126110974V</t>
  </si>
  <si>
    <t>A126103414R</t>
  </si>
  <si>
    <t>A126095834A</t>
  </si>
  <si>
    <t>A126110954K</t>
  </si>
  <si>
    <t>A126103394T</t>
  </si>
  <si>
    <t>A126096042W</t>
  </si>
  <si>
    <t>A126111162F</t>
  </si>
  <si>
    <t>A126103602X</t>
  </si>
  <si>
    <t>A126095998W</t>
  </si>
  <si>
    <t>A126111118W</t>
  </si>
  <si>
    <t>A126103558A</t>
  </si>
  <si>
    <t>A126096046F</t>
  </si>
  <si>
    <t>A126111166R</t>
  </si>
  <si>
    <t>A126103606J</t>
  </si>
  <si>
    <t>A126096050W</t>
  </si>
  <si>
    <t>A126111170F</t>
  </si>
  <si>
    <t>A126103610X</t>
  </si>
  <si>
    <t>A126096002C</t>
  </si>
  <si>
    <t>A126111122L</t>
  </si>
  <si>
    <t>A126103562T</t>
  </si>
  <si>
    <t>A126096006L</t>
  </si>
  <si>
    <t>A126111126W</t>
  </si>
  <si>
    <t>A126103566A</t>
  </si>
  <si>
    <t>A126096030L</t>
  </si>
  <si>
    <t>A126111150W</t>
  </si>
  <si>
    <t>A126103590A</t>
  </si>
  <si>
    <t>A126095978L</t>
  </si>
  <si>
    <t>A126111098X</t>
  </si>
  <si>
    <t>A126103538T</t>
  </si>
  <si>
    <t>A126096054F</t>
  </si>
  <si>
    <t>A126111174R</t>
  </si>
  <si>
    <t>A126103614J</t>
  </si>
  <si>
    <t>A126096034W</t>
  </si>
  <si>
    <t>A126111154F</t>
  </si>
  <si>
    <t>A126103594K</t>
  </si>
  <si>
    <t>A126096066R</t>
  </si>
  <si>
    <t>A126111186X</t>
  </si>
  <si>
    <t>A126103626T</t>
  </si>
  <si>
    <t>A126095982C</t>
  </si>
  <si>
    <t>A126111102C</t>
  </si>
  <si>
    <t>A126103542J</t>
  </si>
  <si>
    <t>A126095938V</t>
  </si>
  <si>
    <t>A126111058F</t>
  </si>
  <si>
    <t>A126103498K</t>
  </si>
  <si>
    <t>A126095958C</t>
  </si>
  <si>
    <t>A126111078R</t>
  </si>
  <si>
    <t>A126103518J</t>
  </si>
  <si>
    <t>A126096010C</t>
  </si>
  <si>
    <t>A126111130L</t>
  </si>
  <si>
    <t>A126103570T</t>
  </si>
  <si>
    <t>A126095962V</t>
  </si>
  <si>
    <t>A126111082F</t>
  </si>
  <si>
    <t>A126103522X</t>
  </si>
  <si>
    <t>A126096014L</t>
  </si>
  <si>
    <t>A126111134W</t>
  </si>
  <si>
    <t>A126103574A</t>
  </si>
  <si>
    <t>A126096018W</t>
  </si>
  <si>
    <t>A126111138F</t>
  </si>
  <si>
    <t>A126103578K</t>
  </si>
  <si>
    <t>A126096070F</t>
  </si>
  <si>
    <t>South Australia ;  P19 - Unemployed people ;  &gt; Males ;</t>
  </si>
  <si>
    <t>South Australia ;  P19 - Unemployed people ;  &gt; Females ;</t>
  </si>
  <si>
    <t>South Australia ;  P20 - People not in the labour force (PNILF) ;  Persons ;</t>
  </si>
  <si>
    <t>South Australia ;  P20 - People not in the labour force (PNILF) ;  &gt; Males ;</t>
  </si>
  <si>
    <t>South Australia ;  P20 - People not in the labour force (PNILF) ;  &gt; Females ;</t>
  </si>
  <si>
    <t>South Australia ;  P21 - PNILF who wanted to work ;  Persons ;</t>
  </si>
  <si>
    <t>South Australia ;  P21 - PNILF who wanted to work ;  &gt; Males ;</t>
  </si>
  <si>
    <t>South Australia ;  P21 - PNILF who wanted to work ;  &gt; Females ;</t>
  </si>
  <si>
    <t>South Australia ;  P22 - PNILF who looked for work ;  Persons ;</t>
  </si>
  <si>
    <t>South Australia ;  P22 - PNILF who looked for work ;  &gt; Males ;</t>
  </si>
  <si>
    <t>South Australia ;  P22 - PNILF who looked for work ;  &gt; Females ;</t>
  </si>
  <si>
    <t>South Australia ;  P23 - PNILF with marginal attachment to the labour force ;  Persons ;</t>
  </si>
  <si>
    <t>South Australia ;  P23 - PNILF with marginal attachment to the labour force ;  &gt; Males ;</t>
  </si>
  <si>
    <t>South Australia ;  P23 - PNILF with marginal attachment to the labour force ;  &gt; Females ;</t>
  </si>
  <si>
    <t>South Australia ;  P24 - PNILF who had a job to go or return to ;  Persons ;</t>
  </si>
  <si>
    <t>South Australia ;  P24 - PNILF who had a job to go or return to ;  &gt; Males ;</t>
  </si>
  <si>
    <t>South Australia ;  P24 - PNILF who had a job to go or return to ;  &gt; Females ;</t>
  </si>
  <si>
    <t>South Australia ;  P25 - PNILF who wanted work and could start within four weeks ;  Persons ;</t>
  </si>
  <si>
    <t>South Australia ;  P25 - PNILF who wanted work and could start within four weeks ;  &gt; Males ;</t>
  </si>
  <si>
    <t>South Australia ;  P25 - PNILF who wanted work and could start within four weeks ;  &gt; Females ;</t>
  </si>
  <si>
    <t>South Australia ;  P26 - Discouraged job seekers ;  Persons ;</t>
  </si>
  <si>
    <t>South Australia ;  P26 - Discouraged job seekers ;  &gt; Males ;</t>
  </si>
  <si>
    <t>South Australia ;  P26 - Discouraged job seekers ;  &gt; Females ;</t>
  </si>
  <si>
    <t>South Australia ;  P27 - PNILF who wanted work but unavailable within four weeks ;  Persons ;</t>
  </si>
  <si>
    <t>South Australia ;  P27 - PNILF who wanted work but unavailable within four weeks ;  &gt; Males ;</t>
  </si>
  <si>
    <t>South Australia ;  P27 - PNILF who wanted work but unavailable within four weeks ;  &gt; Females ;</t>
  </si>
  <si>
    <t>South Australia ;  P28 - PNILF who wanted work but were caring for children ;  Persons ;</t>
  </si>
  <si>
    <t>South Australia ;  P28 - PNILF who wanted work but were caring for children ;  &gt; Males ;</t>
  </si>
  <si>
    <t>South Australia ;  P28 - PNILF who wanted work but were caring for children ;  &gt; Females ;</t>
  </si>
  <si>
    <t>South Australia ;  P29 - PNILF whose last job was less than 10 years ago ;  Persons ;</t>
  </si>
  <si>
    <t>South Australia ;  P29 - PNILF whose last job was less than 10 years ago ;  &gt; Males ;</t>
  </si>
  <si>
    <t>South Australia ;  P29 - PNILF whose last job was less than 10 years ago ;  &gt; Females ;</t>
  </si>
  <si>
    <t>South Australia ;  P30 - Potential workers ;  Persons ;</t>
  </si>
  <si>
    <t>South Australia ;  P30 - Potential workers ;  &gt; Males ;</t>
  </si>
  <si>
    <t>South Australia ;  P30 - Potential workers ;  &gt; Females ;</t>
  </si>
  <si>
    <t>South Australia ;  P31 - Potential workers with job attachment ;  Persons ;</t>
  </si>
  <si>
    <t>South Australia ;  P31 - Potential workers with job attachment ;  &gt; Males ;</t>
  </si>
  <si>
    <t>South Australia ;  P31 - Potential workers with job attachment ;  &gt; Females ;</t>
  </si>
  <si>
    <t>South Australia ;  P32 - Potential workers without job attachment ;  Persons ;</t>
  </si>
  <si>
    <t>South Australia ;  P32 - Potential workers without job attachment ;  &gt; Males ;</t>
  </si>
  <si>
    <t>South Australia ;  P32 - Potential workers without job attachment ;  &gt; Females ;</t>
  </si>
  <si>
    <t>South Australia ;  P33 - People with job attachment ;  Persons ;</t>
  </si>
  <si>
    <t>South Australia ;  P33 - People with job attachment ;  &gt; Males ;</t>
  </si>
  <si>
    <t>South Australia ;  P33 - People with job attachment ;  &gt; Females ;</t>
  </si>
  <si>
    <t>South Australia ;  P34 - People without job attachment ;  Persons ;</t>
  </si>
  <si>
    <t>South Australia ;  P34 - People without job attachment ;  &gt; Males ;</t>
  </si>
  <si>
    <t>South Australia ;  P34 - People without job attachment ;  &gt; Females ;</t>
  </si>
  <si>
    <t>South Australia ;  P35 - PNILF with marginal attachment to the labour force (historical ver.) ;  Persons ;</t>
  </si>
  <si>
    <t>South Australia ;  P35 - PNILF with marginal attachment to the labour force (historical ver.) ;  &gt; Males ;</t>
  </si>
  <si>
    <t>South Australia ;  P35 - PNILF with marginal attachment to the labour force (historical ver.) ;  &gt; Females ;</t>
  </si>
  <si>
    <t>Western Australia ;  P01 - Civilian population ;  Persons ;</t>
  </si>
  <si>
    <t>Western Australia ;  P01 - Civilian population ;  &gt; Males ;</t>
  </si>
  <si>
    <t>Western Australia ;  P01 - Civilian population ;  &gt; Females ;</t>
  </si>
  <si>
    <t>Western Australia ;  P02 - Employed people ;  Persons ;</t>
  </si>
  <si>
    <t>Western Australia ;  P02 - Employed people ;  &gt; Males ;</t>
  </si>
  <si>
    <t>Western Australia ;  P02 - Employed people ;  &gt; Females ;</t>
  </si>
  <si>
    <t>Western Australia ;  P03 - Employed people who would prefer more hours ;  Persons ;</t>
  </si>
  <si>
    <t>Western Australia ;  P03 - Employed people who would prefer more hours ;  &gt; Males ;</t>
  </si>
  <si>
    <t>Western Australia ;  P03 - Employed people who would prefer more hours ;  &gt; Females ;</t>
  </si>
  <si>
    <t>Western Australia ;  P04 - Part-time workers who would prefer more hours ;  Persons ;</t>
  </si>
  <si>
    <t>Western Australia ;  P04 - Part-time workers who would prefer more hours ;  &gt; Males ;</t>
  </si>
  <si>
    <t>Western Australia ;  P04 - Part-time workers who would prefer more hours ;  &gt; Females ;</t>
  </si>
  <si>
    <t>Western Australia ;  P05 - Part-time workers who would prefer full-time hours ;  Persons ;</t>
  </si>
  <si>
    <t>Western Australia ;  P05 - Part-time workers who would prefer full-time hours ;  &gt; Males ;</t>
  </si>
  <si>
    <t>Western Australia ;  P05 - Part-time workers who would prefer full-time hours ;  &gt; Females ;</t>
  </si>
  <si>
    <t>Western Australia ;  P06 - Underemployed workers ;  Persons ;</t>
  </si>
  <si>
    <t>Western Australia ;  P06 - Underemployed workers ;  &gt; Males ;</t>
  </si>
  <si>
    <t>Western Australia ;  P06 - Underemployed workers ;  &gt; Females ;</t>
  </si>
  <si>
    <t>Western Australia ;  P07 - Underemployed part-time workers ;  Persons ;</t>
  </si>
  <si>
    <t>Western Australia ;  P07 - Underemployed part-time workers ;  &gt; Males ;</t>
  </si>
  <si>
    <t>Western Australia ;  P07 - Underemployed part-time workers ;  &gt; Females ;</t>
  </si>
  <si>
    <t>Western Australia ;  P08 - People who started current job In the last year ;  Persons ;</t>
  </si>
  <si>
    <t>Western Australia ;  P08 - People who started current job In the last year ;  &gt; Males ;</t>
  </si>
  <si>
    <t>Western Australia ;  P08 - People who started current job In the last year ;  &gt; Females ;</t>
  </si>
  <si>
    <t>Western Australia ;  P09 - People employed in current job for a year or more ;  Persons ;</t>
  </si>
  <si>
    <t>Western Australia ;  P09 - People employed in current job for a year or more ;  &gt; Males ;</t>
  </si>
  <si>
    <t>Western Australia ;  P09 - People employed in current job for a year or more ;  &gt; Females ;</t>
  </si>
  <si>
    <t>Western Australia ;  P10 - Employees who started current job In the last year ;  Persons ;</t>
  </si>
  <si>
    <t>Western Australia ;  P10 - Employees who started current job In the last year ;  &gt; Males ;</t>
  </si>
  <si>
    <t>Western Australia ;  P10 - Employees who started current job In the last year ;  &gt; Females ;</t>
  </si>
  <si>
    <t>Western Australia ;  P11 - Employees in current job for a year or more ;  Persons ;</t>
  </si>
  <si>
    <t>Western Australia ;  P11 - Employees in current job for a year or more ;  &gt; Males ;</t>
  </si>
  <si>
    <t>Western Australia ;  P11 - Employees in current job for a year or more ;  &gt; Females ;</t>
  </si>
  <si>
    <t>Western Australia ;  P12 - Looked for work while in current job over the last year ;  Persons ;</t>
  </si>
  <si>
    <t>Western Australia ;  P12 - Looked for work while in current job over the last year ;  &gt; Males ;</t>
  </si>
  <si>
    <t>Western Australia ;  P12 - Looked for work while in current job over the last year ;  &gt; Females ;</t>
  </si>
  <si>
    <t>Western Australia ;  P13 - People who worked at some time during the last year ;  Persons ;</t>
  </si>
  <si>
    <t>Western Australia ;  P13 - People who worked at some time during the last year ;  &gt; Males ;</t>
  </si>
  <si>
    <t>Western Australia ;  P13 - People who worked at some time during the last year ;  &gt; Females ;</t>
  </si>
  <si>
    <t>Western Australia ;  P14 - People who were working 12 months ago ;  Persons ;</t>
  </si>
  <si>
    <t>Western Australia ;  P14 - People who were working 12 months ago ;  &gt; Males ;</t>
  </si>
  <si>
    <t>Western Australia ;  P14 - People who were working 12 months ago ;  &gt; Females ;</t>
  </si>
  <si>
    <t>Western Australia ;  P15 - People currently employed and employed 12 months ago ;  Persons ;</t>
  </si>
  <si>
    <t>Western Australia ;  P15 - People currently employed and employed 12 months ago ;  &gt; Males ;</t>
  </si>
  <si>
    <t>Western Australia ;  P15 - People currently employed and employed 12 months ago ;  &gt; Females ;</t>
  </si>
  <si>
    <t>Western Australia ;  P16 - People who left, lost or worked multiple jobs last year ;  Persons ;</t>
  </si>
  <si>
    <t>Western Australia ;  P16 - People who left, lost or worked multiple jobs last year ;  &gt; Males ;</t>
  </si>
  <si>
    <t>Western Australia ;  P16 - People who left, lost or worked multiple jobs last year ;  &gt; Females ;</t>
  </si>
  <si>
    <t>Western Australia ;  P17 - People who left or lost a job last year ;  Persons ;</t>
  </si>
  <si>
    <t>Western Australia ;  P17 - People who left or lost a job last year ;  &gt; Males ;</t>
  </si>
  <si>
    <t>Western Australia ;  P17 - People who left or lost a job last year ;  &gt; Females ;</t>
  </si>
  <si>
    <t>Western Australia ;  P18 - Employed people who left or lost a job last year ;  Persons ;</t>
  </si>
  <si>
    <t>Western Australia ;  P18 - Employed people who left or lost a job last year ;  &gt; Males ;</t>
  </si>
  <si>
    <t>Western Australia ;  P18 - Employed people who left or lost a job last year ;  &gt; Females ;</t>
  </si>
  <si>
    <t>Western Australia ;  P19 - Unemployed people ;  Persons ;</t>
  </si>
  <si>
    <t>Western Australia ;  P19 - Unemployed people ;  &gt; Males ;</t>
  </si>
  <si>
    <t>Western Australia ;  P19 - Unemployed people ;  &gt; Females ;</t>
  </si>
  <si>
    <t>Western Australia ;  P20 - People not in the labour force (PNILF) ;  Persons ;</t>
  </si>
  <si>
    <t>Western Australia ;  P20 - People not in the labour force (PNILF) ;  &gt; Males ;</t>
  </si>
  <si>
    <t>Western Australia ;  P20 - People not in the labour force (PNILF) ;  &gt; Females ;</t>
  </si>
  <si>
    <t>Western Australia ;  P21 - PNILF who wanted to work ;  Persons ;</t>
  </si>
  <si>
    <t>Western Australia ;  P21 - PNILF who wanted to work ;  &gt; Males ;</t>
  </si>
  <si>
    <t>Western Australia ;  P21 - PNILF who wanted to work ;  &gt; Females ;</t>
  </si>
  <si>
    <t>Western Australia ;  P22 - PNILF who looked for work ;  Persons ;</t>
  </si>
  <si>
    <t>Western Australia ;  P22 - PNILF who looked for work ;  &gt; Males ;</t>
  </si>
  <si>
    <t>Western Australia ;  P22 - PNILF who looked for work ;  &gt; Females ;</t>
  </si>
  <si>
    <t>Western Australia ;  P23 - PNILF with marginal attachment to the labour force ;  Persons ;</t>
  </si>
  <si>
    <t>Western Australia ;  P23 - PNILF with marginal attachment to the labour force ;  &gt; Males ;</t>
  </si>
  <si>
    <t>Western Australia ;  P23 - PNILF with marginal attachment to the labour force ;  &gt; Females ;</t>
  </si>
  <si>
    <t>Western Australia ;  P24 - PNILF who had a job to go or return to ;  Persons ;</t>
  </si>
  <si>
    <t>Western Australia ;  P24 - PNILF who had a job to go or return to ;  &gt; Males ;</t>
  </si>
  <si>
    <t>Western Australia ;  P24 - PNILF who had a job to go or return to ;  &gt; Females ;</t>
  </si>
  <si>
    <t>Western Australia ;  P25 - PNILF who wanted work and could start within four weeks ;  Persons ;</t>
  </si>
  <si>
    <t>Western Australia ;  P25 - PNILF who wanted work and could start within four weeks ;  &gt; Males ;</t>
  </si>
  <si>
    <t>Western Australia ;  P25 - PNILF who wanted work and could start within four weeks ;  &gt; Females ;</t>
  </si>
  <si>
    <t>Western Australia ;  P26 - Discouraged job seekers ;  Persons ;</t>
  </si>
  <si>
    <t>Western Australia ;  P26 - Discouraged job seekers ;  &gt; Males ;</t>
  </si>
  <si>
    <t>Western Australia ;  P26 - Discouraged job seekers ;  &gt; Females ;</t>
  </si>
  <si>
    <t>Western Australia ;  P27 - PNILF who wanted work but unavailable within four weeks ;  Persons ;</t>
  </si>
  <si>
    <t>Western Australia ;  P27 - PNILF who wanted work but unavailable within four weeks ;  &gt; Males ;</t>
  </si>
  <si>
    <t>Western Australia ;  P27 - PNILF who wanted work but unavailable within four weeks ;  &gt; Females ;</t>
  </si>
  <si>
    <t>Western Australia ;  P28 - PNILF who wanted work but were caring for children ;  Persons ;</t>
  </si>
  <si>
    <t>Western Australia ;  P28 - PNILF who wanted work but were caring for children ;  &gt; Males ;</t>
  </si>
  <si>
    <t>Western Australia ;  P28 - PNILF who wanted work but were caring for children ;  &gt; Females ;</t>
  </si>
  <si>
    <t>Western Australia ;  P29 - PNILF whose last job was less than 10 years ago ;  Persons ;</t>
  </si>
  <si>
    <t>Western Australia ;  P29 - PNILF whose last job was less than 10 years ago ;  &gt; Males ;</t>
  </si>
  <si>
    <t>Western Australia ;  P29 - PNILF whose last job was less than 10 years ago ;  &gt; Females ;</t>
  </si>
  <si>
    <t>Western Australia ;  P30 - Potential workers ;  Persons ;</t>
  </si>
  <si>
    <t>Western Australia ;  P30 - Potential workers ;  &gt; Males ;</t>
  </si>
  <si>
    <t>Western Australia ;  P30 - Potential workers ;  &gt; Females ;</t>
  </si>
  <si>
    <t>Western Australia ;  P31 - Potential workers with job attachment ;  Persons ;</t>
  </si>
  <si>
    <t>Western Australia ;  P31 - Potential workers with job attachment ;  &gt; Males ;</t>
  </si>
  <si>
    <t>Western Australia ;  P31 - Potential workers with job attachment ;  &gt; Females ;</t>
  </si>
  <si>
    <t>Western Australia ;  P32 - Potential workers without job attachment ;  Persons ;</t>
  </si>
  <si>
    <t>Western Australia ;  P32 - Potential workers without job attachment ;  &gt; Males ;</t>
  </si>
  <si>
    <t>Western Australia ;  P32 - Potential workers without job attachment ;  &gt; Females ;</t>
  </si>
  <si>
    <t>Western Australia ;  P33 - People with job attachment ;  Persons ;</t>
  </si>
  <si>
    <t>Western Australia ;  P33 - People with job attachment ;  &gt; Males ;</t>
  </si>
  <si>
    <t>Western Australia ;  P33 - People with job attachment ;  &gt; Females ;</t>
  </si>
  <si>
    <t>Western Australia ;  P34 - People without job attachment ;  Persons ;</t>
  </si>
  <si>
    <t>Western Australia ;  P34 - People without job attachment ;  &gt; Males ;</t>
  </si>
  <si>
    <t>Western Australia ;  P34 - People without job attachment ;  &gt; Females ;</t>
  </si>
  <si>
    <t>Western Australia ;  P35 - PNILF with marginal attachment to the labour force (historical ver.) ;  Persons ;</t>
  </si>
  <si>
    <t>Western Australia ;  P35 - PNILF with marginal attachment to the labour force (historical ver.) ;  &gt; Males ;</t>
  </si>
  <si>
    <t>Western Australia ;  P35 - PNILF with marginal attachment to the labour force (historical ver.) ;  &gt; Females ;</t>
  </si>
  <si>
    <t>Tasmania ;  P01 - Civilian population ;  Persons ;</t>
  </si>
  <si>
    <t>Tasmania ;  P01 - Civilian population ;  &gt; Males ;</t>
  </si>
  <si>
    <t>Tasmania ;  P01 - Civilian population ;  &gt; Females ;</t>
  </si>
  <si>
    <t>Tasmania ;  P02 - Employed people ;  Persons ;</t>
  </si>
  <si>
    <t>Tasmania ;  P02 - Employed people ;  &gt; Males ;</t>
  </si>
  <si>
    <t>Tasmania ;  P02 - Employed people ;  &gt; Females ;</t>
  </si>
  <si>
    <t>Tasmania ;  P03 - Employed people who would prefer more hours ;  Persons ;</t>
  </si>
  <si>
    <t>Tasmania ;  P03 - Employed people who would prefer more hours ;  &gt; Males ;</t>
  </si>
  <si>
    <t>Tasmania ;  P03 - Employed people who would prefer more hours ;  &gt; Females ;</t>
  </si>
  <si>
    <t>Tasmania ;  P04 - Part-time workers who would prefer more hours ;  Persons ;</t>
  </si>
  <si>
    <t>Tasmania ;  P04 - Part-time workers who would prefer more hours ;  &gt; Males ;</t>
  </si>
  <si>
    <t>Tasmania ;  P04 - Part-time workers who would prefer more hours ;  &gt; Females ;</t>
  </si>
  <si>
    <t>Tasmania ;  P05 - Part-time workers who would prefer full-time hours ;  Persons ;</t>
  </si>
  <si>
    <t>Tasmania ;  P05 - Part-time workers who would prefer full-time hours ;  &gt; Males ;</t>
  </si>
  <si>
    <t>Tasmania ;  P05 - Part-time workers who would prefer full-time hours ;  &gt; Females ;</t>
  </si>
  <si>
    <t>Tasmania ;  P06 - Underemployed workers ;  Persons ;</t>
  </si>
  <si>
    <t>Tasmania ;  P06 - Underemployed workers ;  &gt; Males ;</t>
  </si>
  <si>
    <t>Tasmania ;  P06 - Underemployed workers ;  &gt; Females ;</t>
  </si>
  <si>
    <t>Tasmania ;  P07 - Underemployed part-time workers ;  Persons ;</t>
  </si>
  <si>
    <t>Tasmania ;  P07 - Underemployed part-time workers ;  &gt; Males ;</t>
  </si>
  <si>
    <t>Tasmania ;  P07 - Underemployed part-time workers ;  &gt; Females ;</t>
  </si>
  <si>
    <t>Tasmania ;  P08 - People who started current job In the last year ;  Persons ;</t>
  </si>
  <si>
    <t>Tasmania ;  P08 - People who started current job In the last year ;  &gt; Males ;</t>
  </si>
  <si>
    <t>Tasmania ;  P08 - People who started current job In the last year ;  &gt; Females ;</t>
  </si>
  <si>
    <t>Tasmania ;  P09 - People employed in current job for a year or more ;  Persons ;</t>
  </si>
  <si>
    <t>Tasmania ;  P09 - People employed in current job for a year or more ;  &gt; Males ;</t>
  </si>
  <si>
    <t>Tasmania ;  P09 - People employed in current job for a year or more ;  &gt; Females ;</t>
  </si>
  <si>
    <t>Tasmania ;  P10 - Employees who started current job In the last year ;  Persons ;</t>
  </si>
  <si>
    <t>Tasmania ;  P10 - Employees who started current job In the last year ;  &gt; Males ;</t>
  </si>
  <si>
    <t>Tasmania ;  P10 - Employees who started current job In the last year ;  &gt; Females ;</t>
  </si>
  <si>
    <t>Tasmania ;  P11 - Employees in current job for a year or more ;  Persons ;</t>
  </si>
  <si>
    <t>Tasmania ;  P11 - Employees in current job for a year or more ;  &gt; Males ;</t>
  </si>
  <si>
    <t>Tasmania ;  P11 - Employees in current job for a year or more ;  &gt; Females ;</t>
  </si>
  <si>
    <t>Tasmania ;  P12 - Looked for work while in current job over the last year ;  Persons ;</t>
  </si>
  <si>
    <t>Tasmania ;  P12 - Looked for work while in current job over the last year ;  &gt; Males ;</t>
  </si>
  <si>
    <t>Tasmania ;  P12 - Looked for work while in current job over the last year ;  &gt; Females ;</t>
  </si>
  <si>
    <t>Tasmania ;  P13 - People who worked at some time during the last year ;  Persons ;</t>
  </si>
  <si>
    <t>Tasmania ;  P13 - People who worked at some time during the last year ;  &gt; Males ;</t>
  </si>
  <si>
    <t>Tasmania ;  P13 - People who worked at some time during the last year ;  &gt; Females ;</t>
  </si>
  <si>
    <t>Tasmania ;  P14 - People who were working 12 months ago ;  Persons ;</t>
  </si>
  <si>
    <t>Tasmania ;  P14 - People who were working 12 months ago ;  &gt; Males ;</t>
  </si>
  <si>
    <t>Tasmania ;  P14 - People who were working 12 months ago ;  &gt; Females ;</t>
  </si>
  <si>
    <t>Tasmania ;  P15 - People currently employed and employed 12 months ago ;  Persons ;</t>
  </si>
  <si>
    <t>Tasmania ;  P15 - People currently employed and employed 12 months ago ;  &gt; Males ;</t>
  </si>
  <si>
    <t>Tasmania ;  P15 - People currently employed and employed 12 months ago ;  &gt; Females ;</t>
  </si>
  <si>
    <t>Tasmania ;  P16 - People who left, lost or worked multiple jobs last year ;  Persons ;</t>
  </si>
  <si>
    <t>Tasmania ;  P16 - People who left, lost or worked multiple jobs last year ;  &gt; Males ;</t>
  </si>
  <si>
    <t>Tasmania ;  P16 - People who left, lost or worked multiple jobs last year ;  &gt; Females ;</t>
  </si>
  <si>
    <t>Tasmania ;  P17 - People who left or lost a job last year ;  Persons ;</t>
  </si>
  <si>
    <t>Tasmania ;  P17 - People who left or lost a job last year ;  &gt; Males ;</t>
  </si>
  <si>
    <t>Tasmania ;  P17 - People who left or lost a job last year ;  &gt; Females ;</t>
  </si>
  <si>
    <t>Tasmania ;  P18 - Employed people who left or lost a job last year ;  Persons ;</t>
  </si>
  <si>
    <t>Tasmania ;  P18 - Employed people who left or lost a job last year ;  &gt; Males ;</t>
  </si>
  <si>
    <t>Tasmania ;  P18 - Employed people who left or lost a job last year ;  &gt; Females ;</t>
  </si>
  <si>
    <t>Tasmania ;  P19 - Unemployed people ;  Persons ;</t>
  </si>
  <si>
    <t>Tasmania ;  P19 - Unemployed people ;  &gt; Males ;</t>
  </si>
  <si>
    <t>Tasmania ;  P19 - Unemployed people ;  &gt; Females ;</t>
  </si>
  <si>
    <t>Tasmania ;  P20 - People not in the labour force (PNILF) ;  Persons ;</t>
  </si>
  <si>
    <t>Tasmania ;  P20 - People not in the labour force (PNILF) ;  &gt; Males ;</t>
  </si>
  <si>
    <t>Tasmania ;  P20 - People not in the labour force (PNILF) ;  &gt; Females ;</t>
  </si>
  <si>
    <t>Tasmania ;  P21 - PNILF who wanted to work ;  Persons ;</t>
  </si>
  <si>
    <t>Tasmania ;  P21 - PNILF who wanted to work ;  &gt; Males ;</t>
  </si>
  <si>
    <t>Tasmania ;  P21 - PNILF who wanted to work ;  &gt; Females ;</t>
  </si>
  <si>
    <t>Tasmania ;  P22 - PNILF who looked for work ;  Persons ;</t>
  </si>
  <si>
    <t>Tasmania ;  P22 - PNILF who looked for work ;  &gt; Males ;</t>
  </si>
  <si>
    <t>Tasmania ;  P22 - PNILF who looked for work ;  &gt; Females ;</t>
  </si>
  <si>
    <t>Tasmania ;  P23 - PNILF with marginal attachment to the labour force ;  Persons ;</t>
  </si>
  <si>
    <t>Tasmania ;  P23 - PNILF with marginal attachment to the labour force ;  &gt; Males ;</t>
  </si>
  <si>
    <t>Tasmania ;  P23 - PNILF with marginal attachment to the labour force ;  &gt; Females ;</t>
  </si>
  <si>
    <t>Tasmania ;  P24 - PNILF who had a job to go or return to ;  Persons ;</t>
  </si>
  <si>
    <t>Tasmania ;  P24 - PNILF who had a job to go or return to ;  &gt; Males ;</t>
  </si>
  <si>
    <t>Tasmania ;  P24 - PNILF who had a job to go or return to ;  &gt; Females ;</t>
  </si>
  <si>
    <t>Tasmania ;  P25 - PNILF who wanted work and could start within four weeks ;  Persons ;</t>
  </si>
  <si>
    <t>Tasmania ;  P25 - PNILF who wanted work and could start within four weeks ;  &gt; Males ;</t>
  </si>
  <si>
    <t>Tasmania ;  P25 - PNILF who wanted work and could start within four weeks ;  &gt; Females ;</t>
  </si>
  <si>
    <t>Tasmania ;  P26 - Discouraged job seekers ;  Persons ;</t>
  </si>
  <si>
    <t>Tasmania ;  P26 - Discouraged job seekers ;  &gt; Males ;</t>
  </si>
  <si>
    <t>Tasmania ;  P26 - Discouraged job seekers ;  &gt; Females ;</t>
  </si>
  <si>
    <t>Tasmania ;  P27 - PNILF who wanted work but unavailable within four weeks ;  Persons ;</t>
  </si>
  <si>
    <t>Tasmania ;  P27 - PNILF who wanted work but unavailable within four weeks ;  &gt; Males ;</t>
  </si>
  <si>
    <t>Tasmania ;  P27 - PNILF who wanted work but unavailable within four weeks ;  &gt; Females ;</t>
  </si>
  <si>
    <t>Tasmania ;  P28 - PNILF who wanted work but were caring for children ;  Persons ;</t>
  </si>
  <si>
    <t>Tasmania ;  P28 - PNILF who wanted work but were caring for children ;  &gt; Males ;</t>
  </si>
  <si>
    <t>Tasmania ;  P28 - PNILF who wanted work but were caring for children ;  &gt; Females ;</t>
  </si>
  <si>
    <t>Tasmania ;  P29 - PNILF whose last job was less than 10 years ago ;  Persons ;</t>
  </si>
  <si>
    <t>Tasmania ;  P29 - PNILF whose last job was less than 10 years ago ;  &gt; Males ;</t>
  </si>
  <si>
    <t>Tasmania ;  P29 - PNILF whose last job was less than 10 years ago ;  &gt; Females ;</t>
  </si>
  <si>
    <t>Tasmania ;  P30 - Potential workers ;  Persons ;</t>
  </si>
  <si>
    <t>Tasmania ;  P30 - Potential workers ;  &gt; Males ;</t>
  </si>
  <si>
    <t>Tasmania ;  P30 - Potential workers ;  &gt; Females ;</t>
  </si>
  <si>
    <t>Tasmania ;  P31 - Potential workers with job attachment ;  Persons ;</t>
  </si>
  <si>
    <t>Tasmania ;  P31 - Potential workers with job attachment ;  &gt; Males ;</t>
  </si>
  <si>
    <t>Tasmania ;  P31 - Potential workers with job attachment ;  &gt; Females ;</t>
  </si>
  <si>
    <t>Tasmania ;  P32 - Potential workers without job attachment ;  Persons ;</t>
  </si>
  <si>
    <t>Tasmania ;  P32 - Potential workers without job attachment ;  &gt; Males ;</t>
  </si>
  <si>
    <t>A126111190R</t>
  </si>
  <si>
    <t>A126103630J</t>
  </si>
  <si>
    <t>A126095942K</t>
  </si>
  <si>
    <t>A126111062W</t>
  </si>
  <si>
    <t>A126103502R</t>
  </si>
  <si>
    <t>A126096058R</t>
  </si>
  <si>
    <t>A126111178X</t>
  </si>
  <si>
    <t>A126103618T</t>
  </si>
  <si>
    <t>A126096062F</t>
  </si>
  <si>
    <t>A126111182R</t>
  </si>
  <si>
    <t>A126103622J</t>
  </si>
  <si>
    <t>A126095950K</t>
  </si>
  <si>
    <t>A126111070W</t>
  </si>
  <si>
    <t>A126103510R</t>
  </si>
  <si>
    <t>A126095986L</t>
  </si>
  <si>
    <t>A126111106L</t>
  </si>
  <si>
    <t>A126103546T</t>
  </si>
  <si>
    <t>A126096022L</t>
  </si>
  <si>
    <t>A126111142W</t>
  </si>
  <si>
    <t>A126103582A</t>
  </si>
  <si>
    <t>A126096074R</t>
  </si>
  <si>
    <t>A126111194X</t>
  </si>
  <si>
    <t>A126103634T</t>
  </si>
  <si>
    <t>A126095946V</t>
  </si>
  <si>
    <t>A126111066F</t>
  </si>
  <si>
    <t>A126103506X</t>
  </si>
  <si>
    <t>A126096026W</t>
  </si>
  <si>
    <t>A126111146F</t>
  </si>
  <si>
    <t>A126103586K</t>
  </si>
  <si>
    <t>A126096038F</t>
  </si>
  <si>
    <t>A126111158R</t>
  </si>
  <si>
    <t>A126103598V</t>
  </si>
  <si>
    <t>A126095970V</t>
  </si>
  <si>
    <t>A126111090F</t>
  </si>
  <si>
    <t>A126103530X</t>
  </si>
  <si>
    <t>A126095954V</t>
  </si>
  <si>
    <t>A126111074F</t>
  </si>
  <si>
    <t>A126103514X</t>
  </si>
  <si>
    <t>A126095990C</t>
  </si>
  <si>
    <t>A126111110C</t>
  </si>
  <si>
    <t>A126103550J</t>
  </si>
  <si>
    <t>A126095966C</t>
  </si>
  <si>
    <t>A126111086R</t>
  </si>
  <si>
    <t>A126103526J</t>
  </si>
  <si>
    <t>A126095994L</t>
  </si>
  <si>
    <t>A126111114L</t>
  </si>
  <si>
    <t>A126103554T</t>
  </si>
  <si>
    <t>A126095974C</t>
  </si>
  <si>
    <t>A126111094R</t>
  </si>
  <si>
    <t>A126103534J</t>
  </si>
  <si>
    <t>A126095342F</t>
  </si>
  <si>
    <t>A126110462R</t>
  </si>
  <si>
    <t>A126102902J</t>
  </si>
  <si>
    <t>A126095298J</t>
  </si>
  <si>
    <t>A126110418F</t>
  </si>
  <si>
    <t>A126102858K</t>
  </si>
  <si>
    <t>A126095346R</t>
  </si>
  <si>
    <t>A126110466X</t>
  </si>
  <si>
    <t>A126102906T</t>
  </si>
  <si>
    <t>A126095350F</t>
  </si>
  <si>
    <t>A126110470R</t>
  </si>
  <si>
    <t>A126102910J</t>
  </si>
  <si>
    <t>A126095302L</t>
  </si>
  <si>
    <t>A126110422W</t>
  </si>
  <si>
    <t>A126102862A</t>
  </si>
  <si>
    <t>A126095306W</t>
  </si>
  <si>
    <t>A126110426F</t>
  </si>
  <si>
    <t>A126102866K</t>
  </si>
  <si>
    <t>A126095330W</t>
  </si>
  <si>
    <t>A126110450F</t>
  </si>
  <si>
    <t>A126102890K</t>
  </si>
  <si>
    <t>A126095278X</t>
  </si>
  <si>
    <t>A126110398J</t>
  </si>
  <si>
    <t>A126102838A</t>
  </si>
  <si>
    <t>A126095354R</t>
  </si>
  <si>
    <t>A126110474X</t>
  </si>
  <si>
    <t>A126102914T</t>
  </si>
  <si>
    <t>A126095334F</t>
  </si>
  <si>
    <t>A126110454R</t>
  </si>
  <si>
    <t>A126102894V</t>
  </si>
  <si>
    <t>A126095366X</t>
  </si>
  <si>
    <t>A126110486J</t>
  </si>
  <si>
    <t>A126102926A</t>
  </si>
  <si>
    <t>A126095282R</t>
  </si>
  <si>
    <t>A126110402L</t>
  </si>
  <si>
    <t>A126102842T</t>
  </si>
  <si>
    <t>A126095238F</t>
  </si>
  <si>
    <t>A126110358R</t>
  </si>
  <si>
    <t>A126102798V</t>
  </si>
  <si>
    <t>A126095258R</t>
  </si>
  <si>
    <t>A126110378X</t>
  </si>
  <si>
    <t>A126102818T</t>
  </si>
  <si>
    <t>A126095310L</t>
  </si>
  <si>
    <t>A126110430W</t>
  </si>
  <si>
    <t>A126102870A</t>
  </si>
  <si>
    <t>A126095262F</t>
  </si>
  <si>
    <t>A126110382R</t>
  </si>
  <si>
    <t>A126102822J</t>
  </si>
  <si>
    <t>A126095314W</t>
  </si>
  <si>
    <t>A126110434F</t>
  </si>
  <si>
    <t>A126102874K</t>
  </si>
  <si>
    <t>A126095318F</t>
  </si>
  <si>
    <t>A126110438R</t>
  </si>
  <si>
    <t>A126102878V</t>
  </si>
  <si>
    <t>A126095370R</t>
  </si>
  <si>
    <t>A126110490X</t>
  </si>
  <si>
    <t>A126102930T</t>
  </si>
  <si>
    <t>A126095242W</t>
  </si>
  <si>
    <t>A126110362F</t>
  </si>
  <si>
    <t>A126102802X</t>
  </si>
  <si>
    <t>A126095358X</t>
  </si>
  <si>
    <t>A126110478J</t>
  </si>
  <si>
    <t>A126102918A</t>
  </si>
  <si>
    <t>A126095362R</t>
  </si>
  <si>
    <t>A126110482X</t>
  </si>
  <si>
    <t>A126102922T</t>
  </si>
  <si>
    <t>A126095250W</t>
  </si>
  <si>
    <t>A126110370F</t>
  </si>
  <si>
    <t>A126102810X</t>
  </si>
  <si>
    <t>A126095286X</t>
  </si>
  <si>
    <t>A126110406W</t>
  </si>
  <si>
    <t>A126102846A</t>
  </si>
  <si>
    <t>A126095322W</t>
  </si>
  <si>
    <t>A126110442F</t>
  </si>
  <si>
    <t>A126102882K</t>
  </si>
  <si>
    <t>A126095374X</t>
  </si>
  <si>
    <t>A126110494J</t>
  </si>
  <si>
    <t>A126102934A</t>
  </si>
  <si>
    <t>A126095246F</t>
  </si>
  <si>
    <t>A126110366R</t>
  </si>
  <si>
    <t>A126102806J</t>
  </si>
  <si>
    <t>A126095326F</t>
  </si>
  <si>
    <t>A126110446R</t>
  </si>
  <si>
    <t>A126102886V</t>
  </si>
  <si>
    <t>A126095338R</t>
  </si>
  <si>
    <t>A126110458X</t>
  </si>
  <si>
    <t>A126102898C</t>
  </si>
  <si>
    <t>A126095270F</t>
  </si>
  <si>
    <t>A126110390R</t>
  </si>
  <si>
    <t>A126102830J</t>
  </si>
  <si>
    <t>A126095254F</t>
  </si>
  <si>
    <t>A126110374R</t>
  </si>
  <si>
    <t>A126102814J</t>
  </si>
  <si>
    <t>A126095290R</t>
  </si>
  <si>
    <t>A126110410L</t>
  </si>
  <si>
    <t>A126102850T</t>
  </si>
  <si>
    <t>A126095266R</t>
  </si>
  <si>
    <t>A126110386X</t>
  </si>
  <si>
    <t>A126102826T</t>
  </si>
  <si>
    <t>A126095294X</t>
  </si>
  <si>
    <t>A126110414W</t>
  </si>
  <si>
    <t>A126102854A</t>
  </si>
  <si>
    <t>A126095274R</t>
  </si>
  <si>
    <t>A126110394X</t>
  </si>
  <si>
    <t>A126102834T</t>
  </si>
  <si>
    <t>A126095482J</t>
  </si>
  <si>
    <t>A126110602F</t>
  </si>
  <si>
    <t>A126103042L</t>
  </si>
  <si>
    <t>A126095438X</t>
  </si>
  <si>
    <t>A126110558J</t>
  </si>
  <si>
    <t>A126102998L</t>
  </si>
  <si>
    <t>A126095486T</t>
  </si>
  <si>
    <t>A126110606R</t>
  </si>
  <si>
    <t>A126103046W</t>
  </si>
  <si>
    <t>A126095490J</t>
  </si>
  <si>
    <t>A126110610F</t>
  </si>
  <si>
    <t>A126103050L</t>
  </si>
  <si>
    <t>A126095442R</t>
  </si>
  <si>
    <t>A126110562X</t>
  </si>
  <si>
    <t>A126103002V</t>
  </si>
  <si>
    <t>A126095446X</t>
  </si>
  <si>
    <t>A126110566J</t>
  </si>
  <si>
    <t>A126103006C</t>
  </si>
  <si>
    <t>A126095470X</t>
  </si>
  <si>
    <t>A126110590J</t>
  </si>
  <si>
    <t>A126103030C</t>
  </si>
  <si>
    <t>A126095418R</t>
  </si>
  <si>
    <t>A126110538X</t>
  </si>
  <si>
    <t>A126102978C</t>
  </si>
  <si>
    <t>A126095494T</t>
  </si>
  <si>
    <t>A126110614R</t>
  </si>
  <si>
    <t>A126103054W</t>
  </si>
  <si>
    <t>A126095474J</t>
  </si>
  <si>
    <t>A126110594T</t>
  </si>
  <si>
    <t>A126103034L</t>
  </si>
  <si>
    <t>A126095506R</t>
  </si>
  <si>
    <t>A126110626X</t>
  </si>
  <si>
    <t>A126103066F</t>
  </si>
  <si>
    <t>A126095422F</t>
  </si>
  <si>
    <t>A126110542R</t>
  </si>
  <si>
    <t>A126102982V</t>
  </si>
  <si>
    <t>A126095378J</t>
  </si>
  <si>
    <t>A126110498T</t>
  </si>
  <si>
    <t>A126102938K</t>
  </si>
  <si>
    <t>A126095398T</t>
  </si>
  <si>
    <t>A126110518R</t>
  </si>
  <si>
    <t>A126102958V</t>
  </si>
  <si>
    <t>A126095450R</t>
  </si>
  <si>
    <t>A126110570X</t>
  </si>
  <si>
    <t>A126103010V</t>
  </si>
  <si>
    <t>A126095402W</t>
  </si>
  <si>
    <t>A126110522F</t>
  </si>
  <si>
    <t>A126102962K</t>
  </si>
  <si>
    <t>A126095454X</t>
  </si>
  <si>
    <t>A126110574J</t>
  </si>
  <si>
    <t>A126103014C</t>
  </si>
  <si>
    <t>A126095458J</t>
  </si>
  <si>
    <t>A126110578T</t>
  </si>
  <si>
    <t>A126103018L</t>
  </si>
  <si>
    <t>A126095510F</t>
  </si>
  <si>
    <t>A126110630R</t>
  </si>
  <si>
    <t>A126103070W</t>
  </si>
  <si>
    <t>A126095382X</t>
  </si>
  <si>
    <t>A126110502W</t>
  </si>
  <si>
    <t>A126102942A</t>
  </si>
  <si>
    <t>A126095498A</t>
  </si>
  <si>
    <t>A126110618X</t>
  </si>
  <si>
    <t>A126103058F</t>
  </si>
  <si>
    <t>A126095502F</t>
  </si>
  <si>
    <t>A126110622R</t>
  </si>
  <si>
    <t>A126103062W</t>
  </si>
  <si>
    <t>A126095390X</t>
  </si>
  <si>
    <t>A126110510W</t>
  </si>
  <si>
    <t>A126102950A</t>
  </si>
  <si>
    <t>A126095426R</t>
  </si>
  <si>
    <t>A126110546X</t>
  </si>
  <si>
    <t>A126102986C</t>
  </si>
  <si>
    <t>A126095462X</t>
  </si>
  <si>
    <t>A126110582J</t>
  </si>
  <si>
    <t>A126103022C</t>
  </si>
  <si>
    <t>A126095514R</t>
  </si>
  <si>
    <t>A126110634X</t>
  </si>
  <si>
    <t>A126103074F</t>
  </si>
  <si>
    <t>A126095386J</t>
  </si>
  <si>
    <t>A126110506F</t>
  </si>
  <si>
    <t>A126102946K</t>
  </si>
  <si>
    <t>A126095466J</t>
  </si>
  <si>
    <t>A126110586T</t>
  </si>
  <si>
    <t>A126103026L</t>
  </si>
  <si>
    <t>A126095478T</t>
  </si>
  <si>
    <t>A126110598A</t>
  </si>
  <si>
    <t>A126103038W</t>
  </si>
  <si>
    <t>A126095410W</t>
  </si>
  <si>
    <t>A126110530F</t>
  </si>
  <si>
    <t>A126102970K</t>
  </si>
  <si>
    <t>A126095394J</t>
  </si>
  <si>
    <t>A126110514F</t>
  </si>
  <si>
    <t>A126102954K</t>
  </si>
  <si>
    <t>A126095430F</t>
  </si>
  <si>
    <t>A126110550R</t>
  </si>
  <si>
    <t>Tasmania ;  P32 - Potential workers without job attachment ;  &gt; Females ;</t>
  </si>
  <si>
    <t>Tasmania ;  P33 - People with job attachment ;  Persons ;</t>
  </si>
  <si>
    <t>Tasmania ;  P33 - People with job attachment ;  &gt; Males ;</t>
  </si>
  <si>
    <t>Tasmania ;  P33 - People with job attachment ;  &gt; Females ;</t>
  </si>
  <si>
    <t>Tasmania ;  P34 - People without job attachment ;  Persons ;</t>
  </si>
  <si>
    <t>Tasmania ;  P34 - People without job attachment ;  &gt; Males ;</t>
  </si>
  <si>
    <t>Tasmania ;  P34 - People without job attachment ;  &gt; Females ;</t>
  </si>
  <si>
    <t>Tasmania ;  P35 - PNILF with marginal attachment to the labour force (historical ver.) ;  Persons ;</t>
  </si>
  <si>
    <t>Tasmania ;  P35 - PNILF with marginal attachment to the labour force (historical ver.) ;  &gt; Males ;</t>
  </si>
  <si>
    <t>Tasmania ;  P35 - PNILF with marginal attachment to the labour force (historical ver.) ;  &gt; Females ;</t>
  </si>
  <si>
    <t>Northern Territory ;  P01 - Civilian population ;  Persons ;</t>
  </si>
  <si>
    <t>Northern Territory ;  P01 - Civilian population ;  &gt; Males ;</t>
  </si>
  <si>
    <t>Northern Territory ;  P01 - Civilian population ;  &gt; Females ;</t>
  </si>
  <si>
    <t>Northern Territory ;  P02 - Employed people ;  Persons ;</t>
  </si>
  <si>
    <t>Northern Territory ;  P02 - Employed people ;  &gt; Males ;</t>
  </si>
  <si>
    <t>Northern Territory ;  P02 - Employed people ;  &gt; Females ;</t>
  </si>
  <si>
    <t>Northern Territory ;  P03 - Employed people who would prefer more hours ;  Persons ;</t>
  </si>
  <si>
    <t>Northern Territory ;  P03 - Employed people who would prefer more hours ;  &gt; Males ;</t>
  </si>
  <si>
    <t>Northern Territory ;  P03 - Employed people who would prefer more hours ;  &gt; Females ;</t>
  </si>
  <si>
    <t>Northern Territory ;  P04 - Part-time workers who would prefer more hours ;  Persons ;</t>
  </si>
  <si>
    <t>Northern Territory ;  P04 - Part-time workers who would prefer more hours ;  &gt; Males ;</t>
  </si>
  <si>
    <t>Northern Territory ;  P04 - Part-time workers who would prefer more hours ;  &gt; Females ;</t>
  </si>
  <si>
    <t>Northern Territory ;  P05 - Part-time workers who would prefer full-time hours ;  Persons ;</t>
  </si>
  <si>
    <t>Northern Territory ;  P05 - Part-time workers who would prefer full-time hours ;  &gt; Males ;</t>
  </si>
  <si>
    <t>Northern Territory ;  P05 - Part-time workers who would prefer full-time hours ;  &gt; Females ;</t>
  </si>
  <si>
    <t>Northern Territory ;  P06 - Underemployed workers ;  Persons ;</t>
  </si>
  <si>
    <t>Northern Territory ;  P06 - Underemployed workers ;  &gt; Males ;</t>
  </si>
  <si>
    <t>Northern Territory ;  P06 - Underemployed workers ;  &gt; Females ;</t>
  </si>
  <si>
    <t>Northern Territory ;  P07 - Underemployed part-time workers ;  Persons ;</t>
  </si>
  <si>
    <t>Northern Territory ;  P07 - Underemployed part-time workers ;  &gt; Males ;</t>
  </si>
  <si>
    <t>Northern Territory ;  P07 - Underemployed part-time workers ;  &gt; Females ;</t>
  </si>
  <si>
    <t>Northern Territory ;  P08 - People who started current job In the last year ;  Persons ;</t>
  </si>
  <si>
    <t>Northern Territory ;  P08 - People who started current job In the last year ;  &gt; Males ;</t>
  </si>
  <si>
    <t>Northern Territory ;  P08 - People who started current job In the last year ;  &gt; Females ;</t>
  </si>
  <si>
    <t>Northern Territory ;  P09 - People employed in current job for a year or more ;  Persons ;</t>
  </si>
  <si>
    <t>Northern Territory ;  P09 - People employed in current job for a year or more ;  &gt; Males ;</t>
  </si>
  <si>
    <t>Northern Territory ;  P09 - People employed in current job for a year or more ;  &gt; Females ;</t>
  </si>
  <si>
    <t>Northern Territory ;  P10 - Employees who started current job In the last year ;  Persons ;</t>
  </si>
  <si>
    <t>Northern Territory ;  P10 - Employees who started current job In the last year ;  &gt; Males ;</t>
  </si>
  <si>
    <t>Northern Territory ;  P10 - Employees who started current job In the last year ;  &gt; Females ;</t>
  </si>
  <si>
    <t>Northern Territory ;  P11 - Employees in current job for a year or more ;  Persons ;</t>
  </si>
  <si>
    <t>Northern Territory ;  P11 - Employees in current job for a year or more ;  &gt; Males ;</t>
  </si>
  <si>
    <t>Northern Territory ;  P11 - Employees in current job for a year or more ;  &gt; Females ;</t>
  </si>
  <si>
    <t>Northern Territory ;  P12 - Looked for work while in current job over the last year ;  Persons ;</t>
  </si>
  <si>
    <t>Northern Territory ;  P12 - Looked for work while in current job over the last year ;  &gt; Males ;</t>
  </si>
  <si>
    <t>Northern Territory ;  P12 - Looked for work while in current job over the last year ;  &gt; Females ;</t>
  </si>
  <si>
    <t>Northern Territory ;  P13 - People who worked at some time during the last year ;  Persons ;</t>
  </si>
  <si>
    <t>Northern Territory ;  P13 - People who worked at some time during the last year ;  &gt; Males ;</t>
  </si>
  <si>
    <t>Northern Territory ;  P13 - People who worked at some time during the last year ;  &gt; Females ;</t>
  </si>
  <si>
    <t>Northern Territory ;  P14 - People who were working 12 months ago ;  Persons ;</t>
  </si>
  <si>
    <t>Northern Territory ;  P14 - People who were working 12 months ago ;  &gt; Males ;</t>
  </si>
  <si>
    <t>Northern Territory ;  P14 - People who were working 12 months ago ;  &gt; Females ;</t>
  </si>
  <si>
    <t>Northern Territory ;  P15 - People currently employed and employed 12 months ago ;  Persons ;</t>
  </si>
  <si>
    <t>Northern Territory ;  P15 - People currently employed and employed 12 months ago ;  &gt; Males ;</t>
  </si>
  <si>
    <t>Northern Territory ;  P15 - People currently employed and employed 12 months ago ;  &gt; Females ;</t>
  </si>
  <si>
    <t>Northern Territory ;  P16 - People who left, lost or worked multiple jobs last year ;  Persons ;</t>
  </si>
  <si>
    <t>Northern Territory ;  P16 - People who left, lost or worked multiple jobs last year ;  &gt; Males ;</t>
  </si>
  <si>
    <t>Northern Territory ;  P16 - People who left, lost or worked multiple jobs last year ;  &gt; Females ;</t>
  </si>
  <si>
    <t>Northern Territory ;  P17 - People who left or lost a job last year ;  Persons ;</t>
  </si>
  <si>
    <t>Northern Territory ;  P17 - People who left or lost a job last year ;  &gt; Males ;</t>
  </si>
  <si>
    <t>Northern Territory ;  P17 - People who left or lost a job last year ;  &gt; Females ;</t>
  </si>
  <si>
    <t>Northern Territory ;  P18 - Employed people who left or lost a job last year ;  Persons ;</t>
  </si>
  <si>
    <t>Northern Territory ;  P18 - Employed people who left or lost a job last year ;  &gt; Males ;</t>
  </si>
  <si>
    <t>Northern Territory ;  P18 - Employed people who left or lost a job last year ;  &gt; Females ;</t>
  </si>
  <si>
    <t>Northern Territory ;  P19 - Unemployed people ;  Persons ;</t>
  </si>
  <si>
    <t>Northern Territory ;  P19 - Unemployed people ;  &gt; Males ;</t>
  </si>
  <si>
    <t>Northern Territory ;  P19 - Unemployed people ;  &gt; Females ;</t>
  </si>
  <si>
    <t>Northern Territory ;  P20 - People not in the labour force (PNILF) ;  Persons ;</t>
  </si>
  <si>
    <t>Northern Territory ;  P20 - People not in the labour force (PNILF) ;  &gt; Males ;</t>
  </si>
  <si>
    <t>Northern Territory ;  P20 - People not in the labour force (PNILF) ;  &gt; Females ;</t>
  </si>
  <si>
    <t>Northern Territory ;  P21 - PNILF who wanted to work ;  Persons ;</t>
  </si>
  <si>
    <t>Northern Territory ;  P21 - PNILF who wanted to work ;  &gt; Males ;</t>
  </si>
  <si>
    <t>Northern Territory ;  P21 - PNILF who wanted to work ;  &gt; Females ;</t>
  </si>
  <si>
    <t>Northern Territory ;  P22 - PNILF who looked for work ;  Persons ;</t>
  </si>
  <si>
    <t>Northern Territory ;  P22 - PNILF who looked for work ;  &gt; Males ;</t>
  </si>
  <si>
    <t>Northern Territory ;  P22 - PNILF who looked for work ;  &gt; Females ;</t>
  </si>
  <si>
    <t>Northern Territory ;  P23 - PNILF with marginal attachment to the labour force ;  Persons ;</t>
  </si>
  <si>
    <t>Northern Territory ;  P23 - PNILF with marginal attachment to the labour force ;  &gt; Males ;</t>
  </si>
  <si>
    <t>Northern Territory ;  P23 - PNILF with marginal attachment to the labour force ;  &gt; Females ;</t>
  </si>
  <si>
    <t>Northern Territory ;  P24 - PNILF who had a job to go or return to ;  Persons ;</t>
  </si>
  <si>
    <t>Northern Territory ;  P24 - PNILF who had a job to go or return to ;  &gt; Males ;</t>
  </si>
  <si>
    <t>Northern Territory ;  P24 - PNILF who had a job to go or return to ;  &gt; Females ;</t>
  </si>
  <si>
    <t>Northern Territory ;  P25 - PNILF who wanted work and could start within four weeks ;  Persons ;</t>
  </si>
  <si>
    <t>Northern Territory ;  P25 - PNILF who wanted work and could start within four weeks ;  &gt; Males ;</t>
  </si>
  <si>
    <t>Northern Territory ;  P25 - PNILF who wanted work and could start within four weeks ;  &gt; Females ;</t>
  </si>
  <si>
    <t>Northern Territory ;  P26 - Discouraged job seekers ;  Persons ;</t>
  </si>
  <si>
    <t>Northern Territory ;  P26 - Discouraged job seekers ;  &gt; Males ;</t>
  </si>
  <si>
    <t>Northern Territory ;  P26 - Discouraged job seekers ;  &gt; Females ;</t>
  </si>
  <si>
    <t>Northern Territory ;  P27 - PNILF who wanted work but unavailable within four weeks ;  Persons ;</t>
  </si>
  <si>
    <t>Northern Territory ;  P27 - PNILF who wanted work but unavailable within four weeks ;  &gt; Males ;</t>
  </si>
  <si>
    <t>Northern Territory ;  P27 - PNILF who wanted work but unavailable within four weeks ;  &gt; Females ;</t>
  </si>
  <si>
    <t>Northern Territory ;  P28 - PNILF who wanted work but were caring for children ;  Persons ;</t>
  </si>
  <si>
    <t>Northern Territory ;  P28 - PNILF who wanted work but were caring for children ;  &gt; Males ;</t>
  </si>
  <si>
    <t>Northern Territory ;  P28 - PNILF who wanted work but were caring for children ;  &gt; Females ;</t>
  </si>
  <si>
    <t>Northern Territory ;  P29 - PNILF whose last job was less than 10 years ago ;  Persons ;</t>
  </si>
  <si>
    <t>Northern Territory ;  P29 - PNILF whose last job was less than 10 years ago ;  &gt; Males ;</t>
  </si>
  <si>
    <t>Northern Territory ;  P29 - PNILF whose last job was less than 10 years ago ;  &gt; Females ;</t>
  </si>
  <si>
    <t>Northern Territory ;  P30 - Potential workers ;  Persons ;</t>
  </si>
  <si>
    <t>Northern Territory ;  P30 - Potential workers ;  &gt; Males ;</t>
  </si>
  <si>
    <t>Northern Territory ;  P30 - Potential workers ;  &gt; Females ;</t>
  </si>
  <si>
    <t>Northern Territory ;  P31 - Potential workers with job attachment ;  Persons ;</t>
  </si>
  <si>
    <t>Northern Territory ;  P31 - Potential workers with job attachment ;  &gt; Males ;</t>
  </si>
  <si>
    <t>Northern Territory ;  P31 - Potential workers with job attachment ;  &gt; Females ;</t>
  </si>
  <si>
    <t>Northern Territory ;  P32 - Potential workers without job attachment ;  Persons ;</t>
  </si>
  <si>
    <t>Northern Territory ;  P32 - Potential workers without job attachment ;  &gt; Males ;</t>
  </si>
  <si>
    <t>Northern Territory ;  P32 - Potential workers without job attachment ;  &gt; Females ;</t>
  </si>
  <si>
    <t>Northern Territory ;  P33 - People with job attachment ;  Persons ;</t>
  </si>
  <si>
    <t>Northern Territory ;  P33 - People with job attachment ;  &gt; Males ;</t>
  </si>
  <si>
    <t>Northern Territory ;  P33 - People with job attachment ;  &gt; Females ;</t>
  </si>
  <si>
    <t>Northern Territory ;  P34 - People without job attachment ;  Persons ;</t>
  </si>
  <si>
    <t>Northern Territory ;  P34 - People without job attachment ;  &gt; Males ;</t>
  </si>
  <si>
    <t>Northern Territory ;  P34 - People without job attachment ;  &gt; Females ;</t>
  </si>
  <si>
    <t>Northern Territory ;  P35 - PNILF with marginal attachment to the labour force (historical ver.) ;  Persons ;</t>
  </si>
  <si>
    <t>Northern Territory ;  P35 - PNILF with marginal attachment to the labour force (historical ver.) ;  &gt; Males ;</t>
  </si>
  <si>
    <t>Northern Territory ;  P35 - PNILF with marginal attachment to the labour force (historical ver.) ;  &gt; Females ;</t>
  </si>
  <si>
    <t>Australian Capital Territory ;  P01 - Civilian population ;  Persons ;</t>
  </si>
  <si>
    <t>Australian Capital Territory ;  P01 - Civilian population ;  &gt; Males ;</t>
  </si>
  <si>
    <t>Australian Capital Territory ;  P01 - Civilian population ;  &gt; Females ;</t>
  </si>
  <si>
    <t>Australian Capital Territory ;  P02 - Employed people ;  Persons ;</t>
  </si>
  <si>
    <t>Australian Capital Territory ;  P02 - Employed people ;  &gt; Males ;</t>
  </si>
  <si>
    <t>Australian Capital Territory ;  P02 - Employed people ;  &gt; Females ;</t>
  </si>
  <si>
    <t>Australian Capital Territory ;  P03 - Employed people who would prefer more hours ;  Persons ;</t>
  </si>
  <si>
    <t>Australian Capital Territory ;  P03 - Employed people who would prefer more hours ;  &gt; Males ;</t>
  </si>
  <si>
    <t>Australian Capital Territory ;  P03 - Employed people who would prefer more hours ;  &gt; Females ;</t>
  </si>
  <si>
    <t>Australian Capital Territory ;  P04 - Part-time workers who would prefer more hours ;  Persons ;</t>
  </si>
  <si>
    <t>Australian Capital Territory ;  P04 - Part-time workers who would prefer more hours ;  &gt; Males ;</t>
  </si>
  <si>
    <t>Australian Capital Territory ;  P04 - Part-time workers who would prefer more hours ;  &gt; Females ;</t>
  </si>
  <si>
    <t>Australian Capital Territory ;  P05 - Part-time workers who would prefer full-time hours ;  Persons ;</t>
  </si>
  <si>
    <t>Australian Capital Territory ;  P05 - Part-time workers who would prefer full-time hours ;  &gt; Males ;</t>
  </si>
  <si>
    <t>Australian Capital Territory ;  P05 - Part-time workers who would prefer full-time hours ;  &gt; Females ;</t>
  </si>
  <si>
    <t>Australian Capital Territory ;  P06 - Underemployed workers ;  Persons ;</t>
  </si>
  <si>
    <t>Australian Capital Territory ;  P06 - Underemployed workers ;  &gt; Males ;</t>
  </si>
  <si>
    <t>Australian Capital Territory ;  P06 - Underemployed workers ;  &gt; Females ;</t>
  </si>
  <si>
    <t>Australian Capital Territory ;  P07 - Underemployed part-time workers ;  Persons ;</t>
  </si>
  <si>
    <t>Australian Capital Territory ;  P07 - Underemployed part-time workers ;  &gt; Males ;</t>
  </si>
  <si>
    <t>Australian Capital Territory ;  P07 - Underemployed part-time workers ;  &gt; Females ;</t>
  </si>
  <si>
    <t>Australian Capital Territory ;  P08 - People who started current job In the last year ;  Persons ;</t>
  </si>
  <si>
    <t>Australian Capital Territory ;  P08 - People who started current job In the last year ;  &gt; Males ;</t>
  </si>
  <si>
    <t>Australian Capital Territory ;  P08 - People who started current job In the last year ;  &gt; Females ;</t>
  </si>
  <si>
    <t>Australian Capital Territory ;  P09 - People employed in current job for a year or more ;  Persons ;</t>
  </si>
  <si>
    <t>Australian Capital Territory ;  P09 - People employed in current job for a year or more ;  &gt; Males ;</t>
  </si>
  <si>
    <t>Australian Capital Territory ;  P09 - People employed in current job for a year or more ;  &gt; Females ;</t>
  </si>
  <si>
    <t>Australian Capital Territory ;  P10 - Employees who started current job In the last year ;  Persons ;</t>
  </si>
  <si>
    <t>Australian Capital Territory ;  P10 - Employees who started current job In the last year ;  &gt; Males ;</t>
  </si>
  <si>
    <t>Australian Capital Territory ;  P10 - Employees who started current job In the last year ;  &gt; Females ;</t>
  </si>
  <si>
    <t>Australian Capital Territory ;  P11 - Employees in current job for a year or more ;  Persons ;</t>
  </si>
  <si>
    <t>Australian Capital Territory ;  P11 - Employees in current job for a year or more ;  &gt; Males ;</t>
  </si>
  <si>
    <t>Australian Capital Territory ;  P11 - Employees in current job for a year or more ;  &gt; Females ;</t>
  </si>
  <si>
    <t>Australian Capital Territory ;  P12 - Looked for work while in current job over the last year ;  Persons ;</t>
  </si>
  <si>
    <t>Australian Capital Territory ;  P12 - Looked for work while in current job over the last year ;  &gt; Males ;</t>
  </si>
  <si>
    <t>Australian Capital Territory ;  P12 - Looked for work while in current job over the last year ;  &gt; Females ;</t>
  </si>
  <si>
    <t>Australian Capital Territory ;  P13 - People who worked at some time during the last year ;  Persons ;</t>
  </si>
  <si>
    <t>Australian Capital Territory ;  P13 - People who worked at some time during the last year ;  &gt; Males ;</t>
  </si>
  <si>
    <t>Australian Capital Territory ;  P13 - People who worked at some time during the last year ;  &gt; Females ;</t>
  </si>
  <si>
    <t>Australian Capital Territory ;  P14 - People who were working 12 months ago ;  Persons ;</t>
  </si>
  <si>
    <t>Australian Capital Territory ;  P14 - People who were working 12 months ago ;  &gt; Males ;</t>
  </si>
  <si>
    <t>Australian Capital Territory ;  P14 - People who were working 12 months ago ;  &gt; Females ;</t>
  </si>
  <si>
    <t>Australian Capital Territory ;  P15 - People currently employed and employed 12 months ago ;  Persons ;</t>
  </si>
  <si>
    <t>Australian Capital Territory ;  P15 - People currently employed and employed 12 months ago ;  &gt; Males ;</t>
  </si>
  <si>
    <t>Australian Capital Territory ;  P15 - People currently employed and employed 12 months ago ;  &gt; Females ;</t>
  </si>
  <si>
    <t>Australian Capital Territory ;  P16 - People who left, lost or worked multiple jobs last year ;  Persons ;</t>
  </si>
  <si>
    <t>Australian Capital Territory ;  P16 - People who left, lost or worked multiple jobs last year ;  &gt; Males ;</t>
  </si>
  <si>
    <t>Australian Capital Territory ;  P16 - People who left, lost or worked multiple jobs last year ;  &gt; Females ;</t>
  </si>
  <si>
    <t>Australian Capital Territory ;  P17 - People who left or lost a job last year ;  Persons ;</t>
  </si>
  <si>
    <t>Australian Capital Territory ;  P17 - People who left or lost a job last year ;  &gt; Males ;</t>
  </si>
  <si>
    <t>Australian Capital Territory ;  P17 - People who left or lost a job last year ;  &gt; Females ;</t>
  </si>
  <si>
    <t>Australian Capital Territory ;  P18 - Employed people who left or lost a job last year ;  Persons ;</t>
  </si>
  <si>
    <t>Australian Capital Territory ;  P18 - Employed people who left or lost a job last year ;  &gt; Males ;</t>
  </si>
  <si>
    <t>Australian Capital Territory ;  P18 - Employed people who left or lost a job last year ;  &gt; Females ;</t>
  </si>
  <si>
    <t>Australian Capital Territory ;  P19 - Unemployed people ;  Persons ;</t>
  </si>
  <si>
    <t>Australian Capital Territory ;  P19 - Unemployed people ;  &gt; Males ;</t>
  </si>
  <si>
    <t>Australian Capital Territory ;  P19 - Unemployed people ;  &gt; Females ;</t>
  </si>
  <si>
    <t>Australian Capital Territory ;  P20 - People not in the labour force (PNILF) ;  Persons ;</t>
  </si>
  <si>
    <t>Australian Capital Territory ;  P20 - People not in the labour force (PNILF) ;  &gt; Males ;</t>
  </si>
  <si>
    <t>Australian Capital Territory ;  P20 - People not in the labour force (PNILF) ;  &gt; Females ;</t>
  </si>
  <si>
    <t>Australian Capital Territory ;  P21 - PNILF who wanted to work ;  Persons ;</t>
  </si>
  <si>
    <t>Australian Capital Territory ;  P21 - PNILF who wanted to work ;  &gt; Males ;</t>
  </si>
  <si>
    <t>Australian Capital Territory ;  P21 - PNILF who wanted to work ;  &gt; Females ;</t>
  </si>
  <si>
    <t>Australian Capital Territory ;  P22 - PNILF who looked for work ;  Persons ;</t>
  </si>
  <si>
    <t>Australian Capital Territory ;  P22 - PNILF who looked for work ;  &gt; Males ;</t>
  </si>
  <si>
    <t>Australian Capital Territory ;  P22 - PNILF who looked for work ;  &gt; Females ;</t>
  </si>
  <si>
    <t>Australian Capital Territory ;  P23 - PNILF with marginal attachment to the labour force ;  Persons ;</t>
  </si>
  <si>
    <t>Australian Capital Territory ;  P23 - PNILF with marginal attachment to the labour force ;  &gt; Males ;</t>
  </si>
  <si>
    <t>Australian Capital Territory ;  P23 - PNILF with marginal attachment to the labour force ;  &gt; Females ;</t>
  </si>
  <si>
    <t>Australian Capital Territory ;  P24 - PNILF who had a job to go or return to ;  Persons ;</t>
  </si>
  <si>
    <t>Australian Capital Territory ;  P24 - PNILF who had a job to go or return to ;  &gt; Males ;</t>
  </si>
  <si>
    <t>Australian Capital Territory ;  P24 - PNILF who had a job to go or return to ;  &gt; Females ;</t>
  </si>
  <si>
    <t>Australian Capital Territory ;  P25 - PNILF who wanted work and could start within four weeks ;  Persons ;</t>
  </si>
  <si>
    <t>Australian Capital Territory ;  P25 - PNILF who wanted work and could start within four weeks ;  &gt; Males ;</t>
  </si>
  <si>
    <t>Australian Capital Territory ;  P25 - PNILF who wanted work and could start within four weeks ;  &gt; Females ;</t>
  </si>
  <si>
    <t>Australian Capital Territory ;  P26 - Discouraged job seekers ;  Persons ;</t>
  </si>
  <si>
    <t>Australian Capital Territory ;  P26 - Discouraged job seekers ;  &gt; Males ;</t>
  </si>
  <si>
    <t>Australian Capital Territory ;  P26 - Discouraged job seekers ;  &gt; Females ;</t>
  </si>
  <si>
    <t>Australian Capital Territory ;  P27 - PNILF who wanted work but unavailable within four weeks ;  Persons ;</t>
  </si>
  <si>
    <t>Australian Capital Territory ;  P27 - PNILF who wanted work but unavailable within four weeks ;  &gt; Males ;</t>
  </si>
  <si>
    <t>Australian Capital Territory ;  P27 - PNILF who wanted work but unavailable within four weeks ;  &gt; Females ;</t>
  </si>
  <si>
    <t>Australian Capital Territory ;  P28 - PNILF who wanted work but were caring for children ;  Persons ;</t>
  </si>
  <si>
    <t>Australian Capital Territory ;  P28 - PNILF who wanted work but were caring for children ;  &gt; Males ;</t>
  </si>
  <si>
    <t>Australian Capital Territory ;  P28 - PNILF who wanted work but were caring for children ;  &gt; Females ;</t>
  </si>
  <si>
    <t>Australian Capital Territory ;  P29 - PNILF whose last job was less than 10 years ago ;  Persons ;</t>
  </si>
  <si>
    <t>Australian Capital Territory ;  P29 - PNILF whose last job was less than 10 years ago ;  &gt; Males ;</t>
  </si>
  <si>
    <t>Australian Capital Territory ;  P29 - PNILF whose last job was less than 10 years ago ;  &gt; Females ;</t>
  </si>
  <si>
    <t>Australian Capital Territory ;  P30 - Potential workers ;  Persons ;</t>
  </si>
  <si>
    <t>Australian Capital Territory ;  P30 - Potential workers ;  &gt; Males ;</t>
  </si>
  <si>
    <t>Australian Capital Territory ;  P30 - Potential workers ;  &gt; Females ;</t>
  </si>
  <si>
    <t>Australian Capital Territory ;  P31 - Potential workers with job attachment ;  Persons ;</t>
  </si>
  <si>
    <t>Australian Capital Territory ;  P31 - Potential workers with job attachment ;  &gt; Males ;</t>
  </si>
  <si>
    <t>Australian Capital Territory ;  P31 - Potential workers with job attachment ;  &gt; Females ;</t>
  </si>
  <si>
    <t>Australian Capital Territory ;  P32 - Potential workers without job attachment ;  Persons ;</t>
  </si>
  <si>
    <t>Australian Capital Territory ;  P32 - Potential workers without job attachment ;  &gt; Males ;</t>
  </si>
  <si>
    <t>Australian Capital Territory ;  P32 - Potential workers without job attachment ;  &gt; Females ;</t>
  </si>
  <si>
    <t>Australian Capital Territory ;  P33 - People with job attachment ;  Persons ;</t>
  </si>
  <si>
    <t>Australian Capital Territory ;  P33 - People with job attachment ;  &gt; Males ;</t>
  </si>
  <si>
    <t>Australian Capital Territory ;  P33 - People with job attachment ;  &gt; Females ;</t>
  </si>
  <si>
    <t>Australian Capital Territory ;  P34 - People without job attachment ;  Persons ;</t>
  </si>
  <si>
    <t>Australian Capital Territory ;  P34 - People without job attachment ;  &gt; Males ;</t>
  </si>
  <si>
    <t>Australian Capital Territory ;  P34 - People without job attachment ;  &gt; Females ;</t>
  </si>
  <si>
    <t>Australian Capital Territory ;  P35 - PNILF with marginal attachment to the labour force (historical ver.) ;  Persons ;</t>
  </si>
  <si>
    <t>Australian Capital Territory ;  P35 - PNILF with marginal attachment to the labour force (historical ver.) ;  &gt; Males ;</t>
  </si>
  <si>
    <t>Australian Capital Territory ;  P35 - PNILF with marginal attachment to the labour force (historical ver.) ;  &gt; Females ;</t>
  </si>
  <si>
    <t>A126102990V</t>
  </si>
  <si>
    <t>A126095406F</t>
  </si>
  <si>
    <t>A126110526R</t>
  </si>
  <si>
    <t>A126102966V</t>
  </si>
  <si>
    <t>A126095434R</t>
  </si>
  <si>
    <t>A126110554X</t>
  </si>
  <si>
    <t>A126102994C</t>
  </si>
  <si>
    <t>A126095414F</t>
  </si>
  <si>
    <t>A126110534R</t>
  </si>
  <si>
    <t>A126102974V</t>
  </si>
  <si>
    <t>A126095622X</t>
  </si>
  <si>
    <t>A126110742J</t>
  </si>
  <si>
    <t>A126103182R</t>
  </si>
  <si>
    <t>A126095578A</t>
  </si>
  <si>
    <t>A126110698K</t>
  </si>
  <si>
    <t>A126103138F</t>
  </si>
  <si>
    <t>A126095626J</t>
  </si>
  <si>
    <t>A126110746T</t>
  </si>
  <si>
    <t>A126103186X</t>
  </si>
  <si>
    <t>A126095630X</t>
  </si>
  <si>
    <t>A126110750J</t>
  </si>
  <si>
    <t>A126103190R</t>
  </si>
  <si>
    <t>A126095582T</t>
  </si>
  <si>
    <t>A126110702R</t>
  </si>
  <si>
    <t>A126103142W</t>
  </si>
  <si>
    <t>A126095586A</t>
  </si>
  <si>
    <t>A126110706X</t>
  </si>
  <si>
    <t>A126103146F</t>
  </si>
  <si>
    <t>A126095610R</t>
  </si>
  <si>
    <t>A126110730X</t>
  </si>
  <si>
    <t>A126103170F</t>
  </si>
  <si>
    <t>A126095558T</t>
  </si>
  <si>
    <t>A126110678A</t>
  </si>
  <si>
    <t>A126103118W</t>
  </si>
  <si>
    <t>A126095634J</t>
  </si>
  <si>
    <t>A126110754T</t>
  </si>
  <si>
    <t>A126103194X</t>
  </si>
  <si>
    <t>A126095614X</t>
  </si>
  <si>
    <t>A126110734J</t>
  </si>
  <si>
    <t>A126103174R</t>
  </si>
  <si>
    <t>A126095646T</t>
  </si>
  <si>
    <t>A126110766A</t>
  </si>
  <si>
    <t>A126103206W</t>
  </si>
  <si>
    <t>A126095562J</t>
  </si>
  <si>
    <t>A126110682T</t>
  </si>
  <si>
    <t>A126103122L</t>
  </si>
  <si>
    <t>A126095518X</t>
  </si>
  <si>
    <t>A126110638J</t>
  </si>
  <si>
    <t>A126103078R</t>
  </si>
  <si>
    <t>A126095538J</t>
  </si>
  <si>
    <t>A126110658T</t>
  </si>
  <si>
    <t>A126103098X</t>
  </si>
  <si>
    <t>A126095590T</t>
  </si>
  <si>
    <t>A126110710R</t>
  </si>
  <si>
    <t>A126103150W</t>
  </si>
  <si>
    <t>A126095542X</t>
  </si>
  <si>
    <t>A126110662J</t>
  </si>
  <si>
    <t>A126103102C</t>
  </si>
  <si>
    <t>A126095594A</t>
  </si>
  <si>
    <t>A126110714X</t>
  </si>
  <si>
    <t>A126103154F</t>
  </si>
  <si>
    <t>A126095598K</t>
  </si>
  <si>
    <t>A126110718J</t>
  </si>
  <si>
    <t>A126103158R</t>
  </si>
  <si>
    <t>A126095650J</t>
  </si>
  <si>
    <t>A126110770T</t>
  </si>
  <si>
    <t>A126103210L</t>
  </si>
  <si>
    <t>A126095522R</t>
  </si>
  <si>
    <t>A126110642X</t>
  </si>
  <si>
    <t>A126103082F</t>
  </si>
  <si>
    <t>A126095638T</t>
  </si>
  <si>
    <t>A126110758A</t>
  </si>
  <si>
    <t>A126103198J</t>
  </si>
  <si>
    <t>A126095642J</t>
  </si>
  <si>
    <t>A126110762T</t>
  </si>
  <si>
    <t>A126103202L</t>
  </si>
  <si>
    <t>A126095530R</t>
  </si>
  <si>
    <t>A126110650X</t>
  </si>
  <si>
    <t>A126103090F</t>
  </si>
  <si>
    <t>A126095566T</t>
  </si>
  <si>
    <t>A126110686A</t>
  </si>
  <si>
    <t>A126103126W</t>
  </si>
  <si>
    <t>A126095602R</t>
  </si>
  <si>
    <t>A126110722X</t>
  </si>
  <si>
    <t>A126103162F</t>
  </si>
  <si>
    <t>A126095654T</t>
  </si>
  <si>
    <t>A126110774A</t>
  </si>
  <si>
    <t>A126103214W</t>
  </si>
  <si>
    <t>A126095526X</t>
  </si>
  <si>
    <t>A126110646J</t>
  </si>
  <si>
    <t>A126103086R</t>
  </si>
  <si>
    <t>A126095606X</t>
  </si>
  <si>
    <t>A126110726J</t>
  </si>
  <si>
    <t>A126103166R</t>
  </si>
  <si>
    <t>A126095618J</t>
  </si>
  <si>
    <t>A126110738T</t>
  </si>
  <si>
    <t>A126103178X</t>
  </si>
  <si>
    <t>A126095550X</t>
  </si>
  <si>
    <t>A126110670J</t>
  </si>
  <si>
    <t>A126103110C</t>
  </si>
  <si>
    <t>A126095534X</t>
  </si>
  <si>
    <t>A126110654J</t>
  </si>
  <si>
    <t>A126103094R</t>
  </si>
  <si>
    <t>A126095570J</t>
  </si>
  <si>
    <t>A126110690T</t>
  </si>
  <si>
    <t>A126103130L</t>
  </si>
  <si>
    <t>A126095546J</t>
  </si>
  <si>
    <t>A126110666T</t>
  </si>
  <si>
    <t>A126103106L</t>
  </si>
  <si>
    <t>A126095574T</t>
  </si>
  <si>
    <t>A126110694A</t>
  </si>
  <si>
    <t>A126103134W</t>
  </si>
  <si>
    <t>A126095554J</t>
  </si>
  <si>
    <t>A126110674T</t>
  </si>
  <si>
    <t>A126103114L</t>
  </si>
  <si>
    <t>A126095062L</t>
  </si>
  <si>
    <t>A126110182W</t>
  </si>
  <si>
    <t>A126102622R</t>
  </si>
  <si>
    <t>A126095018C</t>
  </si>
  <si>
    <t>A126110138L</t>
  </si>
  <si>
    <t>A126102578T</t>
  </si>
  <si>
    <t>A126095066W</t>
  </si>
  <si>
    <t>A126110186F</t>
  </si>
  <si>
    <t>A126102626X</t>
  </si>
  <si>
    <t>A126095070L</t>
  </si>
  <si>
    <t>A126110190W</t>
  </si>
  <si>
    <t>A126102630R</t>
  </si>
  <si>
    <t>A126095022V</t>
  </si>
  <si>
    <t>A126110142C</t>
  </si>
  <si>
    <t>A126102582J</t>
  </si>
  <si>
    <t>A126095026C</t>
  </si>
  <si>
    <t>A126110146L</t>
  </si>
  <si>
    <t>A126102586T</t>
  </si>
  <si>
    <t>A126095050C</t>
  </si>
  <si>
    <t>A126110170L</t>
  </si>
  <si>
    <t>A126102610F</t>
  </si>
  <si>
    <t>A126094998C</t>
  </si>
  <si>
    <t>A126110118C</t>
  </si>
  <si>
    <t>A126102558J</t>
  </si>
  <si>
    <t>A126095074W</t>
  </si>
  <si>
    <t>A126110194F</t>
  </si>
  <si>
    <t>A126102634X</t>
  </si>
  <si>
    <t>A126095054L</t>
  </si>
  <si>
    <t>A126110174W</t>
  </si>
  <si>
    <t>A126102614R</t>
  </si>
  <si>
    <t>A126095086F</t>
  </si>
  <si>
    <t>A126110206C</t>
  </si>
  <si>
    <t>A126102646J</t>
  </si>
  <si>
    <t>A126095002K</t>
  </si>
  <si>
    <t>A126110122V</t>
  </si>
  <si>
    <t>A126102562X</t>
  </si>
  <si>
    <t>A126094958K</t>
  </si>
  <si>
    <t>A126110078W</t>
  </si>
  <si>
    <t>A126102518R</t>
  </si>
  <si>
    <t>A126094978V</t>
  </si>
  <si>
    <t>A126110098F</t>
  </si>
  <si>
    <t>A126102538X</t>
  </si>
  <si>
    <t>A126095030V</t>
  </si>
  <si>
    <t>A126110150C</t>
  </si>
  <si>
    <t>A126102590J</t>
  </si>
  <si>
    <t>A126094982K</t>
  </si>
  <si>
    <t>A126110102K</t>
  </si>
  <si>
    <t>A126102542R</t>
  </si>
  <si>
    <t>A126095034C</t>
  </si>
  <si>
    <t>A126110154L</t>
  </si>
  <si>
    <t>A126102594T</t>
  </si>
  <si>
    <t>A126095038L</t>
  </si>
  <si>
    <t>A126110158W</t>
  </si>
  <si>
    <t>A126102598A</t>
  </si>
  <si>
    <t>A126095090W</t>
  </si>
  <si>
    <t>A126110210V</t>
  </si>
  <si>
    <t>A126102650X</t>
  </si>
  <si>
    <t>A126094962A</t>
  </si>
  <si>
    <t>A126110082L</t>
  </si>
  <si>
    <t>A126102522F</t>
  </si>
  <si>
    <t>A126095078F</t>
  </si>
  <si>
    <t>A126110198R</t>
  </si>
  <si>
    <t>A126102638J</t>
  </si>
  <si>
    <t>A126095082W</t>
  </si>
  <si>
    <t>A126110202V</t>
  </si>
  <si>
    <t>A126102642X</t>
  </si>
  <si>
    <t>A126094970A</t>
  </si>
  <si>
    <t>A126110090L</t>
  </si>
  <si>
    <t>A126102530F</t>
  </si>
  <si>
    <t>A126095006V</t>
  </si>
  <si>
    <t>A126110126C</t>
  </si>
  <si>
    <t>A126102566J</t>
  </si>
  <si>
    <t>A126095042C</t>
  </si>
  <si>
    <t>A126110162L</t>
  </si>
  <si>
    <t>A126102602F</t>
  </si>
  <si>
    <t>A126095094F</t>
  </si>
  <si>
    <t>A126110214C</t>
  </si>
  <si>
    <t>A126102654J</t>
  </si>
  <si>
    <t>A126094966K</t>
  </si>
  <si>
    <t>A126110086W</t>
  </si>
  <si>
    <t>A126102526R</t>
  </si>
  <si>
    <t>A126095046L</t>
  </si>
  <si>
    <t>A126110166W</t>
  </si>
  <si>
    <t>A126102606R</t>
  </si>
  <si>
    <t>A126095058W</t>
  </si>
  <si>
    <t>A126110178F</t>
  </si>
  <si>
    <t>A126102618X</t>
  </si>
  <si>
    <t>A126094990K</t>
  </si>
  <si>
    <t>A126110110K</t>
  </si>
  <si>
    <t>A126102550R</t>
  </si>
  <si>
    <t>A126094974K</t>
  </si>
  <si>
    <t>A126110094W</t>
  </si>
  <si>
    <t>A126102534R</t>
  </si>
  <si>
    <t>A126095010K</t>
  </si>
  <si>
    <t>A126110130V</t>
  </si>
  <si>
    <t>A126102570X</t>
  </si>
  <si>
    <t>A126094986V</t>
  </si>
  <si>
    <t>A126110106V</t>
  </si>
  <si>
    <t>A126102546X</t>
  </si>
  <si>
    <t>A126095014V</t>
  </si>
  <si>
    <t>A126110134C</t>
  </si>
  <si>
    <t>A126102574J</t>
  </si>
  <si>
    <t>A126094994V</t>
  </si>
  <si>
    <t>A126110114V</t>
  </si>
  <si>
    <t>A126102554X</t>
  </si>
  <si>
    <t>Time Series Workbook</t>
  </si>
  <si>
    <t>Enquiries</t>
  </si>
  <si>
    <t>Data Item Description</t>
  </si>
  <si>
    <t>No. Obs.</t>
  </si>
  <si>
    <t>Freq.</t>
  </si>
  <si>
    <t>© Commonwealth of Australia  2022</t>
  </si>
  <si>
    <t>Annual</t>
  </si>
  <si>
    <t>Released at 11:30 am (Canberra time) Tue 24 May 2022</t>
  </si>
  <si>
    <t>Contents</t>
  </si>
  <si>
    <t>Tables</t>
  </si>
  <si>
    <t>Table 1.1 - Populations by age, February 2022</t>
  </si>
  <si>
    <t>Index</t>
  </si>
  <si>
    <t>Time Series Index</t>
  </si>
  <si>
    <r>
      <t xml:space="preserve">More information available from the </t>
    </r>
    <r>
      <rPr>
        <b/>
        <sz val="12"/>
        <color indexed="12"/>
        <rFont val="Arial"/>
        <family val="2"/>
      </rPr>
      <t>ABS website</t>
    </r>
  </si>
  <si>
    <t>Summary</t>
  </si>
  <si>
    <t>Methodology</t>
  </si>
  <si>
    <r>
      <t xml:space="preserve">For further information about these and related statistics visit </t>
    </r>
    <r>
      <rPr>
        <sz val="8"/>
        <color rgb="FF0000FF"/>
        <rFont val="Arial"/>
        <family val="2"/>
      </rPr>
      <t>www.abs.gov.au/about/contact-us</t>
    </r>
  </si>
  <si>
    <r>
      <t xml:space="preserve">or contact the Labour Surveys Branch at </t>
    </r>
    <r>
      <rPr>
        <sz val="8"/>
        <color rgb="FF0000FF"/>
        <rFont val="Arial"/>
        <family val="2"/>
      </rPr>
      <t>labour.statistics@abs.gov.au</t>
    </r>
    <r>
      <rPr>
        <sz val="8"/>
        <color theme="1"/>
        <rFont val="Arial"/>
        <family val="2"/>
      </rPr>
      <t>.</t>
    </r>
  </si>
  <si>
    <t>Select an age group:</t>
  </si>
  <si>
    <t>15 years and over</t>
  </si>
  <si>
    <t>Time Series IDs</t>
  </si>
  <si>
    <t>Persons</t>
  </si>
  <si>
    <t>Males</t>
  </si>
  <si>
    <t>Females</t>
  </si>
  <si>
    <t>'000</t>
  </si>
  <si>
    <t>Populations</t>
  </si>
  <si>
    <t>P01 - Civilian population</t>
  </si>
  <si>
    <t>P02 - Employed people</t>
  </si>
  <si>
    <t>P03 - Employed people who would prefer more hours</t>
  </si>
  <si>
    <t>P04 - Part-time workers who would prefer more hours</t>
  </si>
  <si>
    <t>P05 - Part-time workers who would prefer full-time hours</t>
  </si>
  <si>
    <t>P06 - Underemployed workers</t>
  </si>
  <si>
    <t>P07 - Underemployed part-time workers</t>
  </si>
  <si>
    <t>P08 - People who started current job In the last year</t>
  </si>
  <si>
    <t>P09 - People employed in current job for a year or more</t>
  </si>
  <si>
    <t xml:space="preserve">P10 - Employees who started current job In the last year </t>
  </si>
  <si>
    <t xml:space="preserve">P11 - Employees in current job for a year or more </t>
  </si>
  <si>
    <t xml:space="preserve">P12 - Looked for work while in current job over the last year </t>
  </si>
  <si>
    <t xml:space="preserve">P13 - People who worked at some time during the last year </t>
  </si>
  <si>
    <t>P14 - People who were working 12 months ago</t>
  </si>
  <si>
    <t>P15 - People currently employed and employed 12 months ago</t>
  </si>
  <si>
    <t xml:space="preserve">P16 - People who left, lost or worked multiple jobs last year </t>
  </si>
  <si>
    <t xml:space="preserve">P17 - People who left or lost a job last year </t>
  </si>
  <si>
    <t xml:space="preserve">P18 - Employed people who left or lost a job last year </t>
  </si>
  <si>
    <t xml:space="preserve">P19 - Unemployed people </t>
  </si>
  <si>
    <t>P20 - People not in the labour force (PNILF)</t>
  </si>
  <si>
    <t xml:space="preserve">P21 - PNILF who wanted to work </t>
  </si>
  <si>
    <t xml:space="preserve">P22 - PNILF who looked for work </t>
  </si>
  <si>
    <t>P23 - PNILF with marginal attachment to the labour force</t>
  </si>
  <si>
    <t xml:space="preserve">P24 - PNILF who had a job to go or return to </t>
  </si>
  <si>
    <t xml:space="preserve">P25 - PNILF who wanted work and could start within four weeks </t>
  </si>
  <si>
    <t xml:space="preserve">P26 - Discouraged job seekers </t>
  </si>
  <si>
    <t xml:space="preserve">P27 - PNILF who wanted work but unavailable within four weeks </t>
  </si>
  <si>
    <t xml:space="preserve">P28 - PNILF who wanted work but were caring for children </t>
  </si>
  <si>
    <t xml:space="preserve">P29 - PNILF whose last job was less than 10 years ago </t>
  </si>
  <si>
    <t>P30 - Potential workers</t>
  </si>
  <si>
    <t>P31 - Potential workers with job attachment</t>
  </si>
  <si>
    <t>P32 - Potential workers without job attachment</t>
  </si>
  <si>
    <t>P33 - People with job attachment</t>
  </si>
  <si>
    <t>P34 - People without job attachment</t>
  </si>
  <si>
    <t>P35 - PNILF with marginal attachment to the labour force (historical ver.)</t>
  </si>
  <si>
    <t>15 to 64 years</t>
  </si>
  <si>
    <t>15 to 24 years</t>
  </si>
  <si>
    <t>25 to 44 years</t>
  </si>
  <si>
    <t>45 to 64 years</t>
  </si>
  <si>
    <t>65 years and over</t>
  </si>
  <si>
    <t>Select a state or territory:</t>
  </si>
  <si>
    <t>Australia</t>
  </si>
  <si>
    <t>New South Wales</t>
  </si>
  <si>
    <t>Victoria</t>
  </si>
  <si>
    <t>Queensland</t>
  </si>
  <si>
    <t>South Australia</t>
  </si>
  <si>
    <t>Western Australia</t>
  </si>
  <si>
    <t>Tasmania</t>
  </si>
  <si>
    <t>Northern Territory</t>
  </si>
  <si>
    <t>Australian Capital Territory</t>
  </si>
  <si>
    <t>E N Q U I R I E S</t>
  </si>
  <si>
    <t>Table 1. Populations</t>
  </si>
  <si>
    <t>Table 1.2 - Populations by state and territory, February 2022</t>
  </si>
  <si>
    <t>6226.0.00.001 Microdata and TableBuilder: Participation, Job Search and Mobility</t>
  </si>
  <si>
    <t>Microdata and TableBuilder: Participation, Job Search and Mobility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</si>
</sst>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mmm\-yyyy"/>
    <numFmt numFmtId="166" formatCode="0.0;\-0.0;0.0;@"/>
    <numFmt numFmtId="167" formatCode="#,##0.0"/>
    <numFmt numFmtId="168" formatCode="_-* #,##0.0_-;\-* #,##0.0_-;_-* &quot;-&quot;??_-;_-@_-"/>
  </numFmts>
  <fonts count="39">
    <font>
      <sz val="11"/>
      <color theme="1"/>
      <name val="Calibri"/>
      <family val="2"/>
      <scheme val="minor"/>
    </font>
    <font>
      <sz val="8"/>
      <color theme="1"/>
      <name val="Arial"/>
      <family val="2"/>
    </font>
    <font>
      <b/>
      <sz val="8"/>
      <color theme="1"/>
      <name val="Arial"/>
      <family val="2"/>
    </font>
    <font>
      <sz val="9"/>
      <color indexed="81"/>
      <name val="Tahoma"/>
      <family val="2"/>
    </font>
    <font>
      <b/>
      <sz val="10"/>
      <color theme="1"/>
      <name val="Arial"/>
      <family val="2"/>
    </font>
    <font>
      <b/>
      <sz val="10"/>
      <color rgb="FFFFFFFF"/>
      <name val="Arial"/>
      <family val="2"/>
    </font>
    <font>
      <b/>
      <sz val="12"/>
      <color theme="1"/>
      <name val="Arial"/>
      <family val="2"/>
    </font>
    <font>
      <u/>
      <sz val="11"/>
      <color theme="10"/>
      <name val="Calibri"/>
      <family val="2"/>
      <scheme val="minor"/>
    </font>
    <font>
      <u/>
      <sz val="8"/>
      <color theme="10"/>
      <name val="Calibri"/>
      <family val="2"/>
      <scheme val="minor"/>
    </font>
    <font>
      <sz val="11"/>
      <color theme="1"/>
      <name val="Calibri"/>
      <family val="2"/>
      <scheme val="minor"/>
    </font>
    <font>
      <sz val="11"/>
      <color rgb="FFFF0000"/>
      <name val="Calibri"/>
      <family val="2"/>
      <scheme val="minor"/>
    </font>
    <font>
      <sz val="8"/>
      <name val="Arial"/>
      <family val="2"/>
    </font>
    <font>
      <sz val="10"/>
      <name val="Arial"/>
      <family val="2"/>
    </font>
    <font>
      <sz val="10"/>
      <name val="Tahoma"/>
      <family val="2"/>
    </font>
    <font>
      <sz val="11"/>
      <color theme="1"/>
      <name val="Arial"/>
      <family val="2"/>
    </font>
    <font>
      <b/>
      <sz val="12"/>
      <color rgb="FF000000"/>
      <name val="Arial"/>
      <family val="2"/>
    </font>
    <font>
      <b/>
      <sz val="8"/>
      <color rgb="FF000000"/>
      <name val="Arial"/>
      <family val="2"/>
    </font>
    <font>
      <u/>
      <sz val="10"/>
      <color indexed="12"/>
      <name val="Tahoma"/>
      <family val="2"/>
    </font>
    <font>
      <sz val="8"/>
      <color indexed="12"/>
      <name val="Arial"/>
      <family val="2"/>
    </font>
    <font>
      <sz val="8"/>
      <color rgb="FF000000"/>
      <name val="Arial"/>
      <family val="2"/>
    </font>
    <font>
      <sz val="12"/>
      <color rgb="FF000000"/>
      <name val="Arial"/>
      <family val="2"/>
    </font>
    <font>
      <b/>
      <sz val="12"/>
      <color indexed="12"/>
      <name val="Arial"/>
      <family val="2"/>
    </font>
    <font>
      <sz val="8"/>
      <color rgb="FF0000FF"/>
      <name val="Arial"/>
      <family val="2"/>
    </font>
    <font>
      <sz val="10"/>
      <color theme="1"/>
      <name val="Arial"/>
      <family val="2"/>
    </font>
    <font>
      <i/>
      <sz val="8"/>
      <name val="FrnkGothITC Bk BT"/>
      <family val="2"/>
    </font>
    <font>
      <b/>
      <sz val="10"/>
      <name val="Arial"/>
      <family val="2"/>
    </font>
    <font>
      <b/>
      <sz val="10"/>
      <color rgb="FFFF0000"/>
      <name val="Arial"/>
      <family val="2"/>
    </font>
    <font>
      <sz val="8"/>
      <name val="Microsoft Sans Serif"/>
      <family val="2"/>
    </font>
    <font>
      <b/>
      <sz val="8"/>
      <name val="Arial"/>
      <family val="2"/>
    </font>
    <font>
      <b/>
      <sz val="9"/>
      <name val="Arial"/>
      <family val="2"/>
    </font>
    <font>
      <b/>
      <sz val="8"/>
      <color rgb="FFFF0000"/>
      <name val="Arial"/>
      <family val="2"/>
    </font>
    <font>
      <u/>
      <sz val="8"/>
      <color theme="10"/>
      <name val="Arial"/>
      <family val="2"/>
    </font>
    <font>
      <b/>
      <sz val="10"/>
      <name val="Tahoma"/>
      <family val="2"/>
    </font>
    <font>
      <sz val="8"/>
      <color rgb="FFFF0000"/>
      <name val="Arial"/>
      <family val="2"/>
    </font>
    <font>
      <b/>
      <sz val="10"/>
      <color rgb="FFFF0000"/>
      <name val="Tahoma"/>
      <family val="2"/>
    </font>
    <font>
      <sz val="10"/>
      <color rgb="FFFF0000"/>
      <name val="Tahoma"/>
      <family val="2"/>
    </font>
    <font>
      <sz val="8"/>
      <color indexed="81"/>
      <name val="Arial"/>
      <family val="2"/>
    </font>
    <font>
      <u/>
      <sz val="10"/>
      <color indexed="12"/>
      <name val="Arial"/>
      <family val="2"/>
    </font>
    <font>
      <u/>
      <sz val="10"/>
      <color rgb="FFFF0000"/>
      <name val="Arial"/>
      <family val="2"/>
    </font>
  </fonts>
  <fills count="5">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0" tint="-4.9989318521683403E-2"/>
        <bgColor indexed="64"/>
      </patternFill>
    </fill>
  </fills>
  <borders count="7">
    <border>
      <left/>
      <right/>
      <top/>
      <bottom/>
      <diagonal/>
    </border>
    <border>
      <left/>
      <right/>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theme="0"/>
      </top>
      <bottom style="thin">
        <color theme="0"/>
      </bottom>
      <diagonal/>
    </border>
    <border>
      <left/>
      <right/>
      <top style="thin">
        <color theme="0"/>
      </top>
      <bottom/>
      <diagonal/>
    </border>
  </borders>
  <cellStyleXfs count="15">
    <xf numFmtId="0" fontId="0" fillId="0" borderId="0"/>
    <xf numFmtId="0" fontId="7" fillId="0" borderId="0" applyNumberFormat="0" applyFill="0" applyBorder="0" applyAlignment="0" applyProtection="0"/>
    <xf numFmtId="0" fontId="11" fillId="0" borderId="0"/>
    <xf numFmtId="0" fontId="13" fillId="0" borderId="0"/>
    <xf numFmtId="0" fontId="14" fillId="0" borderId="0"/>
    <xf numFmtId="0" fontId="17" fillId="0" borderId="0"/>
    <xf numFmtId="0" fontId="24" fillId="0" borderId="0">
      <alignment horizontal="left"/>
    </xf>
    <xf numFmtId="0" fontId="13" fillId="0" borderId="0"/>
    <xf numFmtId="0" fontId="27" fillId="0" borderId="0">
      <alignment horizontal="center"/>
    </xf>
    <xf numFmtId="0" fontId="27" fillId="0" borderId="0">
      <alignment horizontal="center" vertical="center" wrapText="1"/>
    </xf>
    <xf numFmtId="0" fontId="11" fillId="0" borderId="0">
      <alignment horizontal="left" vertical="center" wrapText="1"/>
    </xf>
    <xf numFmtId="0" fontId="9" fillId="0" borderId="0"/>
    <xf numFmtId="164" fontId="9" fillId="0" borderId="0" applyFont="0" applyFill="0" applyBorder="0" applyAlignment="0" applyProtection="0"/>
    <xf numFmtId="0" fontId="11" fillId="0" borderId="0"/>
    <xf numFmtId="0" fontId="37" fillId="0" borderId="0" applyNumberFormat="0" applyFill="0" applyBorder="0" applyAlignment="0" applyProtection="0">
      <alignment vertical="top"/>
      <protection locked="0"/>
    </xf>
  </cellStyleXfs>
  <cellXfs count="75">
    <xf numFmtId="0" fontId="0" fillId="0" borderId="0" xfId="0"/>
    <xf numFmtId="0" fontId="1" fillId="0" borderId="0" xfId="0" applyFont="1" applyAlignment="1"/>
    <xf numFmtId="0" fontId="1" fillId="0" borderId="0" xfId="0" applyFont="1" applyAlignment="1">
      <alignment wrapText="1"/>
    </xf>
    <xf numFmtId="0" fontId="1" fillId="0" borderId="0" xfId="0" applyFont="1" applyAlignment="1">
      <alignment horizontal="right" wrapText="1"/>
    </xf>
    <xf numFmtId="0" fontId="2" fillId="0" borderId="0" xfId="0" applyFont="1" applyAlignment="1"/>
    <xf numFmtId="165" fontId="2" fillId="0" borderId="0" xfId="0" applyNumberFormat="1" applyFont="1" applyAlignment="1"/>
    <xf numFmtId="165" fontId="1" fillId="0" borderId="0" xfId="0" applyNumberFormat="1" applyFont="1" applyAlignment="1"/>
    <xf numFmtId="0" fontId="1" fillId="0" borderId="0" xfId="0" quotePrefix="1" applyFont="1" applyAlignment="1">
      <alignment horizontal="right"/>
    </xf>
    <xf numFmtId="0" fontId="1" fillId="0" borderId="0" xfId="0" applyFont="1" applyAlignment="1">
      <alignment horizontal="right"/>
    </xf>
    <xf numFmtId="166" fontId="1" fillId="0" borderId="0" xfId="0" applyNumberFormat="1" applyFont="1" applyAlignment="1"/>
    <xf numFmtId="165" fontId="1" fillId="0" borderId="0" xfId="0" applyNumberFormat="1" applyFont="1" applyAlignment="1">
      <alignment horizontal="left"/>
    </xf>
    <xf numFmtId="0" fontId="1" fillId="0" borderId="0" xfId="0" applyFont="1" applyAlignment="1">
      <alignment horizontal="left"/>
    </xf>
    <xf numFmtId="0" fontId="1" fillId="2" borderId="0" xfId="0" applyFont="1" applyFill="1" applyAlignment="1">
      <alignment horizontal="left"/>
    </xf>
    <xf numFmtId="0" fontId="5" fillId="2" borderId="0" xfId="0" applyFont="1" applyFill="1" applyAlignment="1">
      <alignment horizontal="left"/>
    </xf>
    <xf numFmtId="49" fontId="6" fillId="0" borderId="0" xfId="0" applyNumberFormat="1" applyFont="1" applyAlignment="1">
      <alignment horizontal="left"/>
    </xf>
    <xf numFmtId="0" fontId="4" fillId="0" borderId="0" xfId="0" applyFont="1" applyAlignment="1">
      <alignment horizontal="left"/>
    </xf>
    <xf numFmtId="0" fontId="7" fillId="0" borderId="0" xfId="1" applyAlignment="1">
      <alignment horizontal="left"/>
    </xf>
    <xf numFmtId="0" fontId="1" fillId="0" borderId="1" xfId="0" applyFont="1" applyBorder="1" applyAlignment="1">
      <alignment horizontal="left"/>
    </xf>
    <xf numFmtId="0" fontId="2" fillId="0" borderId="0" xfId="0" applyFont="1" applyAlignment="1">
      <alignment horizontal="left" wrapText="1"/>
    </xf>
    <xf numFmtId="0" fontId="8" fillId="0" borderId="0" xfId="1" applyFont="1" applyAlignment="1">
      <alignment horizontal="left"/>
    </xf>
    <xf numFmtId="0" fontId="1" fillId="0" borderId="0" xfId="0" quotePrefix="1" applyFont="1" applyAlignment="1">
      <alignment horizontal="left"/>
    </xf>
    <xf numFmtId="0" fontId="1" fillId="0" borderId="0" xfId="0" applyFont="1" applyAlignment="1">
      <alignment horizontal="left"/>
    </xf>
    <xf numFmtId="0" fontId="12" fillId="0" borderId="0" xfId="2" applyFont="1" applyAlignment="1">
      <alignment horizontal="left" vertical="center"/>
    </xf>
    <xf numFmtId="0" fontId="13" fillId="0" borderId="0" xfId="3"/>
    <xf numFmtId="0" fontId="14" fillId="0" borderId="0" xfId="4"/>
    <xf numFmtId="0" fontId="15" fillId="0" borderId="0" xfId="4" applyFont="1" applyAlignment="1">
      <alignment horizontal="left"/>
    </xf>
    <xf numFmtId="0" fontId="16" fillId="0" borderId="0" xfId="4" applyFont="1" applyAlignment="1">
      <alignment horizontal="left"/>
    </xf>
    <xf numFmtId="0" fontId="18" fillId="0" borderId="0" xfId="5" applyFont="1" applyAlignment="1">
      <alignment horizontal="center"/>
    </xf>
    <xf numFmtId="0" fontId="19" fillId="0" borderId="0" xfId="4" applyFont="1" applyAlignment="1">
      <alignment horizontal="left"/>
    </xf>
    <xf numFmtId="0" fontId="22" fillId="0" borderId="0" xfId="4" applyFont="1" applyAlignment="1">
      <alignment horizontal="left"/>
    </xf>
    <xf numFmtId="0" fontId="1" fillId="3" borderId="0" xfId="0" applyFont="1" applyFill="1" applyAlignment="1">
      <alignment horizontal="left"/>
    </xf>
    <xf numFmtId="0" fontId="5" fillId="2" borderId="0" xfId="0" applyFont="1" applyFill="1" applyAlignment="1">
      <alignment horizontal="left" indent="11"/>
    </xf>
    <xf numFmtId="49" fontId="6" fillId="3" borderId="0" xfId="0" applyNumberFormat="1" applyFont="1" applyFill="1" applyAlignment="1">
      <alignment horizontal="left" indent="11"/>
    </xf>
    <xf numFmtId="49" fontId="23" fillId="3" borderId="0" xfId="0" applyNumberFormat="1" applyFont="1" applyFill="1" applyAlignment="1">
      <alignment horizontal="left" indent="11"/>
    </xf>
    <xf numFmtId="0" fontId="12" fillId="3" borderId="0" xfId="2" applyFont="1" applyFill="1" applyAlignment="1">
      <alignment horizontal="left" vertical="center" indent="11"/>
    </xf>
    <xf numFmtId="1" fontId="26" fillId="3" borderId="1" xfId="6" applyNumberFormat="1" applyFont="1" applyFill="1" applyBorder="1" applyAlignment="1">
      <alignment horizontal="center" vertical="center" wrapText="1"/>
    </xf>
    <xf numFmtId="0" fontId="25" fillId="3" borderId="1" xfId="7" applyFont="1" applyFill="1" applyBorder="1" applyAlignment="1">
      <alignment vertical="center"/>
    </xf>
    <xf numFmtId="0" fontId="27" fillId="0" borderId="0" xfId="8">
      <alignment horizontal="center"/>
    </xf>
    <xf numFmtId="17" fontId="28" fillId="0" borderId="0" xfId="9" quotePrefix="1" applyNumberFormat="1" applyFont="1" applyAlignment="1">
      <alignment horizontal="right" wrapText="1"/>
    </xf>
    <xf numFmtId="0" fontId="29" fillId="4" borderId="3" xfId="7" applyFont="1" applyFill="1" applyBorder="1" applyAlignment="1">
      <alignment horizontal="center"/>
    </xf>
    <xf numFmtId="17" fontId="28" fillId="0" borderId="0" xfId="9" quotePrefix="1" applyNumberFormat="1" applyFont="1" applyAlignment="1">
      <alignment wrapText="1"/>
    </xf>
    <xf numFmtId="0" fontId="11" fillId="0" borderId="0" xfId="3" applyFont="1" applyAlignment="1">
      <alignment horizontal="right"/>
    </xf>
    <xf numFmtId="167" fontId="28" fillId="0" borderId="0" xfId="10" applyNumberFormat="1" applyFont="1" applyAlignment="1">
      <alignment horizontal="left" vertical="center"/>
    </xf>
    <xf numFmtId="0" fontId="28" fillId="0" borderId="0" xfId="7" applyFont="1"/>
    <xf numFmtId="1" fontId="30" fillId="0" borderId="0" xfId="4" quotePrefix="1" applyNumberFormat="1" applyFont="1" applyAlignment="1">
      <alignment horizontal="center"/>
    </xf>
    <xf numFmtId="0" fontId="11" fillId="0" borderId="0" xfId="7" applyFont="1"/>
    <xf numFmtId="167" fontId="19" fillId="0" borderId="0" xfId="7" applyNumberFormat="1" applyFont="1" applyAlignment="1">
      <alignment horizontal="right"/>
    </xf>
    <xf numFmtId="0" fontId="12" fillId="0" borderId="0" xfId="7" applyFont="1"/>
    <xf numFmtId="0" fontId="11" fillId="0" borderId="0" xfId="11" applyFont="1" applyAlignment="1">
      <alignment horizontal="left" indent="1"/>
    </xf>
    <xf numFmtId="0" fontId="11" fillId="0" borderId="0" xfId="11" applyFont="1" applyAlignment="1">
      <alignment horizontal="left" indent="2"/>
    </xf>
    <xf numFmtId="0" fontId="31" fillId="0" borderId="0" xfId="1" applyFont="1" applyAlignment="1">
      <alignment horizontal="left"/>
    </xf>
    <xf numFmtId="0" fontId="32" fillId="0" borderId="0" xfId="7" applyFont="1"/>
    <xf numFmtId="0" fontId="13" fillId="0" borderId="0" xfId="7"/>
    <xf numFmtId="0" fontId="10" fillId="0" borderId="0" xfId="0" applyFont="1"/>
    <xf numFmtId="3" fontId="33" fillId="0" borderId="0" xfId="7" applyNumberFormat="1" applyFont="1" applyAlignment="1">
      <alignment horizontal="right"/>
    </xf>
    <xf numFmtId="167" fontId="33" fillId="0" borderId="0" xfId="7" applyNumberFormat="1" applyFont="1" applyAlignment="1">
      <alignment horizontal="right"/>
    </xf>
    <xf numFmtId="0" fontId="34" fillId="0" borderId="0" xfId="7" applyFont="1"/>
    <xf numFmtId="0" fontId="35" fillId="0" borderId="0" xfId="7" applyFont="1"/>
    <xf numFmtId="0" fontId="16" fillId="0" borderId="0" xfId="4" quotePrefix="1" applyFont="1" applyAlignment="1">
      <alignment horizontal="right"/>
    </xf>
    <xf numFmtId="168" fontId="1" fillId="0" borderId="0" xfId="12" applyNumberFormat="1" applyFont="1" applyAlignment="1">
      <alignment horizontal="right"/>
    </xf>
    <xf numFmtId="168" fontId="1" fillId="0" borderId="0" xfId="12" applyNumberFormat="1" applyFont="1" applyBorder="1" applyAlignment="1">
      <alignment horizontal="right"/>
    </xf>
    <xf numFmtId="0" fontId="8" fillId="0" borderId="0" xfId="1" applyFont="1" applyAlignment="1">
      <alignment horizontal="right"/>
    </xf>
    <xf numFmtId="0" fontId="25" fillId="3" borderId="5" xfId="13" applyFont="1" applyFill="1" applyBorder="1"/>
    <xf numFmtId="0" fontId="38" fillId="3" borderId="6" xfId="14" applyFont="1" applyFill="1" applyBorder="1" applyAlignment="1" applyProtection="1"/>
    <xf numFmtId="0" fontId="1" fillId="0" borderId="0" xfId="0" applyFont="1" applyAlignment="1">
      <alignment horizontal="left"/>
    </xf>
    <xf numFmtId="0" fontId="6" fillId="0" borderId="0" xfId="0" applyFont="1" applyAlignment="1">
      <alignment horizontal="left" vertical="top" wrapText="1"/>
    </xf>
    <xf numFmtId="0" fontId="20" fillId="0" borderId="2" xfId="4" applyFont="1" applyBorder="1" applyAlignment="1">
      <alignment horizontal="left"/>
    </xf>
    <xf numFmtId="0" fontId="15" fillId="0" borderId="0" xfId="4" applyFont="1" applyAlignment="1">
      <alignment horizontal="left"/>
    </xf>
    <xf numFmtId="0" fontId="18" fillId="3" borderId="5" xfId="13" applyFont="1" applyFill="1" applyBorder="1"/>
    <xf numFmtId="0" fontId="6" fillId="3" borderId="0" xfId="0" applyFont="1" applyFill="1" applyAlignment="1">
      <alignment horizontal="left" vertical="top" wrapText="1" indent="11"/>
    </xf>
    <xf numFmtId="0" fontId="25" fillId="3" borderId="1" xfId="6" applyFont="1" applyFill="1" applyBorder="1" applyAlignment="1">
      <alignment horizontal="left" vertical="center" indent="13"/>
    </xf>
    <xf numFmtId="17" fontId="29" fillId="4" borderId="3" xfId="9" quotePrefix="1" applyNumberFormat="1" applyFont="1" applyFill="1" applyBorder="1" applyAlignment="1">
      <alignment horizontal="center" wrapText="1"/>
    </xf>
    <xf numFmtId="17" fontId="28" fillId="4" borderId="3" xfId="9" quotePrefix="1" applyNumberFormat="1" applyFont="1" applyFill="1" applyBorder="1" applyAlignment="1">
      <alignment horizontal="center" wrapText="1"/>
    </xf>
    <xf numFmtId="17" fontId="28" fillId="0" borderId="4" xfId="9" quotePrefix="1" applyNumberFormat="1" applyFont="1" applyBorder="1" applyAlignment="1">
      <alignment horizontal="center" wrapText="1"/>
    </xf>
    <xf numFmtId="49" fontId="6" fillId="3" borderId="0" xfId="0" applyNumberFormat="1" applyFont="1" applyFill="1" applyAlignment="1">
      <alignment horizontal="left" vertical="top" wrapText="1" indent="11"/>
    </xf>
  </cellXfs>
  <cellStyles count="15">
    <cellStyle name="Comma 2" xfId="12" xr:uid="{DE272590-1E0C-4B9E-AEFE-66C21E6099DB}"/>
    <cellStyle name="Hyperlink" xfId="1" builtinId="8"/>
    <cellStyle name="Hyperlink 2" xfId="5" xr:uid="{5BE8EB27-1845-4E48-877F-684A9D9C6E4D}"/>
    <cellStyle name="Hyperlink 7" xfId="14" xr:uid="{0E5A608C-BC17-42CA-B01B-66E98E62626E}"/>
    <cellStyle name="Normal" xfId="0" builtinId="0"/>
    <cellStyle name="Normal 10" xfId="3" xr:uid="{409C9B1C-9934-4188-97E4-8E004A6E5DBB}"/>
    <cellStyle name="Normal 15" xfId="13" xr:uid="{593273EF-4F78-4C0F-B78D-F130BC77AAC3}"/>
    <cellStyle name="Normal 2" xfId="7" xr:uid="{360CA996-F1B0-4FF7-B26E-23AB827A6865}"/>
    <cellStyle name="Normal 2 2 2" xfId="11" xr:uid="{7C835FE1-63B3-4015-9851-8BFE3DD58B0E}"/>
    <cellStyle name="Normal 2 4" xfId="4" xr:uid="{BF0FE768-0F71-4DAA-AF99-0CBC989857F6}"/>
    <cellStyle name="Normal 3 5 4" xfId="2" xr:uid="{10FFEAE6-4DFF-4ED6-BF54-96F1F84D83FE}"/>
    <cellStyle name="Style1" xfId="6" xr:uid="{7BBC8C21-8449-4C86-BEA9-C6224F238C8B}"/>
    <cellStyle name="Style4" xfId="8" xr:uid="{FE593355-547D-4C85-82DF-9A465062F4DF}"/>
    <cellStyle name="Style5" xfId="9" xr:uid="{DB0D6470-1366-4C85-AE98-1ADEFB673D89}"/>
    <cellStyle name="Style9" xfId="10" xr:uid="{BF74FF1C-B3FF-4054-A7A9-1CFC9FA052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0</xdr:col>
      <xdr:colOff>1171575</xdr:colOff>
      <xdr:row>5</xdr:row>
      <xdr:rowOff>95250</xdr:rowOff>
    </xdr:to>
    <xdr:pic>
      <xdr:nvPicPr>
        <xdr:cNvPr id="2" name="Picture 1">
          <a:extLst>
            <a:ext uri="{FF2B5EF4-FFF2-40B4-BE49-F238E27FC236}">
              <a16:creationId xmlns:a16="http://schemas.microsoft.com/office/drawing/2014/main" id="{FFFB6A86-C186-4C09-A02C-217AD3B4820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DD352040-235A-444E-8C67-86D26C40A0C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C52156A4-879C-43C0-A362-512FF4443D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0</xdr:rowOff>
    </xdr:from>
    <xdr:to>
      <xdr:col>0</xdr:col>
      <xdr:colOff>1168400</xdr:colOff>
      <xdr:row>6</xdr:row>
      <xdr:rowOff>25400</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 y="0"/>
          <a:ext cx="1143000" cy="101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orkgroup/Labour%20Sup%20Suvys/HSF/PJSM22/Timeseries/Templates/62260_Table01_tem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Index"/>
      <sheetName val="Data1"/>
      <sheetName val="Data2"/>
      <sheetName val="Data3"/>
      <sheetName val="Data4"/>
      <sheetName val="Data5"/>
      <sheetName val="Data6"/>
    </sheetNames>
    <sheetDataSet>
      <sheetData sheetId="0" refreshError="1"/>
      <sheetData sheetId="1" refreshError="1"/>
      <sheetData sheetId="2" refreshError="1"/>
      <sheetData sheetId="3" refreshError="1"/>
      <sheetData sheetId="4">
        <row r="1">
          <cell r="B1" t="str">
            <v>P01 - Civilian population ;  Persons ;</v>
          </cell>
          <cell r="C1" t="str">
            <v>P01 - Civilian population ;  &gt; Males ;</v>
          </cell>
          <cell r="D1" t="str">
            <v>P01 - Civilian population ;  &gt; Females ;</v>
          </cell>
          <cell r="E1" t="str">
            <v>P02 - Employed people ;  Persons ;</v>
          </cell>
          <cell r="F1" t="str">
            <v>P02 - Employed people ;  &gt; Males ;</v>
          </cell>
          <cell r="G1" t="str">
            <v>P02 - Employed people ;  &gt; Females ;</v>
          </cell>
          <cell r="H1" t="str">
            <v>P03 - Employed people who would prefer more hours ;  Persons ;</v>
          </cell>
          <cell r="I1" t="str">
            <v>P03 - Employed people who would prefer more hours ;  &gt; Males ;</v>
          </cell>
          <cell r="J1" t="str">
            <v>P03 - Employed people who would prefer more hours ;  &gt; Females ;</v>
          </cell>
          <cell r="K1" t="str">
            <v>P04 - Part-time workers who would prefer more hours ;  Persons ;</v>
          </cell>
          <cell r="L1" t="str">
            <v>P04 - Part-time workers who would prefer more hours ;  &gt; Males ;</v>
          </cell>
          <cell r="M1" t="str">
            <v>P04 - Part-time workers who would prefer more hours ;  &gt; Females ;</v>
          </cell>
          <cell r="N1" t="str">
            <v>P05 - Part-time workers who would prefer full-time hours ;  Persons ;</v>
          </cell>
          <cell r="O1" t="str">
            <v>P05 - Part-time workers who would prefer full-time hours ;  &gt; Males ;</v>
          </cell>
          <cell r="P1" t="str">
            <v>P05 - Part-time workers who would prefer full-time hours ;  &gt; Females ;</v>
          </cell>
          <cell r="Q1" t="str">
            <v>P06 - Underemployed workers ;  Persons ;</v>
          </cell>
          <cell r="R1" t="str">
            <v>P06 - Underemployed workers ;  &gt; Males ;</v>
          </cell>
          <cell r="S1" t="str">
            <v>P06 - Underemployed workers ;  &gt; Females ;</v>
          </cell>
          <cell r="T1" t="str">
            <v>P07 - Underemployed part-time workers ;  Persons ;</v>
          </cell>
          <cell r="U1" t="str">
            <v>P07 - Underemployed part-time workers ;  &gt; Males ;</v>
          </cell>
          <cell r="V1" t="str">
            <v>P07 - Underemployed part-time workers ;  &gt; Females ;</v>
          </cell>
          <cell r="W1" t="str">
            <v>P08 - People who started current job In the last year ;  Persons ;</v>
          </cell>
          <cell r="X1" t="str">
            <v>P08 - People who started current job In the last year ;  &gt; Males ;</v>
          </cell>
          <cell r="Y1" t="str">
            <v>P08 - People who started current job In the last year ;  &gt; Females ;</v>
          </cell>
          <cell r="Z1" t="str">
            <v>P09 - People employed in current job for a year or more ;  Persons ;</v>
          </cell>
          <cell r="AA1" t="str">
            <v>P09 - People employed in current job for a year or more ;  &gt; Males ;</v>
          </cell>
          <cell r="AB1" t="str">
            <v>P09 - People employed in current job for a year or more ;  &gt; Females ;</v>
          </cell>
          <cell r="AC1" t="str">
            <v>P10 - Employees who started current job In the last year ;  Persons ;</v>
          </cell>
          <cell r="AD1" t="str">
            <v>P10 - Employees who started current job In the last year ;  &gt; Males ;</v>
          </cell>
          <cell r="AE1" t="str">
            <v>P10 - Employees who started current job In the last year ;  &gt; Females ;</v>
          </cell>
          <cell r="AF1" t="str">
            <v>P11 - Employees in current job for a year or more ;  Persons ;</v>
          </cell>
          <cell r="AG1" t="str">
            <v>P11 - Employees in current job for a year or more ;  &gt; Males ;</v>
          </cell>
          <cell r="AH1" t="str">
            <v>P11 - Employees in current job for a year or more ;  &gt; Females ;</v>
          </cell>
          <cell r="AI1" t="str">
            <v>P12 - Looked for work while in current job over the last year ;  Persons ;</v>
          </cell>
          <cell r="AJ1" t="str">
            <v>P12 - Looked for work while in current job over the last year ;  &gt; Males ;</v>
          </cell>
          <cell r="AK1" t="str">
            <v>P12 - Looked for work while in current job over the last year ;  &gt; Females ;</v>
          </cell>
          <cell r="AL1" t="str">
            <v>P13 - People who worked at some time during the last year ;  Persons ;</v>
          </cell>
          <cell r="AM1" t="str">
            <v>P13 - People who worked at some time during the last year ;  &gt; Males ;</v>
          </cell>
          <cell r="AN1" t="str">
            <v>P13 - People who worked at some time during the last year ;  &gt; Females ;</v>
          </cell>
          <cell r="AO1" t="str">
            <v>P14 - People who were working 12 months ago ;  Persons ;</v>
          </cell>
          <cell r="AP1" t="str">
            <v>P14 - People who were working 12 months ago ;  &gt; Males ;</v>
          </cell>
          <cell r="AQ1" t="str">
            <v>P14 - People who were working 12 months ago ;  &gt; Females ;</v>
          </cell>
          <cell r="AR1" t="str">
            <v>P15 - People currently employed and employed 12 months ago ;  Persons ;</v>
          </cell>
          <cell r="AS1" t="str">
            <v>P15 - People currently employed and employed 12 months ago ;  &gt; Males ;</v>
          </cell>
          <cell r="AT1" t="str">
            <v>P15 - People currently employed and employed 12 months ago ;  &gt; Females ;</v>
          </cell>
          <cell r="AU1" t="str">
            <v>P16 - People who left, lost or worked multiple jobs last year ;  Persons ;</v>
          </cell>
          <cell r="AV1" t="str">
            <v>P16 - People who left, lost or worked multiple jobs last year ;  &gt; Males ;</v>
          </cell>
          <cell r="AW1" t="str">
            <v>P16 - People who left, lost or worked multiple jobs last year ;  &gt; Females ;</v>
          </cell>
          <cell r="AX1" t="str">
            <v>P17 - People who left or lost a job last year ;  Persons ;</v>
          </cell>
          <cell r="AY1" t="str">
            <v>P17 - People who left or lost a job last year ;  &gt; Males ;</v>
          </cell>
          <cell r="AZ1" t="str">
            <v>P17 - People who left or lost a job last year ;  &gt; Females ;</v>
          </cell>
          <cell r="BA1" t="str">
            <v>P18 - Employed people who left or lost a job last year ;  Persons ;</v>
          </cell>
          <cell r="BB1" t="str">
            <v>P18 - Employed people who left or lost a job last year ;  &gt; Males ;</v>
          </cell>
          <cell r="BC1" t="str">
            <v>P18 - Employed people who left or lost a job last year ;  &gt; Females ;</v>
          </cell>
          <cell r="BD1" t="str">
            <v>P19 - Unemployed people ;  Persons ;</v>
          </cell>
          <cell r="BE1" t="str">
            <v>P19 - Unemployed people ;  &gt; Males ;</v>
          </cell>
          <cell r="BF1" t="str">
            <v>P19 - Unemployed people ;  &gt; Females ;</v>
          </cell>
          <cell r="BG1" t="str">
            <v>P20 - People not in the labour force (PNILF) ;  Persons ;</v>
          </cell>
          <cell r="BH1" t="str">
            <v>P20 - People not in the labour force (PNILF) ;  &gt; Males ;</v>
          </cell>
          <cell r="BI1" t="str">
            <v>P20 - People not in the labour force (PNILF) ;  &gt; Females ;</v>
          </cell>
          <cell r="BJ1" t="str">
            <v>P21 - PNILF who wanted to work ;  Persons ;</v>
          </cell>
          <cell r="BK1" t="str">
            <v>P21 - PNILF who wanted to work ;  &gt; Males ;</v>
          </cell>
          <cell r="BL1" t="str">
            <v>P21 - PNILF who wanted to work ;  &gt; Females ;</v>
          </cell>
          <cell r="BM1" t="str">
            <v>P22 - PNILF who looked for work ;  Persons ;</v>
          </cell>
          <cell r="BN1" t="str">
            <v>P22 - PNILF who looked for work ;  &gt; Males ;</v>
          </cell>
          <cell r="BO1" t="str">
            <v>P22 - PNILF who looked for work ;  &gt; Females ;</v>
          </cell>
          <cell r="BP1" t="str">
            <v>P23 - PNILF with marginal attachment to the labour force ;  Persons ;</v>
          </cell>
          <cell r="BQ1" t="str">
            <v>P23 - PNILF with marginal attachment to the labour force ;  &gt; Males ;</v>
          </cell>
          <cell r="BR1" t="str">
            <v>P23 - PNILF with marginal attachment to the labour force ;  &gt; Females ;</v>
          </cell>
          <cell r="BS1" t="str">
            <v>P24 - PNILF who had a job to go or return to ;  Persons ;</v>
          </cell>
          <cell r="BT1" t="str">
            <v>P24 - PNILF who had a job to go or return to ;  &gt; Males ;</v>
          </cell>
          <cell r="BU1" t="str">
            <v>P24 - PNILF who had a job to go or return to ;  &gt; Females ;</v>
          </cell>
          <cell r="BV1" t="str">
            <v>P25 - PNILF who wanted work and could start within four weeks ;  Persons ;</v>
          </cell>
          <cell r="BW1" t="str">
            <v>P25 - PNILF who wanted work and could start within four weeks ;  &gt; Males ;</v>
          </cell>
          <cell r="BX1" t="str">
            <v>P25 - PNILF who wanted work and could start within four weeks ;  &gt; Females ;</v>
          </cell>
          <cell r="BY1" t="str">
            <v>P26 - Discouraged job seekers ;  Persons ;</v>
          </cell>
          <cell r="BZ1" t="str">
            <v>P26 - Discouraged job seekers ;  &gt; Males ;</v>
          </cell>
          <cell r="CA1" t="str">
            <v>P26 - Discouraged job seekers ;  &gt; Females ;</v>
          </cell>
          <cell r="CB1" t="str">
            <v>P27 - PNILF who wanted work but unavailable within four weeks ;  Persons ;</v>
          </cell>
          <cell r="CC1" t="str">
            <v>P27 - PNILF who wanted work but unavailable within four weeks ;  &gt; Males ;</v>
          </cell>
          <cell r="CD1" t="str">
            <v>P27 - PNILF who wanted work but unavailable within four weeks ;  &gt; Females ;</v>
          </cell>
          <cell r="CE1" t="str">
            <v>P28 - PNILF who wanted work but were caring for children ;  Persons ;</v>
          </cell>
          <cell r="CF1" t="str">
            <v>P28 - PNILF who wanted work but were caring for children ;  &gt; Males ;</v>
          </cell>
          <cell r="CG1" t="str">
            <v>P28 - PNILF who wanted work but were caring for children ;  &gt; Females ;</v>
          </cell>
          <cell r="CH1" t="str">
            <v>P29 - PNILF whose last job was less than 10 years ago ;  Persons ;</v>
          </cell>
          <cell r="CI1" t="str">
            <v>P29 - PNILF whose last job was less than 10 years ago ;  &gt; Males ;</v>
          </cell>
          <cell r="CJ1" t="str">
            <v>P29 - PNILF whose last job was less than 10 years ago ;  &gt; Females ;</v>
          </cell>
          <cell r="CK1" t="str">
            <v>P30 - Potential workers ;  Persons ;</v>
          </cell>
          <cell r="CL1" t="str">
            <v>P30 - Potential workers ;  &gt; Males ;</v>
          </cell>
          <cell r="CM1" t="str">
            <v>P30 - Potential workers ;  &gt; Females ;</v>
          </cell>
          <cell r="CN1" t="str">
            <v>P31 - Potential workers with job attachment ;  Persons ;</v>
          </cell>
          <cell r="CO1" t="str">
            <v>P31 - Potential workers with job attachment ;  &gt; Males ;</v>
          </cell>
          <cell r="CP1" t="str">
            <v>P31 - Potential workers with job attachment ;  &gt; Females ;</v>
          </cell>
          <cell r="CQ1" t="str">
            <v>P32 - Potential workers without job attachment ;  Persons ;</v>
          </cell>
          <cell r="CR1" t="str">
            <v>P32 - Potential workers without job attachment ;  &gt; Males ;</v>
          </cell>
          <cell r="CS1" t="str">
            <v>P32 - Potential workers without job attachment ;  &gt; Females ;</v>
          </cell>
          <cell r="CT1" t="str">
            <v>P33 - People with job attachment ;  Persons ;</v>
          </cell>
          <cell r="CU1" t="str">
            <v>P33 - People with job attachment ;  &gt; Males ;</v>
          </cell>
          <cell r="CV1" t="str">
            <v>P33 - People with job attachment ;  &gt; Females ;</v>
          </cell>
          <cell r="CW1" t="str">
            <v>P34 - People without job attachment ;  Persons ;</v>
          </cell>
          <cell r="CX1" t="str">
            <v>P34 - People without job attachment ;  &gt; Males ;</v>
          </cell>
          <cell r="CY1" t="str">
            <v>P34 - People without job attachment ;  &gt; Females ;</v>
          </cell>
          <cell r="CZ1" t="str">
            <v>P35 - PNILF with marginal attachment to the labour force (historical ver.) ;  Persons ;</v>
          </cell>
          <cell r="DA1" t="str">
            <v>P35 - PNILF with marginal attachment to the labour force (historical ver.) ;  &gt; Males ;</v>
          </cell>
          <cell r="DB1" t="str">
            <v>P35 - PNILF with marginal attachment to the labour force (historical ver.) ;  &gt; Females ;</v>
          </cell>
          <cell r="DC1" t="str">
            <v>15-64 years ;  P01 - Civilian population ;  Persons ;</v>
          </cell>
          <cell r="DD1" t="str">
            <v>15-64 years ;  P01 - Civilian population ;  &gt; Males ;</v>
          </cell>
          <cell r="DE1" t="str">
            <v>15-64 years ;  P01 - Civilian population ;  &gt; Females ;</v>
          </cell>
          <cell r="DF1" t="str">
            <v>15-64 years ;  P02 - Employed people ;  Persons ;</v>
          </cell>
          <cell r="DG1" t="str">
            <v>15-64 years ;  P02 - Employed people ;  &gt; Males ;</v>
          </cell>
          <cell r="DH1" t="str">
            <v>15-64 years ;  P02 - Employed people ;  &gt; Females ;</v>
          </cell>
          <cell r="DI1" t="str">
            <v>15-64 years ;  P03 - Employed people who would prefer more hours ;  Persons ;</v>
          </cell>
          <cell r="DJ1" t="str">
            <v>15-64 years ;  P03 - Employed people who would prefer more hours ;  &gt; Males ;</v>
          </cell>
          <cell r="DK1" t="str">
            <v>15-64 years ;  P03 - Employed people who would prefer more hours ;  &gt; Females ;</v>
          </cell>
          <cell r="DL1" t="str">
            <v>15-64 years ;  P04 - Part-time workers who would prefer more hours ;  Persons ;</v>
          </cell>
          <cell r="DM1" t="str">
            <v>15-64 years ;  P04 - Part-time workers who would prefer more hours ;  &gt; Males ;</v>
          </cell>
          <cell r="DN1" t="str">
            <v>15-64 years ;  P04 - Part-time workers who would prefer more hours ;  &gt; Females ;</v>
          </cell>
          <cell r="DO1" t="str">
            <v>15-64 years ;  P05 - Part-time workers who would prefer full-time hours ;  Persons ;</v>
          </cell>
          <cell r="DP1" t="str">
            <v>15-64 years ;  P05 - Part-time workers who would prefer full-time hours ;  &gt; Males ;</v>
          </cell>
          <cell r="DQ1" t="str">
            <v>15-64 years ;  P05 - Part-time workers who would prefer full-time hours ;  &gt; Females ;</v>
          </cell>
          <cell r="DR1" t="str">
            <v>15-64 years ;  P06 - Underemployed workers ;  Persons ;</v>
          </cell>
          <cell r="DS1" t="str">
            <v>15-64 years ;  P06 - Underemployed workers ;  &gt; Males ;</v>
          </cell>
          <cell r="DT1" t="str">
            <v>15-64 years ;  P06 - Underemployed workers ;  &gt; Females ;</v>
          </cell>
          <cell r="DU1" t="str">
            <v>15-64 years ;  P07 - Underemployed part-time workers ;  Persons ;</v>
          </cell>
          <cell r="DV1" t="str">
            <v>15-64 years ;  P07 - Underemployed part-time workers ;  &gt; Males ;</v>
          </cell>
          <cell r="DW1" t="str">
            <v>15-64 years ;  P07 - Underemployed part-time workers ;  &gt; Females ;</v>
          </cell>
          <cell r="DX1" t="str">
            <v>15-64 years ;  P08 - People who started current job In the last year ;  Persons ;</v>
          </cell>
          <cell r="DY1" t="str">
            <v>15-64 years ;  P08 - People who started current job In the last year ;  &gt; Males ;</v>
          </cell>
          <cell r="DZ1" t="str">
            <v>15-64 years ;  P08 - People who started current job In the last year ;  &gt; Females ;</v>
          </cell>
          <cell r="EA1" t="str">
            <v>15-64 years ;  P09 - People employed in current job for a year or more ;  Persons ;</v>
          </cell>
          <cell r="EB1" t="str">
            <v>15-64 years ;  P09 - People employed in current job for a year or more ;  &gt; Males ;</v>
          </cell>
          <cell r="EC1" t="str">
            <v>15-64 years ;  P09 - People employed in current job for a year or more ;  &gt; Females ;</v>
          </cell>
          <cell r="ED1" t="str">
            <v>15-64 years ;  P10 - Employees who started current job In the last year ;  Persons ;</v>
          </cell>
          <cell r="EE1" t="str">
            <v>15-64 years ;  P10 - Employees who started current job In the last year ;  &gt; Males ;</v>
          </cell>
          <cell r="EF1" t="str">
            <v>15-64 years ;  P10 - Employees who started current job In the last year ;  &gt; Females ;</v>
          </cell>
          <cell r="EG1" t="str">
            <v>15-64 years ;  P11 - Employees in current job for a year or more ;  Persons ;</v>
          </cell>
          <cell r="EH1" t="str">
            <v>15-64 years ;  P11 - Employees in current job for a year or more ;  &gt; Males ;</v>
          </cell>
          <cell r="EI1" t="str">
            <v>15-64 years ;  P11 - Employees in current job for a year or more ;  &gt; Females ;</v>
          </cell>
          <cell r="EJ1" t="str">
            <v>15-64 years ;  P12 - Looked for work while in current job over the last year ;  Persons ;</v>
          </cell>
          <cell r="EK1" t="str">
            <v>15-64 years ;  P12 - Looked for work while in current job over the last year ;  &gt; Males ;</v>
          </cell>
          <cell r="EL1" t="str">
            <v>15-64 years ;  P12 - Looked for work while in current job over the last year ;  &gt; Females ;</v>
          </cell>
          <cell r="EM1" t="str">
            <v>15-64 years ;  P13 - People who worked at some time during the last year ;  Persons ;</v>
          </cell>
          <cell r="EN1" t="str">
            <v>15-64 years ;  P13 - People who worked at some time during the last year ;  &gt; Males ;</v>
          </cell>
          <cell r="EO1" t="str">
            <v>15-64 years ;  P13 - People who worked at some time during the last year ;  &gt; Females ;</v>
          </cell>
          <cell r="EP1" t="str">
            <v>15-64 years ;  P14 - People who were working 12 months ago ;  Persons ;</v>
          </cell>
          <cell r="EQ1" t="str">
            <v>15-64 years ;  P14 - People who were working 12 months ago ;  &gt; Males ;</v>
          </cell>
          <cell r="ER1" t="str">
            <v>15-64 years ;  P14 - People who were working 12 months ago ;  &gt; Females ;</v>
          </cell>
          <cell r="ES1" t="str">
            <v>15-64 years ;  P15 - People currently employed and employed 12 months ago ;  Persons ;</v>
          </cell>
          <cell r="ET1" t="str">
            <v>15-64 years ;  P15 - People currently employed and employed 12 months ago ;  &gt; Males ;</v>
          </cell>
          <cell r="EU1" t="str">
            <v>15-64 years ;  P15 - People currently employed and employed 12 months ago ;  &gt; Females ;</v>
          </cell>
          <cell r="EV1" t="str">
            <v>15-64 years ;  P16 - People who left, lost or worked multiple jobs last year ;  Persons ;</v>
          </cell>
          <cell r="EW1" t="str">
            <v>15-64 years ;  P16 - People who left, lost or worked multiple jobs last year ;  &gt; Males ;</v>
          </cell>
          <cell r="EX1" t="str">
            <v>15-64 years ;  P16 - People who left, lost or worked multiple jobs last year ;  &gt; Females ;</v>
          </cell>
          <cell r="EY1" t="str">
            <v>15-64 years ;  P17 - People who left or lost a job last year ;  Persons ;</v>
          </cell>
          <cell r="EZ1" t="str">
            <v>15-64 years ;  P17 - People who left or lost a job last year ;  &gt; Males ;</v>
          </cell>
          <cell r="FA1" t="str">
            <v>15-64 years ;  P17 - People who left or lost a job last year ;  &gt; Females ;</v>
          </cell>
          <cell r="FB1" t="str">
            <v>15-64 years ;  P18 - Employed people who left or lost a job last year ;  Persons ;</v>
          </cell>
          <cell r="FC1" t="str">
            <v>15-64 years ;  P18 - Employed people who left or lost a job last year ;  &gt; Males ;</v>
          </cell>
          <cell r="FD1" t="str">
            <v>15-64 years ;  P18 - Employed people who left or lost a job last year ;  &gt; Females ;</v>
          </cell>
          <cell r="FE1" t="str">
            <v>15-64 years ;  P19 - Unemployed people ;  Persons ;</v>
          </cell>
          <cell r="FF1" t="str">
            <v>15-64 years ;  P19 - Unemployed people ;  &gt; Males ;</v>
          </cell>
          <cell r="FG1" t="str">
            <v>15-64 years ;  P19 - Unemployed people ;  &gt; Females ;</v>
          </cell>
          <cell r="FH1" t="str">
            <v>15-64 years ;  P20 - People not in the labour force (PNILF) ;  Persons ;</v>
          </cell>
          <cell r="FI1" t="str">
            <v>15-64 years ;  P20 - People not in the labour force (PNILF) ;  &gt; Males ;</v>
          </cell>
          <cell r="FJ1" t="str">
            <v>15-64 years ;  P20 - People not in the labour force (PNILF) ;  &gt; Females ;</v>
          </cell>
          <cell r="FK1" t="str">
            <v>15-64 years ;  P21 - PNILF who wanted to work ;  Persons ;</v>
          </cell>
          <cell r="FL1" t="str">
            <v>15-64 years ;  P21 - PNILF who wanted to work ;  &gt; Males ;</v>
          </cell>
          <cell r="FM1" t="str">
            <v>15-64 years ;  P21 - PNILF who wanted to work ;  &gt; Females ;</v>
          </cell>
          <cell r="FN1" t="str">
            <v>15-64 years ;  P22 - PNILF who looked for work ;  Persons ;</v>
          </cell>
          <cell r="FO1" t="str">
            <v>15-64 years ;  P22 - PNILF who looked for work ;  &gt; Males ;</v>
          </cell>
          <cell r="FP1" t="str">
            <v>15-64 years ;  P22 - PNILF who looked for work ;  &gt; Females ;</v>
          </cell>
          <cell r="FQ1" t="str">
            <v>15-64 years ;  P23 - PNILF with marginal attachment to the labour force ;  Persons ;</v>
          </cell>
          <cell r="FR1" t="str">
            <v>15-64 years ;  P23 - PNILF with marginal attachment to the labour force ;  &gt; Males ;</v>
          </cell>
          <cell r="FS1" t="str">
            <v>15-64 years ;  P23 - PNILF with marginal attachment to the labour force ;  &gt; Females ;</v>
          </cell>
          <cell r="FT1" t="str">
            <v>15-64 years ;  P24 - PNILF who had a job to go or return to ;  Persons ;</v>
          </cell>
          <cell r="FU1" t="str">
            <v>15-64 years ;  P24 - PNILF who had a job to go or return to ;  &gt; Males ;</v>
          </cell>
          <cell r="FV1" t="str">
            <v>15-64 years ;  P24 - PNILF who had a job to go or return to ;  &gt; Females ;</v>
          </cell>
          <cell r="FW1" t="str">
            <v>15-64 years ;  P25 - PNILF who wanted work and could start within four weeks ;  Persons ;</v>
          </cell>
          <cell r="FX1" t="str">
            <v>15-64 years ;  P25 - PNILF who wanted work and could start within four weeks ;  &gt; Males ;</v>
          </cell>
          <cell r="FY1" t="str">
            <v>15-64 years ;  P25 - PNILF who wanted work and could start within four weeks ;  &gt; Females ;</v>
          </cell>
          <cell r="FZ1" t="str">
            <v>15-64 years ;  P26 - Discouraged job seekers ;  Persons ;</v>
          </cell>
          <cell r="GA1" t="str">
            <v>15-64 years ;  P26 - Discouraged job seekers ;  &gt; Males ;</v>
          </cell>
          <cell r="GB1" t="str">
            <v>15-64 years ;  P26 - Discouraged job seekers ;  &gt; Females ;</v>
          </cell>
          <cell r="GC1" t="str">
            <v>15-64 years ;  P27 - PNILF who wanted work but unavailable within four weeks ;  Persons ;</v>
          </cell>
          <cell r="GD1" t="str">
            <v>15-64 years ;  P27 - PNILF who wanted work but unavailable within four weeks ;  &gt; Males ;</v>
          </cell>
          <cell r="GE1" t="str">
            <v>15-64 years ;  P27 - PNILF who wanted work but unavailable within four weeks ;  &gt; Females ;</v>
          </cell>
          <cell r="GF1" t="str">
            <v>15-64 years ;  P28 - PNILF who wanted work but were caring for children ;  Persons ;</v>
          </cell>
          <cell r="GG1" t="str">
            <v>15-64 years ;  P28 - PNILF who wanted work but were caring for children ;  &gt; Males ;</v>
          </cell>
          <cell r="GH1" t="str">
            <v>15-64 years ;  P28 - PNILF who wanted work but were caring for children ;  &gt; Females ;</v>
          </cell>
          <cell r="GI1" t="str">
            <v>15-64 years ;  P29 - PNILF whose last job was less than 10 years ago ;  Persons ;</v>
          </cell>
          <cell r="GJ1" t="str">
            <v>15-64 years ;  P29 - PNILF whose last job was less than 10 years ago ;  &gt; Males ;</v>
          </cell>
          <cell r="GK1" t="str">
            <v>15-64 years ;  P29 - PNILF whose last job was less than 10 years ago ;  &gt; Females ;</v>
          </cell>
          <cell r="GL1" t="str">
            <v>15-64 years ;  P30 - Potential workers ;  Persons ;</v>
          </cell>
          <cell r="GM1" t="str">
            <v>15-64 years ;  P30 - Potential workers ;  &gt; Males ;</v>
          </cell>
          <cell r="GN1" t="str">
            <v>15-64 years ;  P30 - Potential workers ;  &gt; Females ;</v>
          </cell>
          <cell r="GO1" t="str">
            <v>15-64 years ;  P31 - Potential workers with job attachment ;  Persons ;</v>
          </cell>
          <cell r="GP1" t="str">
            <v>15-64 years ;  P31 - Potential workers with job attachment ;  &gt; Males ;</v>
          </cell>
          <cell r="GQ1" t="str">
            <v>15-64 years ;  P31 - Potential workers with job attachment ;  &gt; Females ;</v>
          </cell>
          <cell r="GR1" t="str">
            <v>15-64 years ;  P32 - Potential workers without job attachment ;  Persons ;</v>
          </cell>
          <cell r="GS1" t="str">
            <v>15-64 years ;  P32 - Potential workers without job attachment ;  &gt; Males ;</v>
          </cell>
          <cell r="GT1" t="str">
            <v>15-64 years ;  P32 - Potential workers without job attachment ;  &gt; Females ;</v>
          </cell>
          <cell r="GU1" t="str">
            <v>15-64 years ;  P33 - People with job attachment ;  Persons ;</v>
          </cell>
          <cell r="GV1" t="str">
            <v>15-64 years ;  P33 - People with job attachment ;  &gt; Males ;</v>
          </cell>
          <cell r="GW1" t="str">
            <v>15-64 years ;  P33 - People with job attachment ;  &gt; Females ;</v>
          </cell>
          <cell r="GX1" t="str">
            <v>15-64 years ;  P34 - People without job attachment ;  Persons ;</v>
          </cell>
          <cell r="GY1" t="str">
            <v>15-64 years ;  P34 - People without job attachment ;  &gt; Males ;</v>
          </cell>
          <cell r="GZ1" t="str">
            <v>15-64 years ;  P34 - People without job attachment ;  &gt; Females ;</v>
          </cell>
          <cell r="HA1" t="str">
            <v>15-64 years ;  P35 - PNILF with marginal attachment to the labour force (historical ver.) ;  Persons ;</v>
          </cell>
          <cell r="HB1" t="str">
            <v>15-64 years ;  P35 - PNILF with marginal attachment to the labour force (historical ver.) ;  &gt; Males ;</v>
          </cell>
          <cell r="HC1" t="str">
            <v>15-64 years ;  P35 - PNILF with marginal attachment to the labour force (historical ver.) ;  &gt; Females ;</v>
          </cell>
          <cell r="HD1" t="str">
            <v>&gt; 15-24 years ;  P01 - Civilian population ;  Persons ;</v>
          </cell>
          <cell r="HE1" t="str">
            <v>&gt; 15-24 years ;  P01 - Civilian population ;  &gt; Males ;</v>
          </cell>
          <cell r="HF1" t="str">
            <v>&gt; 15-24 years ;  P01 - Civilian population ;  &gt; Females ;</v>
          </cell>
          <cell r="HG1" t="str">
            <v>&gt; 15-24 years ;  P02 - Employed people ;  Persons ;</v>
          </cell>
          <cell r="HH1" t="str">
            <v>&gt; 15-24 years ;  P02 - Employed people ;  &gt; Males ;</v>
          </cell>
          <cell r="HI1" t="str">
            <v>&gt; 15-24 years ;  P02 - Employed people ;  &gt; Females ;</v>
          </cell>
          <cell r="HJ1" t="str">
            <v>&gt; 15-24 years ;  P03 - Employed people who would prefer more hours ;  Persons ;</v>
          </cell>
          <cell r="HK1" t="str">
            <v>&gt; 15-24 years ;  P03 - Employed people who would prefer more hours ;  &gt; Males ;</v>
          </cell>
          <cell r="HL1" t="str">
            <v>&gt; 15-24 years ;  P03 - Employed people who would prefer more hours ;  &gt; Females ;</v>
          </cell>
          <cell r="HM1" t="str">
            <v>&gt; 15-24 years ;  P04 - Part-time workers who would prefer more hours ;  Persons ;</v>
          </cell>
          <cell r="HN1" t="str">
            <v>&gt; 15-24 years ;  P04 - Part-time workers who would prefer more hours ;  &gt; Males ;</v>
          </cell>
          <cell r="HO1" t="str">
            <v>&gt; 15-24 years ;  P04 - Part-time workers who would prefer more hours ;  &gt; Females ;</v>
          </cell>
          <cell r="HP1" t="str">
            <v>&gt; 15-24 years ;  P05 - Part-time workers who would prefer full-time hours ;  Persons ;</v>
          </cell>
          <cell r="HQ1" t="str">
            <v>&gt; 15-24 years ;  P05 - Part-time workers who would prefer full-time hours ;  &gt; Males ;</v>
          </cell>
          <cell r="HR1" t="str">
            <v>&gt; 15-24 years ;  P05 - Part-time workers who would prefer full-time hours ;  &gt; Females ;</v>
          </cell>
          <cell r="HS1" t="str">
            <v>&gt; 15-24 years ;  P06 - Underemployed workers ;  Persons ;</v>
          </cell>
          <cell r="HT1" t="str">
            <v>&gt; 15-24 years ;  P06 - Underemployed workers ;  &gt; Males ;</v>
          </cell>
          <cell r="HU1" t="str">
            <v>&gt; 15-24 years ;  P06 - Underemployed workers ;  &gt; Females ;</v>
          </cell>
          <cell r="HV1" t="str">
            <v>&gt; 15-24 years ;  P07 - Underemployed part-time workers ;  Persons ;</v>
          </cell>
          <cell r="HW1" t="str">
            <v>&gt; 15-24 years ;  P07 - Underemployed part-time workers ;  &gt; Males ;</v>
          </cell>
          <cell r="HX1" t="str">
            <v>&gt; 15-24 years ;  P07 - Underemployed part-time workers ;  &gt; Females ;</v>
          </cell>
          <cell r="HY1" t="str">
            <v>&gt; 15-24 years ;  P08 - People who started current job In the last year ;  Persons ;</v>
          </cell>
          <cell r="HZ1" t="str">
            <v>&gt; 15-24 years ;  P08 - People who started current job In the last year ;  &gt; Males ;</v>
          </cell>
          <cell r="IA1" t="str">
            <v>&gt; 15-24 years ;  P08 - People who started current job In the last year ;  &gt; Females ;</v>
          </cell>
          <cell r="IB1" t="str">
            <v>&gt; 15-24 years ;  P09 - People employed in current job for a year or more ;  Persons ;</v>
          </cell>
          <cell r="IC1" t="str">
            <v>&gt; 15-24 years ;  P09 - People employed in current job for a year or more ;  &gt; Males ;</v>
          </cell>
          <cell r="ID1" t="str">
            <v>&gt; 15-24 years ;  P09 - People employed in current job for a year or more ;  &gt; Females ;</v>
          </cell>
          <cell r="IE1" t="str">
            <v>&gt; 15-24 years ;  P10 - Employees who started current job In the last year ;  Persons ;</v>
          </cell>
          <cell r="IF1" t="str">
            <v>&gt; 15-24 years ;  P10 - Employees who started current job In the last year ;  &gt; Males ;</v>
          </cell>
          <cell r="IG1" t="str">
            <v>&gt; 15-24 years ;  P10 - Employees who started current job In the last year ;  &gt; Females ;</v>
          </cell>
          <cell r="IH1" t="str">
            <v>&gt; 15-24 years ;  P11 - Employees in current job for a year or more ;  Persons ;</v>
          </cell>
          <cell r="II1" t="str">
            <v>&gt; 15-24 years ;  P11 - Employees in current job for a year or more ;  &gt; Males ;</v>
          </cell>
          <cell r="IJ1" t="str">
            <v>&gt; 15-24 years ;  P11 - Employees in current job for a year or more ;  &gt; Females ;</v>
          </cell>
          <cell r="IK1" t="str">
            <v>&gt; 15-24 years ;  P12 - Looked for work while in current job over the last year ;  Persons ;</v>
          </cell>
          <cell r="IL1" t="str">
            <v>&gt; 15-24 years ;  P12 - Looked for work while in current job over the last year ;  &gt; Males ;</v>
          </cell>
          <cell r="IM1" t="str">
            <v>&gt; 15-24 years ;  P12 - Looked for work while in current job over the last year ;  &gt; Females ;</v>
          </cell>
          <cell r="IN1" t="str">
            <v>&gt; 15-24 years ;  P13 - People who worked at some time during the last year ;  Persons ;</v>
          </cell>
          <cell r="IO1" t="str">
            <v>&gt; 15-24 years ;  P13 - People who worked at some time during the last year ;  &gt; Males ;</v>
          </cell>
          <cell r="IP1" t="str">
            <v>&gt; 15-24 years ;  P13 - People who worked at some time during the last year ;  &gt; Females ;</v>
          </cell>
          <cell r="IQ1" t="str">
            <v>&gt; 15-24 years ;  P14 - People who were working 12 months ago ;  Persons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A126094922J</v>
          </cell>
          <cell r="C10" t="str">
            <v>A126110042V</v>
          </cell>
          <cell r="D10" t="str">
            <v>A126102482X</v>
          </cell>
          <cell r="E10" t="str">
            <v>A126094878K</v>
          </cell>
          <cell r="F10" t="str">
            <v>A126109998R</v>
          </cell>
          <cell r="G10" t="str">
            <v>A126102438R</v>
          </cell>
          <cell r="H10" t="str">
            <v>A126094926T</v>
          </cell>
          <cell r="I10" t="str">
            <v>A126110046C</v>
          </cell>
          <cell r="J10" t="str">
            <v>A126102486J</v>
          </cell>
          <cell r="K10" t="str">
            <v>A126094930J</v>
          </cell>
          <cell r="L10" t="str">
            <v>A126110050V</v>
          </cell>
          <cell r="M10" t="str">
            <v>A126102490X</v>
          </cell>
          <cell r="N10" t="str">
            <v>A126094882A</v>
          </cell>
          <cell r="O10" t="str">
            <v>A126110002A</v>
          </cell>
          <cell r="P10" t="str">
            <v>A126102442F</v>
          </cell>
          <cell r="Q10" t="str">
            <v>A126094886K</v>
          </cell>
          <cell r="R10" t="str">
            <v>A126110006K</v>
          </cell>
          <cell r="S10" t="str">
            <v>A126102446R</v>
          </cell>
          <cell r="T10" t="str">
            <v>A126094910X</v>
          </cell>
          <cell r="U10" t="str">
            <v>A126110030K</v>
          </cell>
          <cell r="V10" t="str">
            <v>A126102470R</v>
          </cell>
          <cell r="W10" t="str">
            <v>A126094858A</v>
          </cell>
          <cell r="X10" t="str">
            <v>A126109978F</v>
          </cell>
          <cell r="Y10" t="str">
            <v>A126102418F</v>
          </cell>
          <cell r="Z10" t="str">
            <v>A126094934T</v>
          </cell>
          <cell r="AA10" t="str">
            <v>A126110054C</v>
          </cell>
          <cell r="AB10" t="str">
            <v>A126102494J</v>
          </cell>
          <cell r="AC10" t="str">
            <v>A126094914J</v>
          </cell>
          <cell r="AD10" t="str">
            <v>A126110034V</v>
          </cell>
          <cell r="AE10" t="str">
            <v>A126102474X</v>
          </cell>
          <cell r="AF10" t="str">
            <v>A126094946A</v>
          </cell>
          <cell r="AG10" t="str">
            <v>A126110066L</v>
          </cell>
          <cell r="AH10" t="str">
            <v>A126102506F</v>
          </cell>
          <cell r="AI10" t="str">
            <v>A126094862T</v>
          </cell>
          <cell r="AJ10" t="str">
            <v>A126109982W</v>
          </cell>
          <cell r="AK10" t="str">
            <v>A126102422W</v>
          </cell>
          <cell r="AL10" t="str">
            <v>A126094818J</v>
          </cell>
          <cell r="AM10" t="str">
            <v>A126109938L</v>
          </cell>
          <cell r="AN10" t="str">
            <v>A126102378X</v>
          </cell>
          <cell r="AO10" t="str">
            <v>A126094838T</v>
          </cell>
          <cell r="AP10" t="str">
            <v>A126109958W</v>
          </cell>
          <cell r="AQ10" t="str">
            <v>A126102398J</v>
          </cell>
          <cell r="AR10" t="str">
            <v>A126094890A</v>
          </cell>
          <cell r="AS10" t="str">
            <v>A126110010A</v>
          </cell>
          <cell r="AT10" t="str">
            <v>A126102450F</v>
          </cell>
          <cell r="AU10" t="str">
            <v>A126094842J</v>
          </cell>
          <cell r="AV10" t="str">
            <v>A126109962L</v>
          </cell>
          <cell r="AW10" t="str">
            <v>A126102402L</v>
          </cell>
          <cell r="AX10" t="str">
            <v>A126094894K</v>
          </cell>
          <cell r="AY10" t="str">
            <v>A126110014K</v>
          </cell>
          <cell r="AZ10" t="str">
            <v>A126102454R</v>
          </cell>
          <cell r="BA10" t="str">
            <v>A126094898V</v>
          </cell>
          <cell r="BB10" t="str">
            <v>A126110018V</v>
          </cell>
          <cell r="BC10" t="str">
            <v>A126102458X</v>
          </cell>
          <cell r="BD10" t="str">
            <v>A126094950T</v>
          </cell>
          <cell r="BE10" t="str">
            <v>A126110070C</v>
          </cell>
          <cell r="BF10" t="str">
            <v>A126102510W</v>
          </cell>
          <cell r="BG10" t="str">
            <v>A126094822X</v>
          </cell>
          <cell r="BH10" t="str">
            <v>A126109942C</v>
          </cell>
          <cell r="BI10" t="str">
            <v>A126102382R</v>
          </cell>
          <cell r="BJ10" t="str">
            <v>A126094938A</v>
          </cell>
          <cell r="BK10" t="str">
            <v>A126110058L</v>
          </cell>
          <cell r="BL10" t="str">
            <v>A126102498T</v>
          </cell>
          <cell r="BM10" t="str">
            <v>A126094942T</v>
          </cell>
          <cell r="BN10" t="str">
            <v>A126110062C</v>
          </cell>
          <cell r="BO10" t="str">
            <v>A126102502W</v>
          </cell>
          <cell r="BP10" t="str">
            <v>A126094830X</v>
          </cell>
          <cell r="BQ10" t="str">
            <v>A126109950C</v>
          </cell>
          <cell r="BR10" t="str">
            <v>A126102390R</v>
          </cell>
          <cell r="BS10" t="str">
            <v>A126094866A</v>
          </cell>
          <cell r="BT10" t="str">
            <v>A126109986F</v>
          </cell>
          <cell r="BU10" t="str">
            <v>A126102426F</v>
          </cell>
          <cell r="BV10" t="str">
            <v>A126094902X</v>
          </cell>
          <cell r="BW10" t="str">
            <v>A126110022K</v>
          </cell>
          <cell r="BX10" t="str">
            <v>A126102462R</v>
          </cell>
          <cell r="BY10" t="str">
            <v>A126094954A</v>
          </cell>
          <cell r="BZ10" t="str">
            <v>A126110074L</v>
          </cell>
          <cell r="CA10" t="str">
            <v>A126102514F</v>
          </cell>
          <cell r="CB10" t="str">
            <v>A126094826J</v>
          </cell>
          <cell r="CC10" t="str">
            <v>A126109946L</v>
          </cell>
          <cell r="CD10" t="str">
            <v>A126102386X</v>
          </cell>
          <cell r="CE10" t="str">
            <v>A126094906J</v>
          </cell>
          <cell r="CF10" t="str">
            <v>A126110026V</v>
          </cell>
          <cell r="CG10" t="str">
            <v>A126102466X</v>
          </cell>
          <cell r="CH10" t="str">
            <v>A126094918T</v>
          </cell>
          <cell r="CI10" t="str">
            <v>A126110038C</v>
          </cell>
          <cell r="CJ10" t="str">
            <v>A126102478J</v>
          </cell>
          <cell r="CK10" t="str">
            <v>A126094850J</v>
          </cell>
          <cell r="CL10" t="str">
            <v>A126109970L</v>
          </cell>
          <cell r="CM10" t="str">
            <v>A126102410L</v>
          </cell>
          <cell r="CN10" t="str">
            <v>A126094834J</v>
          </cell>
          <cell r="CO10" t="str">
            <v>A126109954L</v>
          </cell>
          <cell r="CP10" t="str">
            <v>A126102394X</v>
          </cell>
          <cell r="CQ10" t="str">
            <v>A126094870T</v>
          </cell>
          <cell r="CR10" t="str">
            <v>A126109990W</v>
          </cell>
          <cell r="CS10" t="str">
            <v>A126102430W</v>
          </cell>
          <cell r="CT10" t="str">
            <v>A126094846T</v>
          </cell>
          <cell r="CU10" t="str">
            <v>A126109966W</v>
          </cell>
          <cell r="CV10" t="str">
            <v>A126102406W</v>
          </cell>
          <cell r="CW10" t="str">
            <v>A126094874A</v>
          </cell>
          <cell r="CX10" t="str">
            <v>A126109994F</v>
          </cell>
          <cell r="CY10" t="str">
            <v>A126102434F</v>
          </cell>
          <cell r="CZ10" t="str">
            <v>A126094854T</v>
          </cell>
          <cell r="DA10" t="str">
            <v>A126109974W</v>
          </cell>
          <cell r="DB10" t="str">
            <v>A126102414W</v>
          </cell>
          <cell r="DC10" t="str">
            <v>A126098702C</v>
          </cell>
          <cell r="DD10" t="str">
            <v>A126113822L</v>
          </cell>
          <cell r="DE10" t="str">
            <v>A126106262V</v>
          </cell>
          <cell r="DF10" t="str">
            <v>A126098658F</v>
          </cell>
          <cell r="DG10" t="str">
            <v>A126113778R</v>
          </cell>
          <cell r="DH10" t="str">
            <v>A126106218K</v>
          </cell>
          <cell r="DI10" t="str">
            <v>A126098706L</v>
          </cell>
          <cell r="DJ10" t="str">
            <v>A126113826W</v>
          </cell>
          <cell r="DK10" t="str">
            <v>A126106266C</v>
          </cell>
          <cell r="DL10" t="str">
            <v>A126098710C</v>
          </cell>
          <cell r="DM10" t="str">
            <v>A126113830L</v>
          </cell>
          <cell r="DN10" t="str">
            <v>A126106270V</v>
          </cell>
          <cell r="DO10" t="str">
            <v>A126098662W</v>
          </cell>
          <cell r="DP10" t="str">
            <v>A126113782F</v>
          </cell>
          <cell r="DQ10" t="str">
            <v>A126106222A</v>
          </cell>
          <cell r="DR10" t="str">
            <v>A126098666F</v>
          </cell>
          <cell r="DS10" t="str">
            <v>A126113786R</v>
          </cell>
          <cell r="DT10" t="str">
            <v>A126106226K</v>
          </cell>
          <cell r="DU10" t="str">
            <v>A126098690F</v>
          </cell>
          <cell r="DV10" t="str">
            <v>A126113810C</v>
          </cell>
          <cell r="DW10" t="str">
            <v>A126106250K</v>
          </cell>
          <cell r="DX10" t="str">
            <v>A126098638W</v>
          </cell>
          <cell r="DY10" t="str">
            <v>A126113758F</v>
          </cell>
          <cell r="DZ10" t="str">
            <v>A126106198L</v>
          </cell>
          <cell r="EA10" t="str">
            <v>A126098714L</v>
          </cell>
          <cell r="EB10" t="str">
            <v>A126113834W</v>
          </cell>
          <cell r="EC10" t="str">
            <v>A126106274C</v>
          </cell>
          <cell r="ED10" t="str">
            <v>A126098694R</v>
          </cell>
          <cell r="EE10" t="str">
            <v>A126113814L</v>
          </cell>
          <cell r="EF10" t="str">
            <v>A126106254V</v>
          </cell>
          <cell r="EG10" t="str">
            <v>A126098726W</v>
          </cell>
          <cell r="EH10" t="str">
            <v>A126113846F</v>
          </cell>
          <cell r="EI10" t="str">
            <v>A126106286L</v>
          </cell>
          <cell r="EJ10" t="str">
            <v>A126098642L</v>
          </cell>
          <cell r="EK10" t="str">
            <v>A126113762W</v>
          </cell>
          <cell r="EL10" t="str">
            <v>A126106202T</v>
          </cell>
          <cell r="EM10" t="str">
            <v>A126098598R</v>
          </cell>
          <cell r="EN10" t="str">
            <v>A126113718L</v>
          </cell>
          <cell r="EO10" t="str">
            <v>A126106158V</v>
          </cell>
          <cell r="EP10" t="str">
            <v>A126098618L</v>
          </cell>
          <cell r="EQ10" t="str">
            <v>A126113738W</v>
          </cell>
          <cell r="ER10" t="str">
            <v>A126106178C</v>
          </cell>
          <cell r="ES10" t="str">
            <v>A126098670W</v>
          </cell>
          <cell r="ET10" t="str">
            <v>A126113790F</v>
          </cell>
          <cell r="EU10" t="str">
            <v>A126106230A</v>
          </cell>
          <cell r="EV10" t="str">
            <v>A126098622C</v>
          </cell>
          <cell r="EW10" t="str">
            <v>A126113742L</v>
          </cell>
          <cell r="EX10" t="str">
            <v>A126106182V</v>
          </cell>
          <cell r="EY10" t="str">
            <v>A126098674F</v>
          </cell>
          <cell r="EZ10" t="str">
            <v>A126113794R</v>
          </cell>
          <cell r="FA10" t="str">
            <v>A126106234K</v>
          </cell>
          <cell r="FB10" t="str">
            <v>A126098678R</v>
          </cell>
          <cell r="FC10" t="str">
            <v>A126113798X</v>
          </cell>
          <cell r="FD10" t="str">
            <v>A126106238V</v>
          </cell>
          <cell r="FE10" t="str">
            <v>A126098730L</v>
          </cell>
          <cell r="FF10" t="str">
            <v>A126113850W</v>
          </cell>
          <cell r="FG10" t="str">
            <v>A126106290C</v>
          </cell>
          <cell r="FH10" t="str">
            <v>A126098602V</v>
          </cell>
          <cell r="FI10" t="str">
            <v>A126113722C</v>
          </cell>
          <cell r="FJ10" t="str">
            <v>A126106162K</v>
          </cell>
          <cell r="FK10" t="str">
            <v>A126098718W</v>
          </cell>
          <cell r="FL10" t="str">
            <v>A126113838F</v>
          </cell>
          <cell r="FM10" t="str">
            <v>A126106278L</v>
          </cell>
          <cell r="FN10" t="str">
            <v>A126098722L</v>
          </cell>
          <cell r="FO10" t="str">
            <v>A126113842W</v>
          </cell>
          <cell r="FP10" t="str">
            <v>A126106282C</v>
          </cell>
          <cell r="FQ10" t="str">
            <v>A126098610V</v>
          </cell>
          <cell r="FR10" t="str">
            <v>A126113730C</v>
          </cell>
          <cell r="FS10" t="str">
            <v>A126106170K</v>
          </cell>
          <cell r="FT10" t="str">
            <v>A126098646W</v>
          </cell>
          <cell r="FU10" t="str">
            <v>A126113766F</v>
          </cell>
          <cell r="FV10" t="str">
            <v>A126106206A</v>
          </cell>
          <cell r="FW10" t="str">
            <v>A126098682F</v>
          </cell>
          <cell r="FX10" t="str">
            <v>A126113802C</v>
          </cell>
          <cell r="FY10" t="str">
            <v>A126106242K</v>
          </cell>
          <cell r="FZ10" t="str">
            <v>A126098734W</v>
          </cell>
          <cell r="GA10" t="str">
            <v>A126113854F</v>
          </cell>
          <cell r="GB10" t="str">
            <v>A126106294L</v>
          </cell>
          <cell r="GC10" t="str">
            <v>A126098606C</v>
          </cell>
          <cell r="GD10" t="str">
            <v>A126113726L</v>
          </cell>
          <cell r="GE10" t="str">
            <v>A126106166V</v>
          </cell>
          <cell r="GF10" t="str">
            <v>A126098686R</v>
          </cell>
          <cell r="GG10" t="str">
            <v>A126113806L</v>
          </cell>
          <cell r="GH10" t="str">
            <v>A126106246V</v>
          </cell>
          <cell r="GI10" t="str">
            <v>A126098698X</v>
          </cell>
          <cell r="GJ10" t="str">
            <v>A126113818W</v>
          </cell>
          <cell r="GK10" t="str">
            <v>A126106258C</v>
          </cell>
          <cell r="GL10" t="str">
            <v>A126098630C</v>
          </cell>
          <cell r="GM10" t="str">
            <v>A126113750L</v>
          </cell>
          <cell r="GN10" t="str">
            <v>A126106190V</v>
          </cell>
          <cell r="GO10" t="str">
            <v>A126098614C</v>
          </cell>
          <cell r="GP10" t="str">
            <v>A126113734L</v>
          </cell>
          <cell r="GQ10" t="str">
            <v>A126106174V</v>
          </cell>
          <cell r="GR10" t="str">
            <v>A126098650L</v>
          </cell>
          <cell r="GS10" t="str">
            <v>A126113770W</v>
          </cell>
          <cell r="GT10" t="str">
            <v>A126106210T</v>
          </cell>
          <cell r="GU10" t="str">
            <v>A126098626L</v>
          </cell>
          <cell r="GV10" t="str">
            <v>A126113746W</v>
          </cell>
          <cell r="GW10" t="str">
            <v>A126106186C</v>
          </cell>
          <cell r="GX10" t="str">
            <v>A126098654W</v>
          </cell>
          <cell r="GY10" t="str">
            <v>A126113774F</v>
          </cell>
          <cell r="GZ10" t="str">
            <v>A126106214A</v>
          </cell>
          <cell r="HA10" t="str">
            <v>A126098634L</v>
          </cell>
          <cell r="HB10" t="str">
            <v>A126113754W</v>
          </cell>
          <cell r="HC10" t="str">
            <v>A126106194C</v>
          </cell>
          <cell r="HD10" t="str">
            <v>A126096182X</v>
          </cell>
          <cell r="HE10" t="str">
            <v>A126111302W</v>
          </cell>
          <cell r="HF10" t="str">
            <v>A126103742A</v>
          </cell>
          <cell r="HG10" t="str">
            <v>A126096138R</v>
          </cell>
          <cell r="HH10" t="str">
            <v>A126111258X</v>
          </cell>
          <cell r="HI10" t="str">
            <v>A126103698C</v>
          </cell>
          <cell r="HJ10" t="str">
            <v>A126096186J</v>
          </cell>
          <cell r="HK10" t="str">
            <v>A126111306F</v>
          </cell>
          <cell r="HL10" t="str">
            <v>A126103746K</v>
          </cell>
          <cell r="HM10" t="str">
            <v>A126096190X</v>
          </cell>
          <cell r="HN10" t="str">
            <v>A126111310W</v>
          </cell>
          <cell r="HO10" t="str">
            <v>A126103750A</v>
          </cell>
          <cell r="HP10" t="str">
            <v>A126096142F</v>
          </cell>
          <cell r="HQ10" t="str">
            <v>A126111262R</v>
          </cell>
          <cell r="HR10" t="str">
            <v>A126103702J</v>
          </cell>
          <cell r="HS10" t="str">
            <v>A126096146R</v>
          </cell>
          <cell r="HT10" t="str">
            <v>A126111266X</v>
          </cell>
          <cell r="HU10" t="str">
            <v>A126103706T</v>
          </cell>
          <cell r="HV10" t="str">
            <v>A126096170R</v>
          </cell>
          <cell r="HW10" t="str">
            <v>A126111290X</v>
          </cell>
          <cell r="HX10" t="str">
            <v>A126103730T</v>
          </cell>
          <cell r="HY10" t="str">
            <v>A126096118F</v>
          </cell>
          <cell r="HZ10" t="str">
            <v>A126111238R</v>
          </cell>
          <cell r="IA10" t="str">
            <v>A126103678V</v>
          </cell>
          <cell r="IB10" t="str">
            <v>A126096194J</v>
          </cell>
          <cell r="IC10" t="str">
            <v>A126111314F</v>
          </cell>
          <cell r="ID10" t="str">
            <v>A126103754K</v>
          </cell>
          <cell r="IE10" t="str">
            <v>A126096174X</v>
          </cell>
          <cell r="IF10" t="str">
            <v>A126111294J</v>
          </cell>
          <cell r="IG10" t="str">
            <v>A126103734A</v>
          </cell>
          <cell r="IH10" t="str">
            <v>A126096206F</v>
          </cell>
          <cell r="II10" t="str">
            <v>A126111326R</v>
          </cell>
          <cell r="IJ10" t="str">
            <v>A126103766V</v>
          </cell>
          <cell r="IK10" t="str">
            <v>A126096122W</v>
          </cell>
          <cell r="IL10" t="str">
            <v>A126111242F</v>
          </cell>
          <cell r="IM10" t="str">
            <v>A126103682K</v>
          </cell>
          <cell r="IN10" t="str">
            <v>A126096078X</v>
          </cell>
          <cell r="IO10" t="str">
            <v>A126111198J</v>
          </cell>
          <cell r="IP10" t="str">
            <v>A126103638A</v>
          </cell>
          <cell r="IQ10" t="str">
            <v>A126096098J</v>
          </cell>
        </row>
        <row r="11">
          <cell r="B11">
            <v>18840.314999999999</v>
          </cell>
          <cell r="C11">
            <v>9318.1939999999995</v>
          </cell>
          <cell r="D11">
            <v>9522.1209999999992</v>
          </cell>
          <cell r="E11">
            <v>11661.694</v>
          </cell>
          <cell r="F11">
            <v>6292.223</v>
          </cell>
          <cell r="G11">
            <v>5369.4709999999995</v>
          </cell>
          <cell r="H11">
            <v>1652.1469999999999</v>
          </cell>
          <cell r="I11">
            <v>858.59</v>
          </cell>
          <cell r="J11">
            <v>793.55799999999999</v>
          </cell>
          <cell r="K11">
            <v>1048.818</v>
          </cell>
          <cell r="L11">
            <v>401.161</v>
          </cell>
          <cell r="M11">
            <v>647.65599999999995</v>
          </cell>
          <cell r="N11">
            <v>555.54899999999998</v>
          </cell>
          <cell r="O11">
            <v>255.042</v>
          </cell>
          <cell r="P11">
            <v>300.50700000000001</v>
          </cell>
          <cell r="Q11">
            <v>1053.2940000000001</v>
          </cell>
          <cell r="R11">
            <v>434.017</v>
          </cell>
          <cell r="S11">
            <v>619.27599999999995</v>
          </cell>
          <cell r="T11">
            <v>980.69299999999998</v>
          </cell>
          <cell r="U11">
            <v>378.30500000000001</v>
          </cell>
          <cell r="V11">
            <v>602.38800000000003</v>
          </cell>
          <cell r="W11">
            <v>2147.44</v>
          </cell>
          <cell r="X11">
            <v>1140.307</v>
          </cell>
          <cell r="Y11">
            <v>1007.133</v>
          </cell>
          <cell r="Z11">
            <v>9514.2540000000008</v>
          </cell>
          <cell r="AA11">
            <v>5151.9160000000002</v>
          </cell>
          <cell r="AB11">
            <v>4362.3370000000004</v>
          </cell>
          <cell r="AC11">
            <v>1956.8019999999999</v>
          </cell>
          <cell r="AD11">
            <v>1027.472</v>
          </cell>
          <cell r="AE11">
            <v>929.33</v>
          </cell>
          <cell r="AF11">
            <v>7685.7889999999998</v>
          </cell>
          <cell r="AG11">
            <v>3959.54</v>
          </cell>
          <cell r="AH11">
            <v>3726.2489999999998</v>
          </cell>
          <cell r="AI11">
            <v>904.31100000000004</v>
          </cell>
          <cell r="AJ11">
            <v>452.05200000000002</v>
          </cell>
          <cell r="AK11">
            <v>452.25900000000001</v>
          </cell>
          <cell r="AL11">
            <v>12571.217000000001</v>
          </cell>
          <cell r="AM11">
            <v>6725.5749999999998</v>
          </cell>
          <cell r="AN11">
            <v>5845.643</v>
          </cell>
          <cell r="AO11">
            <v>11243.749</v>
          </cell>
          <cell r="AP11">
            <v>6062.8389999999999</v>
          </cell>
          <cell r="AQ11">
            <v>5180.91</v>
          </cell>
          <cell r="AR11">
            <v>10481.849</v>
          </cell>
          <cell r="AS11">
            <v>5703.91</v>
          </cell>
          <cell r="AT11">
            <v>4777.9390000000003</v>
          </cell>
          <cell r="AU11">
            <v>2984.3939999999998</v>
          </cell>
          <cell r="AV11">
            <v>1515.2280000000001</v>
          </cell>
          <cell r="AW11">
            <v>1469.1659999999999</v>
          </cell>
          <cell r="AX11">
            <v>1834.8979999999999</v>
          </cell>
          <cell r="AY11">
            <v>962.21199999999999</v>
          </cell>
          <cell r="AZ11">
            <v>872.68700000000001</v>
          </cell>
          <cell r="BA11">
            <v>925.375</v>
          </cell>
          <cell r="BB11">
            <v>528.86</v>
          </cell>
          <cell r="BC11">
            <v>396.51499999999999</v>
          </cell>
          <cell r="BD11">
            <v>761.60599999999999</v>
          </cell>
          <cell r="BE11">
            <v>411.80700000000002</v>
          </cell>
          <cell r="BF11">
            <v>349.798</v>
          </cell>
          <cell r="BG11">
            <v>6417.0159999999996</v>
          </cell>
          <cell r="BH11">
            <v>2614.165</v>
          </cell>
          <cell r="BI11">
            <v>3802.8519999999999</v>
          </cell>
          <cell r="BJ11">
            <v>1353.248</v>
          </cell>
          <cell r="BK11">
            <v>482.64600000000002</v>
          </cell>
          <cell r="BL11">
            <v>870.60299999999995</v>
          </cell>
          <cell r="BM11">
            <v>327.87</v>
          </cell>
          <cell r="BN11">
            <v>140.39599999999999</v>
          </cell>
          <cell r="BO11">
            <v>187.47399999999999</v>
          </cell>
          <cell r="BP11">
            <v>1139.7550000000001</v>
          </cell>
          <cell r="BQ11">
            <v>403.20499999999998</v>
          </cell>
          <cell r="BR11">
            <v>736.55</v>
          </cell>
          <cell r="BS11">
            <v>167.749</v>
          </cell>
          <cell r="BT11">
            <v>57.149000000000001</v>
          </cell>
          <cell r="BU11">
            <v>110.6</v>
          </cell>
          <cell r="BV11">
            <v>921.06200000000001</v>
          </cell>
          <cell r="BW11">
            <v>323.64600000000002</v>
          </cell>
          <cell r="BX11">
            <v>597.41499999999996</v>
          </cell>
          <cell r="BY11">
            <v>106.435</v>
          </cell>
          <cell r="BZ11">
            <v>48.915999999999997</v>
          </cell>
          <cell r="CA11">
            <v>57.52</v>
          </cell>
          <cell r="CB11">
            <v>218.67400000000001</v>
          </cell>
          <cell r="CC11">
            <v>80.465999999999994</v>
          </cell>
          <cell r="CD11">
            <v>138.208</v>
          </cell>
          <cell r="CE11">
            <v>276.916</v>
          </cell>
          <cell r="CF11">
            <v>18.664999999999999</v>
          </cell>
          <cell r="CG11">
            <v>258.25099999999998</v>
          </cell>
          <cell r="CH11">
            <v>2679.8330000000001</v>
          </cell>
          <cell r="CI11">
            <v>1134.4680000000001</v>
          </cell>
          <cell r="CJ11">
            <v>1545.366</v>
          </cell>
          <cell r="CK11">
            <v>2120.0349999999999</v>
          </cell>
          <cell r="CL11">
            <v>895.47799999999995</v>
          </cell>
          <cell r="CM11">
            <v>1224.557</v>
          </cell>
          <cell r="CN11">
            <v>264.94499999999999</v>
          </cell>
          <cell r="CO11">
            <v>108.626</v>
          </cell>
          <cell r="CP11">
            <v>156.31899999999999</v>
          </cell>
          <cell r="CQ11">
            <v>1855.09</v>
          </cell>
          <cell r="CR11">
            <v>786.85199999999998</v>
          </cell>
          <cell r="CS11">
            <v>1068.2370000000001</v>
          </cell>
          <cell r="CT11">
            <v>11926.638999999999</v>
          </cell>
          <cell r="CU11">
            <v>6400.8490000000002</v>
          </cell>
          <cell r="CV11">
            <v>5525.79</v>
          </cell>
          <cell r="CW11">
            <v>6913.6760000000004</v>
          </cell>
          <cell r="CX11">
            <v>2917.346</v>
          </cell>
          <cell r="CY11">
            <v>3996.3310000000001</v>
          </cell>
          <cell r="CZ11">
            <v>1072.9480000000001</v>
          </cell>
          <cell r="DA11">
            <v>393.178</v>
          </cell>
          <cell r="DB11">
            <v>679.77099999999996</v>
          </cell>
          <cell r="DC11">
            <v>15533.134</v>
          </cell>
          <cell r="DD11">
            <v>7726.7820000000002</v>
          </cell>
          <cell r="DE11">
            <v>7806.3509999999997</v>
          </cell>
          <cell r="DF11">
            <v>11240.790999999999</v>
          </cell>
          <cell r="DG11">
            <v>6024.3270000000002</v>
          </cell>
          <cell r="DH11">
            <v>5216.4639999999999</v>
          </cell>
          <cell r="DI11">
            <v>1627.3610000000001</v>
          </cell>
          <cell r="DJ11">
            <v>841.99199999999996</v>
          </cell>
          <cell r="DK11">
            <v>785.36900000000003</v>
          </cell>
          <cell r="DL11">
            <v>1026.463</v>
          </cell>
          <cell r="DM11">
            <v>386.99599999999998</v>
          </cell>
          <cell r="DN11">
            <v>639.46799999999996</v>
          </cell>
          <cell r="DO11">
            <v>551.221</v>
          </cell>
          <cell r="DP11">
            <v>252.017</v>
          </cell>
          <cell r="DQ11">
            <v>299.20400000000001</v>
          </cell>
          <cell r="DR11">
            <v>1028.6079999999999</v>
          </cell>
          <cell r="DS11">
            <v>417.327</v>
          </cell>
          <cell r="DT11">
            <v>611.28200000000004</v>
          </cell>
          <cell r="DU11">
            <v>960.10599999999999</v>
          </cell>
          <cell r="DV11">
            <v>365.43700000000001</v>
          </cell>
          <cell r="DW11">
            <v>594.66999999999996</v>
          </cell>
          <cell r="DX11">
            <v>2124.9499999999998</v>
          </cell>
          <cell r="DY11">
            <v>1126.8009999999999</v>
          </cell>
          <cell r="DZ11">
            <v>998.14800000000002</v>
          </cell>
          <cell r="EA11">
            <v>9115.8410000000003</v>
          </cell>
          <cell r="EB11">
            <v>4897.5259999999998</v>
          </cell>
          <cell r="EC11">
            <v>4218.3149999999996</v>
          </cell>
          <cell r="ED11">
            <v>1939.8810000000001</v>
          </cell>
          <cell r="EE11">
            <v>1017.4059999999999</v>
          </cell>
          <cell r="EF11">
            <v>922.47500000000002</v>
          </cell>
          <cell r="EG11">
            <v>7488.0110000000004</v>
          </cell>
          <cell r="EH11">
            <v>3849.0210000000002</v>
          </cell>
          <cell r="EI11">
            <v>3638.99</v>
          </cell>
          <cell r="EJ11">
            <v>892.57799999999997</v>
          </cell>
          <cell r="EK11">
            <v>442.84800000000001</v>
          </cell>
          <cell r="EL11">
            <v>449.73</v>
          </cell>
          <cell r="EM11">
            <v>12068.226000000001</v>
          </cell>
          <cell r="EN11">
            <v>6408.9960000000001</v>
          </cell>
          <cell r="EO11">
            <v>5659.23</v>
          </cell>
          <cell r="EP11">
            <v>10761.557000000001</v>
          </cell>
          <cell r="EQ11">
            <v>5757.5010000000002</v>
          </cell>
          <cell r="ER11">
            <v>5004.0569999999998</v>
          </cell>
          <cell r="ES11">
            <v>10075.718999999999</v>
          </cell>
          <cell r="ET11">
            <v>5445.924</v>
          </cell>
          <cell r="EU11">
            <v>4629.7939999999999</v>
          </cell>
          <cell r="EV11">
            <v>2848.5520000000001</v>
          </cell>
          <cell r="EW11">
            <v>1434.7650000000001</v>
          </cell>
          <cell r="EX11">
            <v>1413.787</v>
          </cell>
          <cell r="EY11">
            <v>1745.7940000000001</v>
          </cell>
          <cell r="EZ11">
            <v>910.99099999999999</v>
          </cell>
          <cell r="FA11">
            <v>834.80200000000002</v>
          </cell>
          <cell r="FB11">
            <v>918.35799999999995</v>
          </cell>
          <cell r="FC11">
            <v>526.322</v>
          </cell>
          <cell r="FD11">
            <v>392.036</v>
          </cell>
          <cell r="FE11">
            <v>753.726</v>
          </cell>
          <cell r="FF11">
            <v>406.33699999999999</v>
          </cell>
          <cell r="FG11">
            <v>347.38900000000001</v>
          </cell>
          <cell r="FH11">
            <v>3538.6170000000002</v>
          </cell>
          <cell r="FI11">
            <v>1296.1179999999999</v>
          </cell>
          <cell r="FJ11">
            <v>2242.4989999999998</v>
          </cell>
          <cell r="FK11">
            <v>1247.875</v>
          </cell>
          <cell r="FL11">
            <v>420.74900000000002</v>
          </cell>
          <cell r="FM11">
            <v>827.12699999999995</v>
          </cell>
          <cell r="FN11">
            <v>319.30700000000002</v>
          </cell>
          <cell r="FO11">
            <v>134.54599999999999</v>
          </cell>
          <cell r="FP11">
            <v>184.761</v>
          </cell>
          <cell r="FQ11">
            <v>1040.99</v>
          </cell>
          <cell r="FR11">
            <v>345.577</v>
          </cell>
          <cell r="FS11">
            <v>695.41300000000001</v>
          </cell>
          <cell r="FT11">
            <v>160.126</v>
          </cell>
          <cell r="FU11">
            <v>54.863999999999997</v>
          </cell>
          <cell r="FV11">
            <v>105.262</v>
          </cell>
          <cell r="FW11">
            <v>829.91899999999998</v>
          </cell>
          <cell r="FX11">
            <v>268.30399999999997</v>
          </cell>
          <cell r="FY11">
            <v>561.61500000000001</v>
          </cell>
          <cell r="FZ11">
            <v>80.090999999999994</v>
          </cell>
          <cell r="GA11">
            <v>33.308</v>
          </cell>
          <cell r="GB11">
            <v>46.783000000000001</v>
          </cell>
          <cell r="GC11">
            <v>211.57599999999999</v>
          </cell>
          <cell r="GD11">
            <v>76.195999999999998</v>
          </cell>
          <cell r="GE11">
            <v>135.37899999999999</v>
          </cell>
          <cell r="GF11">
            <v>272.63299999999998</v>
          </cell>
          <cell r="GG11">
            <v>16.731000000000002</v>
          </cell>
          <cell r="GH11">
            <v>255.90199999999999</v>
          </cell>
          <cell r="GI11">
            <v>1882.0920000000001</v>
          </cell>
          <cell r="GJ11">
            <v>666.42700000000002</v>
          </cell>
          <cell r="GK11">
            <v>1215.665</v>
          </cell>
          <cell r="GL11">
            <v>2006.2919999999999</v>
          </cell>
          <cell r="GM11">
            <v>828.11099999999999</v>
          </cell>
          <cell r="GN11">
            <v>1178.181</v>
          </cell>
          <cell r="GO11">
            <v>255.75</v>
          </cell>
          <cell r="GP11">
            <v>105.46299999999999</v>
          </cell>
          <cell r="GQ11">
            <v>150.28700000000001</v>
          </cell>
          <cell r="GR11">
            <v>1750.5419999999999</v>
          </cell>
          <cell r="GS11">
            <v>722.64800000000002</v>
          </cell>
          <cell r="GT11">
            <v>1027.894</v>
          </cell>
          <cell r="GU11">
            <v>11496.54</v>
          </cell>
          <cell r="GV11">
            <v>6129.79</v>
          </cell>
          <cell r="GW11">
            <v>5366.7510000000002</v>
          </cell>
          <cell r="GX11">
            <v>4036.5929999999998</v>
          </cell>
          <cell r="GY11">
            <v>1596.992</v>
          </cell>
          <cell r="GZ11">
            <v>2439.6010000000001</v>
          </cell>
          <cell r="HA11">
            <v>976.36400000000003</v>
          </cell>
          <cell r="HB11">
            <v>336.1</v>
          </cell>
          <cell r="HC11">
            <v>640.26400000000001</v>
          </cell>
          <cell r="HD11">
            <v>3114.4569999999999</v>
          </cell>
          <cell r="HE11">
            <v>1591.963</v>
          </cell>
          <cell r="HF11">
            <v>1522.4949999999999</v>
          </cell>
          <cell r="HG11">
            <v>1835.258</v>
          </cell>
          <cell r="HH11">
            <v>938.34199999999998</v>
          </cell>
          <cell r="HI11">
            <v>896.91600000000005</v>
          </cell>
          <cell r="HJ11">
            <v>472.51799999999997</v>
          </cell>
          <cell r="HK11">
            <v>239.83099999999999</v>
          </cell>
          <cell r="HL11">
            <v>232.68700000000001</v>
          </cell>
          <cell r="HM11">
            <v>369.363</v>
          </cell>
          <cell r="HN11">
            <v>167.56100000000001</v>
          </cell>
          <cell r="HO11">
            <v>201.80199999999999</v>
          </cell>
          <cell r="HP11">
            <v>178.23400000000001</v>
          </cell>
          <cell r="HQ11">
            <v>79.944999999999993</v>
          </cell>
          <cell r="HR11">
            <v>98.289000000000001</v>
          </cell>
          <cell r="HS11">
            <v>361.39699999999999</v>
          </cell>
          <cell r="HT11">
            <v>167.58600000000001</v>
          </cell>
          <cell r="HU11">
            <v>193.81100000000001</v>
          </cell>
          <cell r="HV11">
            <v>350.41500000000002</v>
          </cell>
          <cell r="HW11">
            <v>159.989</v>
          </cell>
          <cell r="HX11">
            <v>190.42599999999999</v>
          </cell>
          <cell r="HY11">
            <v>712.85500000000002</v>
          </cell>
          <cell r="HZ11">
            <v>363.238</v>
          </cell>
          <cell r="IA11">
            <v>349.61700000000002</v>
          </cell>
          <cell r="IB11">
            <v>1122.403</v>
          </cell>
          <cell r="IC11">
            <v>575.10400000000004</v>
          </cell>
          <cell r="ID11">
            <v>547.29899999999998</v>
          </cell>
          <cell r="IE11">
            <v>689.95899999999995</v>
          </cell>
          <cell r="IF11">
            <v>348.73399999999998</v>
          </cell>
          <cell r="IG11">
            <v>341.22500000000002</v>
          </cell>
          <cell r="IH11">
            <v>1074.175</v>
          </cell>
          <cell r="II11">
            <v>542.84</v>
          </cell>
          <cell r="IJ11">
            <v>531.33600000000001</v>
          </cell>
          <cell r="IK11">
            <v>191.75299999999999</v>
          </cell>
          <cell r="IL11">
            <v>87.460999999999999</v>
          </cell>
          <cell r="IM11">
            <v>104.292</v>
          </cell>
          <cell r="IN11">
            <v>2090.5680000000002</v>
          </cell>
          <cell r="IO11">
            <v>1073.0450000000001</v>
          </cell>
          <cell r="IP11">
            <v>1017.523</v>
          </cell>
          <cell r="IQ11">
            <v>1531.712</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19106.581999999999</v>
          </cell>
          <cell r="C23">
            <v>9424.0660000000007</v>
          </cell>
          <cell r="D23">
            <v>9682.5159999999996</v>
          </cell>
          <cell r="E23">
            <v>11909.587</v>
          </cell>
          <cell r="F23">
            <v>6373.7330000000002</v>
          </cell>
          <cell r="G23">
            <v>5535.8530000000001</v>
          </cell>
          <cell r="H23">
            <v>1614.809</v>
          </cell>
          <cell r="I23">
            <v>833.15</v>
          </cell>
          <cell r="J23">
            <v>781.65800000000002</v>
          </cell>
          <cell r="K23">
            <v>1041.556</v>
          </cell>
          <cell r="L23">
            <v>410.28399999999999</v>
          </cell>
          <cell r="M23">
            <v>631.27300000000002</v>
          </cell>
          <cell r="N23">
            <v>545.21299999999997</v>
          </cell>
          <cell r="O23">
            <v>250.482</v>
          </cell>
          <cell r="P23">
            <v>294.73200000000003</v>
          </cell>
          <cell r="Q23">
            <v>1051.865</v>
          </cell>
          <cell r="R23">
            <v>442.11900000000003</v>
          </cell>
          <cell r="S23">
            <v>609.74599999999998</v>
          </cell>
          <cell r="T23">
            <v>978.44500000000005</v>
          </cell>
          <cell r="U23">
            <v>388.65</v>
          </cell>
          <cell r="V23">
            <v>589.79399999999998</v>
          </cell>
          <cell r="W23">
            <v>2183.2600000000002</v>
          </cell>
          <cell r="X23">
            <v>1163.7850000000001</v>
          </cell>
          <cell r="Y23">
            <v>1019.475</v>
          </cell>
          <cell r="Z23">
            <v>9726.3259999999991</v>
          </cell>
          <cell r="AA23">
            <v>5209.9480000000003</v>
          </cell>
          <cell r="AB23">
            <v>4516.3789999999999</v>
          </cell>
          <cell r="AC23">
            <v>1987.45</v>
          </cell>
          <cell r="AD23">
            <v>1044.597</v>
          </cell>
          <cell r="AE23">
            <v>942.85299999999995</v>
          </cell>
          <cell r="AF23">
            <v>7833.2079999999996</v>
          </cell>
          <cell r="AG23">
            <v>3960.634</v>
          </cell>
          <cell r="AH23">
            <v>3872.5740000000001</v>
          </cell>
          <cell r="AI23">
            <v>909.97299999999996</v>
          </cell>
          <cell r="AJ23">
            <v>448.00799999999998</v>
          </cell>
          <cell r="AK23">
            <v>461.96499999999997</v>
          </cell>
          <cell r="AL23">
            <v>12819.567999999999</v>
          </cell>
          <cell r="AM23">
            <v>6806.4489999999996</v>
          </cell>
          <cell r="AN23">
            <v>6013.1189999999997</v>
          </cell>
          <cell r="AO23">
            <v>11415.055</v>
          </cell>
          <cell r="AP23">
            <v>6078.7830000000004</v>
          </cell>
          <cell r="AQ23">
            <v>5336.2719999999999</v>
          </cell>
          <cell r="AR23">
            <v>10677.775</v>
          </cell>
          <cell r="AS23">
            <v>5736.73</v>
          </cell>
          <cell r="AT23">
            <v>4941.0439999999999</v>
          </cell>
          <cell r="AU23">
            <v>2974.5120000000002</v>
          </cell>
          <cell r="AV23">
            <v>1498.0550000000001</v>
          </cell>
          <cell r="AW23">
            <v>1476.4570000000001</v>
          </cell>
          <cell r="AX23">
            <v>1861.1890000000001</v>
          </cell>
          <cell r="AY23">
            <v>962.68200000000002</v>
          </cell>
          <cell r="AZ23">
            <v>898.50699999999995</v>
          </cell>
          <cell r="BA23">
            <v>951.20699999999999</v>
          </cell>
          <cell r="BB23">
            <v>529.96500000000003</v>
          </cell>
          <cell r="BC23">
            <v>421.24200000000002</v>
          </cell>
          <cell r="BD23">
            <v>719.01400000000001</v>
          </cell>
          <cell r="BE23">
            <v>378.74799999999999</v>
          </cell>
          <cell r="BF23">
            <v>340.26600000000002</v>
          </cell>
          <cell r="BG23">
            <v>6477.9809999999998</v>
          </cell>
          <cell r="BH23">
            <v>2671.585</v>
          </cell>
          <cell r="BI23">
            <v>3806.3960000000002</v>
          </cell>
          <cell r="BJ23">
            <v>1329.028</v>
          </cell>
          <cell r="BK23">
            <v>493.44400000000002</v>
          </cell>
          <cell r="BL23">
            <v>835.58399999999995</v>
          </cell>
          <cell r="BM23">
            <v>368.971</v>
          </cell>
          <cell r="BN23">
            <v>152.70599999999999</v>
          </cell>
          <cell r="BO23">
            <v>216.26499999999999</v>
          </cell>
          <cell r="BP23">
            <v>1107.2429999999999</v>
          </cell>
          <cell r="BQ23">
            <v>411.39600000000002</v>
          </cell>
          <cell r="BR23">
            <v>695.84699999999998</v>
          </cell>
          <cell r="BS23">
            <v>162.60400000000001</v>
          </cell>
          <cell r="BT23">
            <v>60.271000000000001</v>
          </cell>
          <cell r="BU23">
            <v>102.33199999999999</v>
          </cell>
          <cell r="BV23">
            <v>886.36400000000003</v>
          </cell>
          <cell r="BW23">
            <v>330.12799999999999</v>
          </cell>
          <cell r="BX23">
            <v>556.23599999999999</v>
          </cell>
          <cell r="BY23">
            <v>101.199</v>
          </cell>
          <cell r="BZ23">
            <v>42.351999999999997</v>
          </cell>
          <cell r="CA23">
            <v>58.847000000000001</v>
          </cell>
          <cell r="CB23">
            <v>230.65899999999999</v>
          </cell>
          <cell r="CC23">
            <v>87.066000000000003</v>
          </cell>
          <cell r="CD23">
            <v>143.59299999999999</v>
          </cell>
          <cell r="CE23">
            <v>263.19099999999997</v>
          </cell>
          <cell r="CF23">
            <v>17.004999999999999</v>
          </cell>
          <cell r="CG23">
            <v>246.18600000000001</v>
          </cell>
          <cell r="CH23">
            <v>2718.69</v>
          </cell>
          <cell r="CI23">
            <v>1172.2</v>
          </cell>
          <cell r="CJ23">
            <v>1546.49</v>
          </cell>
          <cell r="CK23">
            <v>2056.9169999999999</v>
          </cell>
          <cell r="CL23">
            <v>877.21</v>
          </cell>
          <cell r="CM23">
            <v>1179.7070000000001</v>
          </cell>
          <cell r="CN23">
            <v>263.69499999999999</v>
          </cell>
          <cell r="CO23">
            <v>113.39100000000001</v>
          </cell>
          <cell r="CP23">
            <v>150.304</v>
          </cell>
          <cell r="CQ23">
            <v>1793.221</v>
          </cell>
          <cell r="CR23">
            <v>763.81899999999996</v>
          </cell>
          <cell r="CS23">
            <v>1029.403</v>
          </cell>
          <cell r="CT23">
            <v>12173.281999999999</v>
          </cell>
          <cell r="CU23">
            <v>6487.1239999999998</v>
          </cell>
          <cell r="CV23">
            <v>5686.1570000000002</v>
          </cell>
          <cell r="CW23">
            <v>6933.3</v>
          </cell>
          <cell r="CX23">
            <v>2936.942</v>
          </cell>
          <cell r="CY23">
            <v>3996.3589999999999</v>
          </cell>
          <cell r="CZ23">
            <v>1041.8019999999999</v>
          </cell>
          <cell r="DA23">
            <v>393.916</v>
          </cell>
          <cell r="DB23">
            <v>647.88599999999997</v>
          </cell>
          <cell r="DC23">
            <v>15691.198</v>
          </cell>
          <cell r="DD23">
            <v>7788.2169999999996</v>
          </cell>
          <cell r="DE23">
            <v>7902.9809999999998</v>
          </cell>
          <cell r="DF23">
            <v>11463.615</v>
          </cell>
          <cell r="DG23">
            <v>6099.3580000000002</v>
          </cell>
          <cell r="DH23">
            <v>5364.2569999999996</v>
          </cell>
          <cell r="DI23">
            <v>1590.8140000000001</v>
          </cell>
          <cell r="DJ23">
            <v>816.23699999999997</v>
          </cell>
          <cell r="DK23">
            <v>774.577</v>
          </cell>
          <cell r="DL23">
            <v>1020.971</v>
          </cell>
          <cell r="DM23">
            <v>396.17</v>
          </cell>
          <cell r="DN23">
            <v>624.80100000000004</v>
          </cell>
          <cell r="DO23">
            <v>538.74800000000005</v>
          </cell>
          <cell r="DP23">
            <v>244.41499999999999</v>
          </cell>
          <cell r="DQ23">
            <v>294.33300000000003</v>
          </cell>
          <cell r="DR23">
            <v>1028.162</v>
          </cell>
          <cell r="DS23">
            <v>425.81299999999999</v>
          </cell>
          <cell r="DT23">
            <v>602.34799999999996</v>
          </cell>
          <cell r="DU23">
            <v>958.43100000000004</v>
          </cell>
          <cell r="DV23">
            <v>375.108</v>
          </cell>
          <cell r="DW23">
            <v>583.322</v>
          </cell>
          <cell r="DX23">
            <v>2163.8560000000002</v>
          </cell>
          <cell r="DY23">
            <v>1150.662</v>
          </cell>
          <cell r="DZ23">
            <v>1013.194</v>
          </cell>
          <cell r="EA23">
            <v>9299.759</v>
          </cell>
          <cell r="EB23">
            <v>4948.6949999999997</v>
          </cell>
          <cell r="EC23">
            <v>4351.0630000000001</v>
          </cell>
          <cell r="ED23">
            <v>1973.1110000000001</v>
          </cell>
          <cell r="EE23">
            <v>1034.386</v>
          </cell>
          <cell r="EF23">
            <v>938.726</v>
          </cell>
          <cell r="EG23">
            <v>7617.8689999999997</v>
          </cell>
          <cell r="EH23">
            <v>3846.5940000000001</v>
          </cell>
          <cell r="EI23">
            <v>3771.2750000000001</v>
          </cell>
          <cell r="EJ23">
            <v>900.29700000000003</v>
          </cell>
          <cell r="EK23">
            <v>441.73399999999998</v>
          </cell>
          <cell r="EL23">
            <v>458.56200000000001</v>
          </cell>
          <cell r="EM23">
            <v>12275.209000000001</v>
          </cell>
          <cell r="EN23">
            <v>6473.2209999999995</v>
          </cell>
          <cell r="EO23">
            <v>5801.9880000000003</v>
          </cell>
          <cell r="EP23">
            <v>10888.306</v>
          </cell>
          <cell r="EQ23">
            <v>5756.2730000000001</v>
          </cell>
          <cell r="ER23">
            <v>5132.0330000000004</v>
          </cell>
          <cell r="ES23">
            <v>10245.422</v>
          </cell>
          <cell r="ET23">
            <v>5471.2719999999999</v>
          </cell>
          <cell r="EU23">
            <v>4774.1509999999998</v>
          </cell>
          <cell r="EV23">
            <v>2830.7930000000001</v>
          </cell>
          <cell r="EW23">
            <v>1406.9</v>
          </cell>
          <cell r="EX23">
            <v>1423.893</v>
          </cell>
          <cell r="EY23">
            <v>1756.098</v>
          </cell>
          <cell r="EZ23">
            <v>899.29499999999996</v>
          </cell>
          <cell r="FA23">
            <v>856.803</v>
          </cell>
          <cell r="FB23">
            <v>944.50400000000002</v>
          </cell>
          <cell r="FC23">
            <v>525.43200000000002</v>
          </cell>
          <cell r="FD23">
            <v>419.07299999999998</v>
          </cell>
          <cell r="FE23">
            <v>711.30499999999995</v>
          </cell>
          <cell r="FF23">
            <v>374.83</v>
          </cell>
          <cell r="FG23">
            <v>336.47500000000002</v>
          </cell>
          <cell r="FH23">
            <v>3516.2779999999998</v>
          </cell>
          <cell r="FI23">
            <v>1314.03</v>
          </cell>
          <cell r="FJ23">
            <v>2202.248</v>
          </cell>
          <cell r="FK23">
            <v>1219.1479999999999</v>
          </cell>
          <cell r="FL23">
            <v>432.94799999999998</v>
          </cell>
          <cell r="FM23">
            <v>786.2</v>
          </cell>
          <cell r="FN23">
            <v>356.77600000000001</v>
          </cell>
          <cell r="FO23">
            <v>143.91200000000001</v>
          </cell>
          <cell r="FP23">
            <v>212.864</v>
          </cell>
          <cell r="FQ23">
            <v>1010.897</v>
          </cell>
          <cell r="FR23">
            <v>355.12799999999999</v>
          </cell>
          <cell r="FS23">
            <v>655.76900000000001</v>
          </cell>
          <cell r="FT23">
            <v>155.40100000000001</v>
          </cell>
          <cell r="FU23">
            <v>56.652000000000001</v>
          </cell>
          <cell r="FV23">
            <v>98.748000000000005</v>
          </cell>
          <cell r="FW23">
            <v>797.49</v>
          </cell>
          <cell r="FX23">
            <v>277.74700000000001</v>
          </cell>
          <cell r="FY23">
            <v>519.74300000000005</v>
          </cell>
          <cell r="FZ23">
            <v>70.786000000000001</v>
          </cell>
          <cell r="GA23">
            <v>26.271000000000001</v>
          </cell>
          <cell r="GB23">
            <v>44.515000000000001</v>
          </cell>
          <cell r="GC23">
            <v>214.48699999999999</v>
          </cell>
          <cell r="GD23">
            <v>80.741</v>
          </cell>
          <cell r="GE23">
            <v>133.74700000000001</v>
          </cell>
          <cell r="GF23">
            <v>260.34399999999999</v>
          </cell>
          <cell r="GG23">
            <v>14.855</v>
          </cell>
          <cell r="GH23">
            <v>245.489</v>
          </cell>
          <cell r="GI23">
            <v>1846.8679999999999</v>
          </cell>
          <cell r="GJ23">
            <v>651.35599999999999</v>
          </cell>
          <cell r="GK23">
            <v>1195.5129999999999</v>
          </cell>
          <cell r="GL23">
            <v>1936.69</v>
          </cell>
          <cell r="GM23">
            <v>810.69899999999996</v>
          </cell>
          <cell r="GN23">
            <v>1125.991</v>
          </cell>
          <cell r="GO23">
            <v>254.42099999999999</v>
          </cell>
          <cell r="GP23">
            <v>109.053</v>
          </cell>
          <cell r="GQ23">
            <v>145.369</v>
          </cell>
          <cell r="GR23">
            <v>1682.268</v>
          </cell>
          <cell r="GS23">
            <v>701.64599999999996</v>
          </cell>
          <cell r="GT23">
            <v>980.62300000000005</v>
          </cell>
          <cell r="GU23">
            <v>11718.036</v>
          </cell>
          <cell r="GV23">
            <v>6208.4110000000001</v>
          </cell>
          <cell r="GW23">
            <v>5509.6260000000002</v>
          </cell>
          <cell r="GX23">
            <v>3973.1619999999998</v>
          </cell>
          <cell r="GY23">
            <v>1579.807</v>
          </cell>
          <cell r="GZ23">
            <v>2393.355</v>
          </cell>
          <cell r="HA23">
            <v>948.92700000000002</v>
          </cell>
          <cell r="HB23">
            <v>340.37400000000002</v>
          </cell>
          <cell r="HC23">
            <v>608.55200000000002</v>
          </cell>
          <cell r="HD23">
            <v>3123.3580000000002</v>
          </cell>
          <cell r="HE23">
            <v>1595.4970000000001</v>
          </cell>
          <cell r="HF23">
            <v>1527.8610000000001</v>
          </cell>
          <cell r="HG23">
            <v>1878.588</v>
          </cell>
          <cell r="HH23">
            <v>945.51499999999999</v>
          </cell>
          <cell r="HI23">
            <v>933.07299999999998</v>
          </cell>
          <cell r="HJ23">
            <v>482.35199999999998</v>
          </cell>
          <cell r="HK23">
            <v>242.33799999999999</v>
          </cell>
          <cell r="HL23">
            <v>240.01499999999999</v>
          </cell>
          <cell r="HM23">
            <v>377.96100000000001</v>
          </cell>
          <cell r="HN23">
            <v>177.08699999999999</v>
          </cell>
          <cell r="HO23">
            <v>200.874</v>
          </cell>
          <cell r="HP23">
            <v>177.227</v>
          </cell>
          <cell r="HQ23">
            <v>80.92</v>
          </cell>
          <cell r="HR23">
            <v>96.307000000000002</v>
          </cell>
          <cell r="HS23">
            <v>373.06599999999997</v>
          </cell>
          <cell r="HT23">
            <v>177.46899999999999</v>
          </cell>
          <cell r="HU23">
            <v>195.59800000000001</v>
          </cell>
          <cell r="HV23">
            <v>360.86799999999999</v>
          </cell>
          <cell r="HW23">
            <v>170.33099999999999</v>
          </cell>
          <cell r="HX23">
            <v>190.536</v>
          </cell>
          <cell r="HY23">
            <v>725.97699999999998</v>
          </cell>
          <cell r="HZ23">
            <v>370.81700000000001</v>
          </cell>
          <cell r="IA23">
            <v>355.16</v>
          </cell>
          <cell r="IB23">
            <v>1152.6110000000001</v>
          </cell>
          <cell r="IC23">
            <v>574.69799999999998</v>
          </cell>
          <cell r="ID23">
            <v>577.91300000000001</v>
          </cell>
          <cell r="IE23">
            <v>702.33799999999997</v>
          </cell>
          <cell r="IF23">
            <v>353.96600000000001</v>
          </cell>
          <cell r="IG23">
            <v>348.37200000000001</v>
          </cell>
          <cell r="IH23">
            <v>1113.0129999999999</v>
          </cell>
          <cell r="II23">
            <v>543.20299999999997</v>
          </cell>
          <cell r="IJ23">
            <v>569.80899999999997</v>
          </cell>
          <cell r="IK23">
            <v>211.066</v>
          </cell>
          <cell r="IL23">
            <v>98.945999999999998</v>
          </cell>
          <cell r="IM23">
            <v>112.12</v>
          </cell>
          <cell r="IN23">
            <v>2125.0940000000001</v>
          </cell>
          <cell r="IO23">
            <v>1075.7190000000001</v>
          </cell>
          <cell r="IP23">
            <v>1049.375</v>
          </cell>
          <cell r="IQ23">
            <v>1540.9269999999999</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19507.530999999999</v>
          </cell>
          <cell r="C35">
            <v>9599.4629999999997</v>
          </cell>
          <cell r="D35">
            <v>9908.0669999999991</v>
          </cell>
          <cell r="E35">
            <v>12037.361000000001</v>
          </cell>
          <cell r="F35">
            <v>6436.5039999999999</v>
          </cell>
          <cell r="G35">
            <v>5600.8580000000002</v>
          </cell>
          <cell r="H35">
            <v>1741.5719999999999</v>
          </cell>
          <cell r="I35">
            <v>893.00699999999995</v>
          </cell>
          <cell r="J35">
            <v>848.56500000000005</v>
          </cell>
          <cell r="K35">
            <v>1120.241</v>
          </cell>
          <cell r="L35">
            <v>435.17399999999998</v>
          </cell>
          <cell r="M35">
            <v>685.06700000000001</v>
          </cell>
          <cell r="N35">
            <v>590.13</v>
          </cell>
          <cell r="O35">
            <v>274.48599999999999</v>
          </cell>
          <cell r="P35">
            <v>315.64400000000001</v>
          </cell>
          <cell r="Q35">
            <v>1150.3710000000001</v>
          </cell>
          <cell r="R35">
            <v>475.779</v>
          </cell>
          <cell r="S35">
            <v>674.59199999999998</v>
          </cell>
          <cell r="T35">
            <v>1062.4449999999999</v>
          </cell>
          <cell r="U35">
            <v>414.83100000000002</v>
          </cell>
          <cell r="V35">
            <v>647.61400000000003</v>
          </cell>
          <cell r="W35">
            <v>2195.25</v>
          </cell>
          <cell r="X35">
            <v>1175.02</v>
          </cell>
          <cell r="Y35">
            <v>1020.23</v>
          </cell>
          <cell r="Z35">
            <v>9842.1119999999992</v>
          </cell>
          <cell r="AA35">
            <v>5261.4840000000004</v>
          </cell>
          <cell r="AB35">
            <v>4580.6279999999997</v>
          </cell>
          <cell r="AC35">
            <v>2003.73</v>
          </cell>
          <cell r="AD35">
            <v>1053.0050000000001</v>
          </cell>
          <cell r="AE35">
            <v>950.72400000000005</v>
          </cell>
          <cell r="AF35">
            <v>7991.6390000000001</v>
          </cell>
          <cell r="AG35">
            <v>4036.402</v>
          </cell>
          <cell r="AH35">
            <v>3955.2370000000001</v>
          </cell>
          <cell r="AI35">
            <v>859.23400000000004</v>
          </cell>
          <cell r="AJ35">
            <v>399.17099999999999</v>
          </cell>
          <cell r="AK35">
            <v>460.06299999999999</v>
          </cell>
          <cell r="AL35">
            <v>13031.218000000001</v>
          </cell>
          <cell r="AM35">
            <v>6885.9979999999996</v>
          </cell>
          <cell r="AN35">
            <v>6145.22</v>
          </cell>
          <cell r="AO35">
            <v>11569.843999999999</v>
          </cell>
          <cell r="AP35">
            <v>6150.0129999999999</v>
          </cell>
          <cell r="AQ35">
            <v>5419.83</v>
          </cell>
          <cell r="AR35">
            <v>10743.999</v>
          </cell>
          <cell r="AS35">
            <v>5780.81</v>
          </cell>
          <cell r="AT35">
            <v>4963.1890000000003</v>
          </cell>
          <cell r="AU35">
            <v>2937.2570000000001</v>
          </cell>
          <cell r="AV35">
            <v>1453.8579999999999</v>
          </cell>
          <cell r="AW35">
            <v>1483.3989999999999</v>
          </cell>
          <cell r="AX35">
            <v>1920.7180000000001</v>
          </cell>
          <cell r="AY35">
            <v>982.53099999999995</v>
          </cell>
          <cell r="AZ35">
            <v>938.18700000000001</v>
          </cell>
          <cell r="BA35">
            <v>926.86199999999997</v>
          </cell>
          <cell r="BB35">
            <v>533.03700000000003</v>
          </cell>
          <cell r="BC35">
            <v>393.82499999999999</v>
          </cell>
          <cell r="BD35">
            <v>750.23599999999999</v>
          </cell>
          <cell r="BE35">
            <v>395.358</v>
          </cell>
          <cell r="BF35">
            <v>354.87799999999999</v>
          </cell>
          <cell r="BG35">
            <v>6719.9340000000002</v>
          </cell>
          <cell r="BH35">
            <v>2767.6019999999999</v>
          </cell>
          <cell r="BI35">
            <v>3952.3319999999999</v>
          </cell>
          <cell r="BJ35">
            <v>1345.415</v>
          </cell>
          <cell r="BK35">
            <v>467.91699999999997</v>
          </cell>
          <cell r="BL35">
            <v>877.49800000000005</v>
          </cell>
          <cell r="BM35">
            <v>361.11599999999999</v>
          </cell>
          <cell r="BN35">
            <v>149.732</v>
          </cell>
          <cell r="BO35">
            <v>211.38399999999999</v>
          </cell>
          <cell r="BP35">
            <v>1139.8989999999999</v>
          </cell>
          <cell r="BQ35">
            <v>405.14100000000002</v>
          </cell>
          <cell r="BR35">
            <v>734.75900000000001</v>
          </cell>
          <cell r="BS35">
            <v>195.328</v>
          </cell>
          <cell r="BT35">
            <v>61.807000000000002</v>
          </cell>
          <cell r="BU35">
            <v>133.52199999999999</v>
          </cell>
          <cell r="BV35">
            <v>889.46900000000005</v>
          </cell>
          <cell r="BW35">
            <v>325.53899999999999</v>
          </cell>
          <cell r="BX35">
            <v>563.92999999999995</v>
          </cell>
          <cell r="BY35">
            <v>100.312</v>
          </cell>
          <cell r="BZ35">
            <v>42.19</v>
          </cell>
          <cell r="CA35">
            <v>58.122</v>
          </cell>
          <cell r="CB35">
            <v>209.91399999999999</v>
          </cell>
          <cell r="CC35">
            <v>64.691000000000003</v>
          </cell>
          <cell r="CD35">
            <v>145.22200000000001</v>
          </cell>
          <cell r="CE35">
            <v>262.47000000000003</v>
          </cell>
          <cell r="CF35">
            <v>15.923999999999999</v>
          </cell>
          <cell r="CG35">
            <v>246.54599999999999</v>
          </cell>
          <cell r="CH35">
            <v>2553.1210000000001</v>
          </cell>
          <cell r="CI35">
            <v>1119.479</v>
          </cell>
          <cell r="CJ35">
            <v>1433.6420000000001</v>
          </cell>
          <cell r="CK35">
            <v>2100.049</v>
          </cell>
          <cell r="CL35">
            <v>865.19</v>
          </cell>
          <cell r="CM35">
            <v>1234.8589999999999</v>
          </cell>
          <cell r="CN35">
            <v>293.524</v>
          </cell>
          <cell r="CO35">
            <v>107.541</v>
          </cell>
          <cell r="CP35">
            <v>185.983</v>
          </cell>
          <cell r="CQ35">
            <v>1806.5250000000001</v>
          </cell>
          <cell r="CR35">
            <v>757.649</v>
          </cell>
          <cell r="CS35">
            <v>1048.876</v>
          </cell>
          <cell r="CT35">
            <v>12330.885</v>
          </cell>
          <cell r="CU35">
            <v>6544.0439999999999</v>
          </cell>
          <cell r="CV35">
            <v>5786.8410000000003</v>
          </cell>
          <cell r="CW35">
            <v>7176.6459999999997</v>
          </cell>
          <cell r="CX35">
            <v>3055.4189999999999</v>
          </cell>
          <cell r="CY35">
            <v>4121.2269999999999</v>
          </cell>
          <cell r="CZ35">
            <v>1063.7539999999999</v>
          </cell>
          <cell r="DA35">
            <v>390.92200000000003</v>
          </cell>
          <cell r="DB35">
            <v>672.83299999999997</v>
          </cell>
          <cell r="DC35">
            <v>15908.578</v>
          </cell>
          <cell r="DD35">
            <v>7881.6379999999999</v>
          </cell>
          <cell r="DE35">
            <v>8026.9409999999998</v>
          </cell>
          <cell r="DF35">
            <v>11575.441000000001</v>
          </cell>
          <cell r="DG35">
            <v>6158.9279999999999</v>
          </cell>
          <cell r="DH35">
            <v>5416.5119999999997</v>
          </cell>
          <cell r="DI35">
            <v>1720.806</v>
          </cell>
          <cell r="DJ35">
            <v>879.8</v>
          </cell>
          <cell r="DK35">
            <v>841.00699999999995</v>
          </cell>
          <cell r="DL35">
            <v>1101.751</v>
          </cell>
          <cell r="DM35">
            <v>424.13299999999998</v>
          </cell>
          <cell r="DN35">
            <v>677.61800000000005</v>
          </cell>
          <cell r="DO35">
            <v>585.02200000000005</v>
          </cell>
          <cell r="DP35">
            <v>271.21199999999999</v>
          </cell>
          <cell r="DQ35">
            <v>313.81</v>
          </cell>
          <cell r="DR35">
            <v>1130.893</v>
          </cell>
          <cell r="DS35">
            <v>463.709</v>
          </cell>
          <cell r="DT35">
            <v>667.18399999999997</v>
          </cell>
          <cell r="DU35">
            <v>1044.415</v>
          </cell>
          <cell r="DV35">
            <v>403.79</v>
          </cell>
          <cell r="DW35">
            <v>640.625</v>
          </cell>
          <cell r="DX35">
            <v>2171.0549999999998</v>
          </cell>
          <cell r="DY35">
            <v>1159.175</v>
          </cell>
          <cell r="DZ35">
            <v>1011.88</v>
          </cell>
          <cell r="EA35">
            <v>9404.3860000000004</v>
          </cell>
          <cell r="EB35">
            <v>4999.7529999999997</v>
          </cell>
          <cell r="EC35">
            <v>4404.6319999999996</v>
          </cell>
          <cell r="ED35">
            <v>1984.239</v>
          </cell>
          <cell r="EE35">
            <v>1039.867</v>
          </cell>
          <cell r="EF35">
            <v>944.37099999999998</v>
          </cell>
          <cell r="EG35">
            <v>7757.9740000000002</v>
          </cell>
          <cell r="EH35">
            <v>3914.085</v>
          </cell>
          <cell r="EI35">
            <v>3843.8879999999999</v>
          </cell>
          <cell r="EJ35">
            <v>853.95899999999995</v>
          </cell>
          <cell r="EK35">
            <v>396.65100000000001</v>
          </cell>
          <cell r="EL35">
            <v>457.30799999999999</v>
          </cell>
          <cell r="EM35">
            <v>12462.772000000001</v>
          </cell>
          <cell r="EN35">
            <v>6542.63</v>
          </cell>
          <cell r="EO35">
            <v>5920.1409999999996</v>
          </cell>
          <cell r="EP35">
            <v>11025.003000000001</v>
          </cell>
          <cell r="EQ35">
            <v>5821.473</v>
          </cell>
          <cell r="ER35">
            <v>5203.53</v>
          </cell>
          <cell r="ES35">
            <v>10300.785</v>
          </cell>
          <cell r="ET35">
            <v>5514.9210000000003</v>
          </cell>
          <cell r="EU35">
            <v>4785.8639999999996</v>
          </cell>
          <cell r="EV35">
            <v>2790.6080000000002</v>
          </cell>
          <cell r="EW35">
            <v>1363.4010000000001</v>
          </cell>
          <cell r="EX35">
            <v>1427.2080000000001</v>
          </cell>
          <cell r="EY35">
            <v>1808.079</v>
          </cell>
          <cell r="EZ35">
            <v>912.58</v>
          </cell>
          <cell r="FA35">
            <v>895.5</v>
          </cell>
          <cell r="FB35">
            <v>920.74800000000005</v>
          </cell>
          <cell r="FC35">
            <v>528.87800000000004</v>
          </cell>
          <cell r="FD35">
            <v>391.87099999999998</v>
          </cell>
          <cell r="FE35">
            <v>741.77800000000002</v>
          </cell>
          <cell r="FF35">
            <v>390.10899999999998</v>
          </cell>
          <cell r="FG35">
            <v>351.67</v>
          </cell>
          <cell r="FH35">
            <v>3591.36</v>
          </cell>
          <cell r="FI35">
            <v>1332.6010000000001</v>
          </cell>
          <cell r="FJ35">
            <v>2258.759</v>
          </cell>
          <cell r="FK35">
            <v>1246.9159999999999</v>
          </cell>
          <cell r="FL35">
            <v>416.16</v>
          </cell>
          <cell r="FM35">
            <v>830.75599999999997</v>
          </cell>
          <cell r="FN35">
            <v>347.96800000000002</v>
          </cell>
          <cell r="FO35">
            <v>141.94</v>
          </cell>
          <cell r="FP35">
            <v>206.029</v>
          </cell>
          <cell r="FQ35">
            <v>1048.9349999999999</v>
          </cell>
          <cell r="FR35">
            <v>357.15899999999999</v>
          </cell>
          <cell r="FS35">
            <v>691.77599999999995</v>
          </cell>
          <cell r="FT35">
            <v>185.976</v>
          </cell>
          <cell r="FU35">
            <v>57.113999999999997</v>
          </cell>
          <cell r="FV35">
            <v>128.86199999999999</v>
          </cell>
          <cell r="FW35">
            <v>808.11099999999999</v>
          </cell>
          <cell r="FX35">
            <v>282.50400000000002</v>
          </cell>
          <cell r="FY35">
            <v>525.60699999999997</v>
          </cell>
          <cell r="FZ35">
            <v>69.412999999999997</v>
          </cell>
          <cell r="GA35">
            <v>24.242999999999999</v>
          </cell>
          <cell r="GB35">
            <v>45.17</v>
          </cell>
          <cell r="GC35">
            <v>200.62899999999999</v>
          </cell>
          <cell r="GD35">
            <v>60.488</v>
          </cell>
          <cell r="GE35">
            <v>140.14099999999999</v>
          </cell>
          <cell r="GF35">
            <v>261.36900000000003</v>
          </cell>
          <cell r="GG35">
            <v>15.292999999999999</v>
          </cell>
          <cell r="GH35">
            <v>246.07599999999999</v>
          </cell>
          <cell r="GI35">
            <v>1756.019</v>
          </cell>
          <cell r="GJ35">
            <v>623.81299999999999</v>
          </cell>
          <cell r="GK35">
            <v>1132.2059999999999</v>
          </cell>
          <cell r="GL35">
            <v>1991.3420000000001</v>
          </cell>
          <cell r="GM35">
            <v>807.755</v>
          </cell>
          <cell r="GN35">
            <v>1183.586</v>
          </cell>
          <cell r="GO35">
            <v>281.00900000000001</v>
          </cell>
          <cell r="GP35">
            <v>101.044</v>
          </cell>
          <cell r="GQ35">
            <v>179.965</v>
          </cell>
          <cell r="GR35">
            <v>1710.3320000000001</v>
          </cell>
          <cell r="GS35">
            <v>706.71100000000001</v>
          </cell>
          <cell r="GT35">
            <v>1003.621</v>
          </cell>
          <cell r="GU35">
            <v>11856.45</v>
          </cell>
          <cell r="GV35">
            <v>6259.9719999999998</v>
          </cell>
          <cell r="GW35">
            <v>5596.4780000000001</v>
          </cell>
          <cell r="GX35">
            <v>4052.1289999999999</v>
          </cell>
          <cell r="GY35">
            <v>1621.6659999999999</v>
          </cell>
          <cell r="GZ35">
            <v>2430.4630000000002</v>
          </cell>
          <cell r="HA35">
            <v>974.54</v>
          </cell>
          <cell r="HB35">
            <v>343.36799999999999</v>
          </cell>
          <cell r="HC35">
            <v>631.17200000000003</v>
          </cell>
          <cell r="HD35">
            <v>3158.4549999999999</v>
          </cell>
          <cell r="HE35">
            <v>1610.0429999999999</v>
          </cell>
          <cell r="HF35">
            <v>1548.412</v>
          </cell>
          <cell r="HG35">
            <v>1848.38</v>
          </cell>
          <cell r="HH35">
            <v>938.12599999999998</v>
          </cell>
          <cell r="HI35">
            <v>910.25400000000002</v>
          </cell>
          <cell r="HJ35">
            <v>516.90099999999995</v>
          </cell>
          <cell r="HK35">
            <v>258.15600000000001</v>
          </cell>
          <cell r="HL35">
            <v>258.745</v>
          </cell>
          <cell r="HM35">
            <v>400.21600000000001</v>
          </cell>
          <cell r="HN35">
            <v>180.83799999999999</v>
          </cell>
          <cell r="HO35">
            <v>219.37899999999999</v>
          </cell>
          <cell r="HP35">
            <v>180.55799999999999</v>
          </cell>
          <cell r="HQ35">
            <v>85.614000000000004</v>
          </cell>
          <cell r="HR35">
            <v>94.944000000000003</v>
          </cell>
          <cell r="HS35">
            <v>401.25200000000001</v>
          </cell>
          <cell r="HT35">
            <v>181.16</v>
          </cell>
          <cell r="HU35">
            <v>220.09200000000001</v>
          </cell>
          <cell r="HV35">
            <v>388.17099999999999</v>
          </cell>
          <cell r="HW35">
            <v>174.39099999999999</v>
          </cell>
          <cell r="HX35">
            <v>213.78</v>
          </cell>
          <cell r="HY35">
            <v>747.61</v>
          </cell>
          <cell r="HZ35">
            <v>375.53899999999999</v>
          </cell>
          <cell r="IA35">
            <v>372.07100000000003</v>
          </cell>
          <cell r="IB35">
            <v>1100.77</v>
          </cell>
          <cell r="IC35">
            <v>562.58699999999999</v>
          </cell>
          <cell r="ID35">
            <v>538.18299999999999</v>
          </cell>
          <cell r="IE35">
            <v>724.54600000000005</v>
          </cell>
          <cell r="IF35">
            <v>359.851</v>
          </cell>
          <cell r="IG35">
            <v>364.69600000000003</v>
          </cell>
          <cell r="IH35">
            <v>1053.377</v>
          </cell>
          <cell r="II35">
            <v>527.82299999999998</v>
          </cell>
          <cell r="IJ35">
            <v>525.553</v>
          </cell>
          <cell r="IK35">
            <v>163.86</v>
          </cell>
          <cell r="IL35">
            <v>66.588999999999999</v>
          </cell>
          <cell r="IM35">
            <v>97.271000000000001</v>
          </cell>
          <cell r="IN35">
            <v>2098.4549999999999</v>
          </cell>
          <cell r="IO35">
            <v>1058.845</v>
          </cell>
          <cell r="IP35">
            <v>1039.6099999999999</v>
          </cell>
          <cell r="IQ35">
            <v>1480.998</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19854.566999999999</v>
          </cell>
          <cell r="C47">
            <v>9761.2119999999995</v>
          </cell>
          <cell r="D47">
            <v>10093.355</v>
          </cell>
          <cell r="E47">
            <v>12457.397999999999</v>
          </cell>
          <cell r="F47">
            <v>6612.6490000000003</v>
          </cell>
          <cell r="G47">
            <v>5844.7489999999998</v>
          </cell>
          <cell r="H47">
            <v>1713.954</v>
          </cell>
          <cell r="I47">
            <v>869.01499999999999</v>
          </cell>
          <cell r="J47">
            <v>844.93899999999996</v>
          </cell>
          <cell r="K47">
            <v>1111.818</v>
          </cell>
          <cell r="L47">
            <v>428.97300000000001</v>
          </cell>
          <cell r="M47">
            <v>682.84400000000005</v>
          </cell>
          <cell r="N47">
            <v>581.19600000000003</v>
          </cell>
          <cell r="O47">
            <v>256.12700000000001</v>
          </cell>
          <cell r="P47">
            <v>325.06900000000002</v>
          </cell>
          <cell r="Q47">
            <v>1122.491</v>
          </cell>
          <cell r="R47">
            <v>470.625</v>
          </cell>
          <cell r="S47">
            <v>651.86599999999999</v>
          </cell>
          <cell r="T47">
            <v>1040.913</v>
          </cell>
          <cell r="U47">
            <v>406.13099999999997</v>
          </cell>
          <cell r="V47">
            <v>634.78200000000004</v>
          </cell>
          <cell r="W47">
            <v>2399.5819999999999</v>
          </cell>
          <cell r="X47">
            <v>1260.595</v>
          </cell>
          <cell r="Y47">
            <v>1138.9870000000001</v>
          </cell>
          <cell r="Z47">
            <v>10057.816000000001</v>
          </cell>
          <cell r="AA47">
            <v>5352.0540000000001</v>
          </cell>
          <cell r="AB47">
            <v>4705.7619999999997</v>
          </cell>
          <cell r="AC47">
            <v>2197.4789999999998</v>
          </cell>
          <cell r="AD47">
            <v>1135.2239999999999</v>
          </cell>
          <cell r="AE47">
            <v>1062.2550000000001</v>
          </cell>
          <cell r="AF47">
            <v>8165.9260000000004</v>
          </cell>
          <cell r="AG47">
            <v>4083.9250000000002</v>
          </cell>
          <cell r="AH47">
            <v>4082.0010000000002</v>
          </cell>
          <cell r="AI47">
            <v>940.423</v>
          </cell>
          <cell r="AJ47">
            <v>447.983</v>
          </cell>
          <cell r="AK47">
            <v>492.44</v>
          </cell>
          <cell r="AL47">
            <v>13336.174000000001</v>
          </cell>
          <cell r="AM47">
            <v>7015.5619999999999</v>
          </cell>
          <cell r="AN47">
            <v>6320.6120000000001</v>
          </cell>
          <cell r="AO47">
            <v>11758.499</v>
          </cell>
          <cell r="AP47">
            <v>6220.0360000000001</v>
          </cell>
          <cell r="AQ47">
            <v>5538.4629999999997</v>
          </cell>
          <cell r="AR47">
            <v>11042.89</v>
          </cell>
          <cell r="AS47">
            <v>5897.5780000000004</v>
          </cell>
          <cell r="AT47">
            <v>5145.3119999999999</v>
          </cell>
          <cell r="AU47">
            <v>2997.127</v>
          </cell>
          <cell r="AV47">
            <v>1495.9179999999999</v>
          </cell>
          <cell r="AW47">
            <v>1501.2090000000001</v>
          </cell>
          <cell r="AX47">
            <v>1886.355</v>
          </cell>
          <cell r="AY47">
            <v>973.26800000000003</v>
          </cell>
          <cell r="AZ47">
            <v>913.08699999999999</v>
          </cell>
          <cell r="BA47">
            <v>1007.579</v>
          </cell>
          <cell r="BB47">
            <v>570.35500000000002</v>
          </cell>
          <cell r="BC47">
            <v>437.22399999999999</v>
          </cell>
          <cell r="BD47">
            <v>736.41600000000005</v>
          </cell>
          <cell r="BE47">
            <v>385.959</v>
          </cell>
          <cell r="BF47">
            <v>350.45699999999999</v>
          </cell>
          <cell r="BG47">
            <v>6660.7529999999997</v>
          </cell>
          <cell r="BH47">
            <v>2762.605</v>
          </cell>
          <cell r="BI47">
            <v>3898.1489999999999</v>
          </cell>
          <cell r="BJ47">
            <v>1350.2049999999999</v>
          </cell>
          <cell r="BK47">
            <v>505.38</v>
          </cell>
          <cell r="BL47">
            <v>844.82500000000005</v>
          </cell>
          <cell r="BM47">
            <v>386.95800000000003</v>
          </cell>
          <cell r="BN47">
            <v>180.29300000000001</v>
          </cell>
          <cell r="BO47">
            <v>206.66399999999999</v>
          </cell>
          <cell r="BP47">
            <v>1124.4390000000001</v>
          </cell>
          <cell r="BQ47">
            <v>414.29</v>
          </cell>
          <cell r="BR47">
            <v>710.149</v>
          </cell>
          <cell r="BS47">
            <v>186.30699999999999</v>
          </cell>
          <cell r="BT47">
            <v>61.460999999999999</v>
          </cell>
          <cell r="BU47">
            <v>124.846</v>
          </cell>
          <cell r="BV47">
            <v>884.00099999999998</v>
          </cell>
          <cell r="BW47">
            <v>332.55200000000002</v>
          </cell>
          <cell r="BX47">
            <v>551.44899999999996</v>
          </cell>
          <cell r="BY47">
            <v>101.492</v>
          </cell>
          <cell r="BZ47">
            <v>42.86</v>
          </cell>
          <cell r="CA47">
            <v>58.631999999999998</v>
          </cell>
          <cell r="CB47">
            <v>232.24199999999999</v>
          </cell>
          <cell r="CC47">
            <v>93.778000000000006</v>
          </cell>
          <cell r="CD47">
            <v>138.464</v>
          </cell>
          <cell r="CE47">
            <v>268.12599999999998</v>
          </cell>
          <cell r="CF47">
            <v>20.530999999999999</v>
          </cell>
          <cell r="CG47">
            <v>247.595</v>
          </cell>
          <cell r="CH47">
            <v>2712.614</v>
          </cell>
          <cell r="CI47">
            <v>1184.97</v>
          </cell>
          <cell r="CJ47">
            <v>1527.644</v>
          </cell>
          <cell r="CK47">
            <v>2093.0970000000002</v>
          </cell>
          <cell r="CL47">
            <v>894.02599999999995</v>
          </cell>
          <cell r="CM47">
            <v>1199.0709999999999</v>
          </cell>
          <cell r="CN47">
            <v>284.91500000000002</v>
          </cell>
          <cell r="CO47">
            <v>108.866</v>
          </cell>
          <cell r="CP47">
            <v>176.04900000000001</v>
          </cell>
          <cell r="CQ47">
            <v>1808.183</v>
          </cell>
          <cell r="CR47">
            <v>785.16099999999994</v>
          </cell>
          <cell r="CS47">
            <v>1023.022</v>
          </cell>
          <cell r="CT47">
            <v>12742.312</v>
          </cell>
          <cell r="CU47">
            <v>6721.5140000000001</v>
          </cell>
          <cell r="CV47">
            <v>6020.7979999999998</v>
          </cell>
          <cell r="CW47">
            <v>7112.2550000000001</v>
          </cell>
          <cell r="CX47">
            <v>3039.6979999999999</v>
          </cell>
          <cell r="CY47">
            <v>4072.5569999999998</v>
          </cell>
          <cell r="CZ47">
            <v>1047.604</v>
          </cell>
          <cell r="DA47">
            <v>402.13499999999999</v>
          </cell>
          <cell r="DB47">
            <v>645.46900000000005</v>
          </cell>
          <cell r="DC47">
            <v>16112.022000000001</v>
          </cell>
          <cell r="DD47">
            <v>7981.1509999999998</v>
          </cell>
          <cell r="DE47">
            <v>8130.8710000000001</v>
          </cell>
          <cell r="DF47">
            <v>11932.655000000001</v>
          </cell>
          <cell r="DG47">
            <v>6295.0659999999998</v>
          </cell>
          <cell r="DH47">
            <v>5637.5889999999999</v>
          </cell>
          <cell r="DI47">
            <v>1678.6990000000001</v>
          </cell>
          <cell r="DJ47">
            <v>844.38</v>
          </cell>
          <cell r="DK47">
            <v>834.31899999999996</v>
          </cell>
          <cell r="DL47">
            <v>1086.2739999999999</v>
          </cell>
          <cell r="DM47">
            <v>412.42099999999999</v>
          </cell>
          <cell r="DN47">
            <v>673.85400000000004</v>
          </cell>
          <cell r="DO47">
            <v>575.47900000000004</v>
          </cell>
          <cell r="DP47">
            <v>252.642</v>
          </cell>
          <cell r="DQ47">
            <v>322.83699999999999</v>
          </cell>
          <cell r="DR47">
            <v>1093.9190000000001</v>
          </cell>
          <cell r="DS47">
            <v>451.43700000000001</v>
          </cell>
          <cell r="DT47">
            <v>642.48299999999995</v>
          </cell>
          <cell r="DU47">
            <v>1017.283</v>
          </cell>
          <cell r="DV47">
            <v>390.96600000000001</v>
          </cell>
          <cell r="DW47">
            <v>626.31700000000001</v>
          </cell>
          <cell r="DX47">
            <v>2380.4650000000001</v>
          </cell>
          <cell r="DY47">
            <v>1248.335</v>
          </cell>
          <cell r="DZ47">
            <v>1132.1300000000001</v>
          </cell>
          <cell r="EA47">
            <v>9552.19</v>
          </cell>
          <cell r="EB47">
            <v>5046.7309999999998</v>
          </cell>
          <cell r="EC47">
            <v>4505.4589999999998</v>
          </cell>
          <cell r="ED47">
            <v>2182.8969999999999</v>
          </cell>
          <cell r="EE47">
            <v>1126.086</v>
          </cell>
          <cell r="EF47">
            <v>1056.81</v>
          </cell>
          <cell r="EG47">
            <v>7888.8909999999996</v>
          </cell>
          <cell r="EH47">
            <v>3937.0540000000001</v>
          </cell>
          <cell r="EI47">
            <v>3951.8380000000002</v>
          </cell>
          <cell r="EJ47">
            <v>928.99099999999999</v>
          </cell>
          <cell r="EK47">
            <v>439.26900000000001</v>
          </cell>
          <cell r="EL47">
            <v>489.72300000000001</v>
          </cell>
          <cell r="EM47">
            <v>12726.278</v>
          </cell>
          <cell r="EN47">
            <v>6649.277</v>
          </cell>
          <cell r="EO47">
            <v>6077.0010000000002</v>
          </cell>
          <cell r="EP47">
            <v>11167.903</v>
          </cell>
          <cell r="EQ47">
            <v>5862.6049999999996</v>
          </cell>
          <cell r="ER47">
            <v>5305.2979999999998</v>
          </cell>
          <cell r="ES47">
            <v>10532.272999999999</v>
          </cell>
          <cell r="ET47">
            <v>5589.5519999999997</v>
          </cell>
          <cell r="EU47">
            <v>4942.7219999999998</v>
          </cell>
          <cell r="EV47">
            <v>2864.7170000000001</v>
          </cell>
          <cell r="EW47">
            <v>1415.5050000000001</v>
          </cell>
          <cell r="EX47">
            <v>1449.212</v>
          </cell>
          <cell r="EY47">
            <v>1795.6210000000001</v>
          </cell>
          <cell r="EZ47">
            <v>921.274</v>
          </cell>
          <cell r="FA47">
            <v>874.34699999999998</v>
          </cell>
          <cell r="FB47">
            <v>1001.998</v>
          </cell>
          <cell r="FC47">
            <v>567.06299999999999</v>
          </cell>
          <cell r="FD47">
            <v>434.935</v>
          </cell>
          <cell r="FE47">
            <v>727.83600000000001</v>
          </cell>
          <cell r="FF47">
            <v>379.45499999999998</v>
          </cell>
          <cell r="FG47">
            <v>348.38</v>
          </cell>
          <cell r="FH47">
            <v>3451.5309999999999</v>
          </cell>
          <cell r="FI47">
            <v>1306.6300000000001</v>
          </cell>
          <cell r="FJ47">
            <v>2144.9009999999998</v>
          </cell>
          <cell r="FK47">
            <v>1223.875</v>
          </cell>
          <cell r="FL47">
            <v>437.952</v>
          </cell>
          <cell r="FM47">
            <v>785.923</v>
          </cell>
          <cell r="FN47">
            <v>367.69499999999999</v>
          </cell>
          <cell r="FO47">
            <v>168.78</v>
          </cell>
          <cell r="FP47">
            <v>198.91499999999999</v>
          </cell>
          <cell r="FQ47">
            <v>1014.141</v>
          </cell>
          <cell r="FR47">
            <v>354.06700000000001</v>
          </cell>
          <cell r="FS47">
            <v>660.07399999999996</v>
          </cell>
          <cell r="FT47">
            <v>176.16399999999999</v>
          </cell>
          <cell r="FU47">
            <v>55.119</v>
          </cell>
          <cell r="FV47">
            <v>121.044</v>
          </cell>
          <cell r="FW47">
            <v>785.12</v>
          </cell>
          <cell r="FX47">
            <v>279.08</v>
          </cell>
          <cell r="FY47">
            <v>506.04</v>
          </cell>
          <cell r="FZ47">
            <v>73.180000000000007</v>
          </cell>
          <cell r="GA47">
            <v>30.14</v>
          </cell>
          <cell r="GB47">
            <v>43.04</v>
          </cell>
          <cell r="GC47">
            <v>215.53399999999999</v>
          </cell>
          <cell r="GD47">
            <v>86.302999999999997</v>
          </cell>
          <cell r="GE47">
            <v>129.23099999999999</v>
          </cell>
          <cell r="GF47">
            <v>265.88900000000001</v>
          </cell>
          <cell r="GG47">
            <v>19.292999999999999</v>
          </cell>
          <cell r="GH47">
            <v>246.596</v>
          </cell>
          <cell r="GI47">
            <v>1774.2139999999999</v>
          </cell>
          <cell r="GJ47">
            <v>644.43499999999995</v>
          </cell>
          <cell r="GK47">
            <v>1129.779</v>
          </cell>
          <cell r="GL47">
            <v>1957.511</v>
          </cell>
          <cell r="GM47">
            <v>819.82600000000002</v>
          </cell>
          <cell r="GN47">
            <v>1137.6849999999999</v>
          </cell>
          <cell r="GO47">
            <v>273.05099999999999</v>
          </cell>
          <cell r="GP47">
            <v>101.68600000000001</v>
          </cell>
          <cell r="GQ47">
            <v>171.36500000000001</v>
          </cell>
          <cell r="GR47">
            <v>1684.4590000000001</v>
          </cell>
          <cell r="GS47">
            <v>718.14</v>
          </cell>
          <cell r="GT47">
            <v>966.32</v>
          </cell>
          <cell r="GU47">
            <v>12205.707</v>
          </cell>
          <cell r="GV47">
            <v>6396.7520000000004</v>
          </cell>
          <cell r="GW47">
            <v>5808.9539999999997</v>
          </cell>
          <cell r="GX47">
            <v>3906.3150000000001</v>
          </cell>
          <cell r="GY47">
            <v>1584.3989999999999</v>
          </cell>
          <cell r="GZ47">
            <v>2321.9160000000002</v>
          </cell>
          <cell r="HA47">
            <v>940.60400000000004</v>
          </cell>
          <cell r="HB47">
            <v>343.22899999999998</v>
          </cell>
          <cell r="HC47">
            <v>597.375</v>
          </cell>
          <cell r="HD47">
            <v>3182.8029999999999</v>
          </cell>
          <cell r="HE47">
            <v>1626.9459999999999</v>
          </cell>
          <cell r="HF47">
            <v>1555.857</v>
          </cell>
          <cell r="HG47">
            <v>1912.5419999999999</v>
          </cell>
          <cell r="HH47">
            <v>971.27499999999998</v>
          </cell>
          <cell r="HI47">
            <v>941.26800000000003</v>
          </cell>
          <cell r="HJ47">
            <v>485.58699999999999</v>
          </cell>
          <cell r="HK47">
            <v>249</v>
          </cell>
          <cell r="HL47">
            <v>236.58699999999999</v>
          </cell>
          <cell r="HM47">
            <v>378.43299999999999</v>
          </cell>
          <cell r="HN47">
            <v>172.94200000000001</v>
          </cell>
          <cell r="HO47">
            <v>205.49</v>
          </cell>
          <cell r="HP47">
            <v>175.22300000000001</v>
          </cell>
          <cell r="HQ47">
            <v>78.305999999999997</v>
          </cell>
          <cell r="HR47">
            <v>96.917000000000002</v>
          </cell>
          <cell r="HS47">
            <v>376.01</v>
          </cell>
          <cell r="HT47">
            <v>172.56299999999999</v>
          </cell>
          <cell r="HU47">
            <v>203.447</v>
          </cell>
          <cell r="HV47">
            <v>366.327</v>
          </cell>
          <cell r="HW47">
            <v>165.84700000000001</v>
          </cell>
          <cell r="HX47">
            <v>200.48099999999999</v>
          </cell>
          <cell r="HY47">
            <v>765.529</v>
          </cell>
          <cell r="HZ47">
            <v>386.8</v>
          </cell>
          <cell r="IA47">
            <v>378.72899999999998</v>
          </cell>
          <cell r="IB47">
            <v>1147.0129999999999</v>
          </cell>
          <cell r="IC47">
            <v>584.47400000000005</v>
          </cell>
          <cell r="ID47">
            <v>562.53899999999999</v>
          </cell>
          <cell r="IE47">
            <v>738.84299999999996</v>
          </cell>
          <cell r="IF47">
            <v>370.149</v>
          </cell>
          <cell r="IG47">
            <v>368.69400000000002</v>
          </cell>
          <cell r="IH47">
            <v>1100.4690000000001</v>
          </cell>
          <cell r="II47">
            <v>547.94299999999998</v>
          </cell>
          <cell r="IJ47">
            <v>552.52499999999998</v>
          </cell>
          <cell r="IK47">
            <v>191.71299999999999</v>
          </cell>
          <cell r="IL47">
            <v>93.17</v>
          </cell>
          <cell r="IM47">
            <v>98.543000000000006</v>
          </cell>
          <cell r="IN47">
            <v>2167.6930000000002</v>
          </cell>
          <cell r="IO47">
            <v>1098.4459999999999</v>
          </cell>
          <cell r="IP47">
            <v>1069.2470000000001</v>
          </cell>
          <cell r="IQ47">
            <v>1517.325</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20101.898000000001</v>
          </cell>
          <cell r="C59">
            <v>9867.4989999999998</v>
          </cell>
          <cell r="D59">
            <v>10234.398999999999</v>
          </cell>
          <cell r="E59">
            <v>12729.348</v>
          </cell>
          <cell r="F59">
            <v>6741.9849999999997</v>
          </cell>
          <cell r="G59">
            <v>5987.3630000000003</v>
          </cell>
          <cell r="H59">
            <v>1680.085</v>
          </cell>
          <cell r="I59">
            <v>851.89599999999996</v>
          </cell>
          <cell r="J59">
            <v>828.18899999999996</v>
          </cell>
          <cell r="K59">
            <v>1073.0029999999999</v>
          </cell>
          <cell r="L59">
            <v>411.06700000000001</v>
          </cell>
          <cell r="M59">
            <v>661.93499999999995</v>
          </cell>
          <cell r="N59">
            <v>559.827</v>
          </cell>
          <cell r="O59">
            <v>249.244</v>
          </cell>
          <cell r="P59">
            <v>310.58300000000003</v>
          </cell>
          <cell r="Q59">
            <v>1078.9590000000001</v>
          </cell>
          <cell r="R59">
            <v>446.54700000000003</v>
          </cell>
          <cell r="S59">
            <v>632.41099999999994</v>
          </cell>
          <cell r="T59">
            <v>997.19</v>
          </cell>
          <cell r="U59">
            <v>388.27699999999999</v>
          </cell>
          <cell r="V59">
            <v>608.91300000000001</v>
          </cell>
          <cell r="W59">
            <v>2423.3029999999999</v>
          </cell>
          <cell r="X59">
            <v>1248.375</v>
          </cell>
          <cell r="Y59">
            <v>1174.9280000000001</v>
          </cell>
          <cell r="Z59">
            <v>10306.044</v>
          </cell>
          <cell r="AA59">
            <v>5493.6090000000004</v>
          </cell>
          <cell r="AB59">
            <v>4812.4350000000004</v>
          </cell>
          <cell r="AC59">
            <v>2245.5</v>
          </cell>
          <cell r="AD59">
            <v>1142.394</v>
          </cell>
          <cell r="AE59">
            <v>1103.106</v>
          </cell>
          <cell r="AF59">
            <v>8346.5220000000008</v>
          </cell>
          <cell r="AG59">
            <v>4211.0360000000001</v>
          </cell>
          <cell r="AH59">
            <v>4135.4859999999999</v>
          </cell>
          <cell r="AI59">
            <v>922.33100000000002</v>
          </cell>
          <cell r="AJ59">
            <v>438.54399999999998</v>
          </cell>
          <cell r="AK59">
            <v>483.78699999999998</v>
          </cell>
          <cell r="AL59">
            <v>13633.15</v>
          </cell>
          <cell r="AM59">
            <v>7154.5940000000001</v>
          </cell>
          <cell r="AN59">
            <v>6478.5559999999996</v>
          </cell>
          <cell r="AO59">
            <v>12153.732</v>
          </cell>
          <cell r="AP59">
            <v>6424.3149999999996</v>
          </cell>
          <cell r="AQ59">
            <v>5729.4170000000004</v>
          </cell>
          <cell r="AR59">
            <v>11371.406000000001</v>
          </cell>
          <cell r="AS59">
            <v>6072.9</v>
          </cell>
          <cell r="AT59">
            <v>5298.5060000000003</v>
          </cell>
          <cell r="AU59">
            <v>3162.6610000000001</v>
          </cell>
          <cell r="AV59">
            <v>1560.0350000000001</v>
          </cell>
          <cell r="AW59">
            <v>1602.626</v>
          </cell>
          <cell r="AX59">
            <v>1979.7909999999999</v>
          </cell>
          <cell r="AY59">
            <v>1001.426</v>
          </cell>
          <cell r="AZ59">
            <v>978.36500000000001</v>
          </cell>
          <cell r="BA59">
            <v>1075.9880000000001</v>
          </cell>
          <cell r="BB59">
            <v>588.81600000000003</v>
          </cell>
          <cell r="BC59">
            <v>487.17200000000003</v>
          </cell>
          <cell r="BD59">
            <v>671.76099999999997</v>
          </cell>
          <cell r="BE59">
            <v>355.41300000000001</v>
          </cell>
          <cell r="BF59">
            <v>316.34800000000001</v>
          </cell>
          <cell r="BG59">
            <v>6700.7889999999998</v>
          </cell>
          <cell r="BH59">
            <v>2770.1019999999999</v>
          </cell>
          <cell r="BI59">
            <v>3930.6880000000001</v>
          </cell>
          <cell r="BJ59">
            <v>1302.981</v>
          </cell>
          <cell r="BK59">
            <v>493.95800000000003</v>
          </cell>
          <cell r="BL59">
            <v>809.02300000000002</v>
          </cell>
          <cell r="BM59">
            <v>378.93799999999999</v>
          </cell>
          <cell r="BN59">
            <v>170.90899999999999</v>
          </cell>
          <cell r="BO59">
            <v>208.03</v>
          </cell>
          <cell r="BP59">
            <v>1111.923</v>
          </cell>
          <cell r="BQ59">
            <v>430.91399999999999</v>
          </cell>
          <cell r="BR59">
            <v>681.00900000000001</v>
          </cell>
          <cell r="BS59">
            <v>194.49199999999999</v>
          </cell>
          <cell r="BT59">
            <v>69.605000000000004</v>
          </cell>
          <cell r="BU59">
            <v>124.887</v>
          </cell>
          <cell r="BV59">
            <v>853.18499999999995</v>
          </cell>
          <cell r="BW59">
            <v>333.80700000000002</v>
          </cell>
          <cell r="BX59">
            <v>519.37800000000004</v>
          </cell>
          <cell r="BY59">
            <v>90.13</v>
          </cell>
          <cell r="BZ59">
            <v>40.530999999999999</v>
          </cell>
          <cell r="CA59">
            <v>49.598999999999997</v>
          </cell>
          <cell r="CB59">
            <v>201.41499999999999</v>
          </cell>
          <cell r="CC59">
            <v>68.122</v>
          </cell>
          <cell r="CD59">
            <v>133.29300000000001</v>
          </cell>
          <cell r="CE59">
            <v>244.196</v>
          </cell>
          <cell r="CF59">
            <v>18.332000000000001</v>
          </cell>
          <cell r="CG59">
            <v>225.864</v>
          </cell>
          <cell r="CH59">
            <v>2799.5140000000001</v>
          </cell>
          <cell r="CI59">
            <v>1227.5440000000001</v>
          </cell>
          <cell r="CJ59">
            <v>1571.97</v>
          </cell>
          <cell r="CK59">
            <v>1985.098</v>
          </cell>
          <cell r="CL59">
            <v>854.44799999999998</v>
          </cell>
          <cell r="CM59">
            <v>1130.6500000000001</v>
          </cell>
          <cell r="CN59">
            <v>305.25599999999997</v>
          </cell>
          <cell r="CO59">
            <v>129.71899999999999</v>
          </cell>
          <cell r="CP59">
            <v>175.53700000000001</v>
          </cell>
          <cell r="CQ59">
            <v>1679.8420000000001</v>
          </cell>
          <cell r="CR59">
            <v>724.72900000000004</v>
          </cell>
          <cell r="CS59">
            <v>955.11300000000006</v>
          </cell>
          <cell r="CT59">
            <v>13034.603999999999</v>
          </cell>
          <cell r="CU59">
            <v>6871.7039999999997</v>
          </cell>
          <cell r="CV59">
            <v>6162.9</v>
          </cell>
          <cell r="CW59">
            <v>7067.2939999999999</v>
          </cell>
          <cell r="CX59">
            <v>2995.7950000000001</v>
          </cell>
          <cell r="CY59">
            <v>4071.4989999999998</v>
          </cell>
          <cell r="CZ59">
            <v>1032.2149999999999</v>
          </cell>
          <cell r="DA59">
            <v>410.53300000000002</v>
          </cell>
          <cell r="DB59">
            <v>621.68200000000002</v>
          </cell>
          <cell r="DC59">
            <v>16297.346</v>
          </cell>
          <cell r="DD59">
            <v>8065.8149999999996</v>
          </cell>
          <cell r="DE59">
            <v>8231.5310000000009</v>
          </cell>
          <cell r="DF59">
            <v>12161.798000000001</v>
          </cell>
          <cell r="DG59">
            <v>6392.53</v>
          </cell>
          <cell r="DH59">
            <v>5769.268</v>
          </cell>
          <cell r="DI59">
            <v>1646.3510000000001</v>
          </cell>
          <cell r="DJ59">
            <v>829.78</v>
          </cell>
          <cell r="DK59">
            <v>816.57100000000003</v>
          </cell>
          <cell r="DL59">
            <v>1048.664</v>
          </cell>
          <cell r="DM59">
            <v>396.00299999999999</v>
          </cell>
          <cell r="DN59">
            <v>652.66</v>
          </cell>
          <cell r="DO59">
            <v>549.96299999999997</v>
          </cell>
          <cell r="DP59">
            <v>242.417</v>
          </cell>
          <cell r="DQ59">
            <v>307.54599999999999</v>
          </cell>
          <cell r="DR59">
            <v>1052.606</v>
          </cell>
          <cell r="DS59">
            <v>428.69200000000001</v>
          </cell>
          <cell r="DT59">
            <v>623.91399999999999</v>
          </cell>
          <cell r="DU59">
            <v>974.70899999999995</v>
          </cell>
          <cell r="DV59">
            <v>373.21300000000002</v>
          </cell>
          <cell r="DW59">
            <v>601.49599999999998</v>
          </cell>
          <cell r="DX59">
            <v>2397.5520000000001</v>
          </cell>
          <cell r="DY59">
            <v>1230.1089999999999</v>
          </cell>
          <cell r="DZ59">
            <v>1167.443</v>
          </cell>
          <cell r="EA59">
            <v>9764.2459999999992</v>
          </cell>
          <cell r="EB59">
            <v>5162.4219999999996</v>
          </cell>
          <cell r="EC59">
            <v>4601.8249999999998</v>
          </cell>
          <cell r="ED59">
            <v>2224.3710000000001</v>
          </cell>
          <cell r="EE59">
            <v>1127.694</v>
          </cell>
          <cell r="EF59">
            <v>1096.6780000000001</v>
          </cell>
          <cell r="EG59">
            <v>8061.7520000000004</v>
          </cell>
          <cell r="EH59">
            <v>4068.0230000000001</v>
          </cell>
          <cell r="EI59">
            <v>3993.7289999999998</v>
          </cell>
          <cell r="EJ59">
            <v>910.88099999999997</v>
          </cell>
          <cell r="EK59">
            <v>429.28899999999999</v>
          </cell>
          <cell r="EL59">
            <v>481.59199999999998</v>
          </cell>
          <cell r="EM59">
            <v>12959.474</v>
          </cell>
          <cell r="EN59">
            <v>6748.8540000000003</v>
          </cell>
          <cell r="EO59">
            <v>6210.62</v>
          </cell>
          <cell r="EP59">
            <v>11505.073</v>
          </cell>
          <cell r="EQ59">
            <v>6032.21</v>
          </cell>
          <cell r="ER59">
            <v>5472.8630000000003</v>
          </cell>
          <cell r="ES59">
            <v>10823.422</v>
          </cell>
          <cell r="ET59">
            <v>5736.549</v>
          </cell>
          <cell r="EU59">
            <v>5086.8739999999998</v>
          </cell>
          <cell r="EV59">
            <v>3001.931</v>
          </cell>
          <cell r="EW59">
            <v>1469.1769999999999</v>
          </cell>
          <cell r="EX59">
            <v>1532.7529999999999</v>
          </cell>
          <cell r="EY59">
            <v>1866.8230000000001</v>
          </cell>
          <cell r="EZ59">
            <v>940.07100000000003</v>
          </cell>
          <cell r="FA59">
            <v>926.75199999999995</v>
          </cell>
          <cell r="FB59">
            <v>1069.1479999999999</v>
          </cell>
          <cell r="FC59">
            <v>583.74699999999996</v>
          </cell>
          <cell r="FD59">
            <v>485.4</v>
          </cell>
          <cell r="FE59">
            <v>659.12300000000005</v>
          </cell>
          <cell r="FF59">
            <v>346.63600000000002</v>
          </cell>
          <cell r="FG59">
            <v>312.48700000000002</v>
          </cell>
          <cell r="FH59">
            <v>3476.4250000000002</v>
          </cell>
          <cell r="FI59">
            <v>1326.6489999999999</v>
          </cell>
          <cell r="FJ59">
            <v>2149.7759999999998</v>
          </cell>
          <cell r="FK59">
            <v>1175.181</v>
          </cell>
          <cell r="FL59">
            <v>423.77499999999998</v>
          </cell>
          <cell r="FM59">
            <v>751.40599999999995</v>
          </cell>
          <cell r="FN59">
            <v>359.64499999999998</v>
          </cell>
          <cell r="FO59">
            <v>156.64500000000001</v>
          </cell>
          <cell r="FP59">
            <v>203</v>
          </cell>
          <cell r="FQ59">
            <v>1000.314</v>
          </cell>
          <cell r="FR59">
            <v>366.69200000000001</v>
          </cell>
          <cell r="FS59">
            <v>633.62099999999998</v>
          </cell>
          <cell r="FT59">
            <v>185.69800000000001</v>
          </cell>
          <cell r="FU59">
            <v>64.841999999999999</v>
          </cell>
          <cell r="FV59">
            <v>120.857</v>
          </cell>
          <cell r="FW59">
            <v>752.21699999999998</v>
          </cell>
          <cell r="FX59">
            <v>274.875</v>
          </cell>
          <cell r="FY59">
            <v>477.34199999999998</v>
          </cell>
          <cell r="FZ59">
            <v>61.328000000000003</v>
          </cell>
          <cell r="GA59">
            <v>24.033999999999999</v>
          </cell>
          <cell r="GB59">
            <v>37.293999999999997</v>
          </cell>
          <cell r="GC59">
            <v>183.02199999999999</v>
          </cell>
          <cell r="GD59">
            <v>60.585000000000001</v>
          </cell>
          <cell r="GE59">
            <v>122.43600000000001</v>
          </cell>
          <cell r="GF59">
            <v>237.79900000000001</v>
          </cell>
          <cell r="GG59">
            <v>14.974</v>
          </cell>
          <cell r="GH59">
            <v>222.82499999999999</v>
          </cell>
          <cell r="GI59">
            <v>1797.8589999999999</v>
          </cell>
          <cell r="GJ59">
            <v>660.00099999999998</v>
          </cell>
          <cell r="GK59">
            <v>1137.8579999999999</v>
          </cell>
          <cell r="GL59">
            <v>1842.4580000000001</v>
          </cell>
          <cell r="GM59">
            <v>773.91300000000001</v>
          </cell>
          <cell r="GN59">
            <v>1068.5450000000001</v>
          </cell>
          <cell r="GO59">
            <v>292.69600000000003</v>
          </cell>
          <cell r="GP59">
            <v>123.503</v>
          </cell>
          <cell r="GQ59">
            <v>169.19300000000001</v>
          </cell>
          <cell r="GR59">
            <v>1549.7619999999999</v>
          </cell>
          <cell r="GS59">
            <v>650.41</v>
          </cell>
          <cell r="GT59">
            <v>899.35199999999998</v>
          </cell>
          <cell r="GU59">
            <v>12454.494000000001</v>
          </cell>
          <cell r="GV59">
            <v>6516.0339999999997</v>
          </cell>
          <cell r="GW59">
            <v>5938.4610000000002</v>
          </cell>
          <cell r="GX59">
            <v>3842.8510000000001</v>
          </cell>
          <cell r="GY59">
            <v>1549.7809999999999</v>
          </cell>
          <cell r="GZ59">
            <v>2293.0700000000002</v>
          </cell>
          <cell r="HA59">
            <v>924.77200000000005</v>
          </cell>
          <cell r="HB59">
            <v>348.642</v>
          </cell>
          <cell r="HC59">
            <v>576.12900000000002</v>
          </cell>
          <cell r="HD59">
            <v>3214.3850000000002</v>
          </cell>
          <cell r="HE59">
            <v>1641.883</v>
          </cell>
          <cell r="HF59">
            <v>1572.502</v>
          </cell>
          <cell r="HG59">
            <v>1973.749</v>
          </cell>
          <cell r="HH59">
            <v>1007.0359999999999</v>
          </cell>
          <cell r="HI59">
            <v>966.71299999999997</v>
          </cell>
          <cell r="HJ59">
            <v>472.80599999999998</v>
          </cell>
          <cell r="HK59">
            <v>230.19800000000001</v>
          </cell>
          <cell r="HL59">
            <v>242.608</v>
          </cell>
          <cell r="HM59">
            <v>369.28199999999998</v>
          </cell>
          <cell r="HN59">
            <v>154.923</v>
          </cell>
          <cell r="HO59">
            <v>214.35900000000001</v>
          </cell>
          <cell r="HP59">
            <v>169.36799999999999</v>
          </cell>
          <cell r="HQ59">
            <v>69.361000000000004</v>
          </cell>
          <cell r="HR59">
            <v>100.00700000000001</v>
          </cell>
          <cell r="HS59">
            <v>368.12599999999998</v>
          </cell>
          <cell r="HT59">
            <v>158.23400000000001</v>
          </cell>
          <cell r="HU59">
            <v>209.892</v>
          </cell>
          <cell r="HV59">
            <v>355.697</v>
          </cell>
          <cell r="HW59">
            <v>149.09</v>
          </cell>
          <cell r="HX59">
            <v>206.607</v>
          </cell>
          <cell r="HY59">
            <v>789.94899999999996</v>
          </cell>
          <cell r="HZ59">
            <v>397.15699999999998</v>
          </cell>
          <cell r="IA59">
            <v>392.79199999999997</v>
          </cell>
          <cell r="IB59">
            <v>1183.8</v>
          </cell>
          <cell r="IC59">
            <v>609.87900000000002</v>
          </cell>
          <cell r="ID59">
            <v>573.92100000000005</v>
          </cell>
          <cell r="IE59">
            <v>769.92899999999997</v>
          </cell>
          <cell r="IF59">
            <v>384.76400000000001</v>
          </cell>
          <cell r="IG59">
            <v>385.16500000000002</v>
          </cell>
          <cell r="IH59">
            <v>1136.527</v>
          </cell>
          <cell r="II59">
            <v>580.64800000000002</v>
          </cell>
          <cell r="IJ59">
            <v>555.87900000000002</v>
          </cell>
          <cell r="IK59">
            <v>185.21799999999999</v>
          </cell>
          <cell r="IL59">
            <v>74.548000000000002</v>
          </cell>
          <cell r="IM59">
            <v>110.67</v>
          </cell>
          <cell r="IN59">
            <v>2222.0830000000001</v>
          </cell>
          <cell r="IO59">
            <v>1131.1210000000001</v>
          </cell>
          <cell r="IP59">
            <v>1090.962</v>
          </cell>
          <cell r="IQ59">
            <v>1617.271</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20505.88</v>
          </cell>
          <cell r="C71">
            <v>10097.288</v>
          </cell>
          <cell r="D71">
            <v>10408.592000000001</v>
          </cell>
          <cell r="E71">
            <v>12980.137000000001</v>
          </cell>
          <cell r="F71">
            <v>6826.991</v>
          </cell>
          <cell r="G71">
            <v>6153.1459999999997</v>
          </cell>
          <cell r="H71">
            <v>1830.7950000000001</v>
          </cell>
          <cell r="I71">
            <v>925.00300000000004</v>
          </cell>
          <cell r="J71">
            <v>905.79200000000003</v>
          </cell>
          <cell r="K71">
            <v>1151.421</v>
          </cell>
          <cell r="L71">
            <v>428.59199999999998</v>
          </cell>
          <cell r="M71">
            <v>722.82899999999995</v>
          </cell>
          <cell r="N71">
            <v>594.26599999999996</v>
          </cell>
          <cell r="O71">
            <v>258.28100000000001</v>
          </cell>
          <cell r="P71">
            <v>335.98399999999998</v>
          </cell>
          <cell r="Q71">
            <v>1179.519</v>
          </cell>
          <cell r="R71">
            <v>481.92200000000003</v>
          </cell>
          <cell r="S71">
            <v>697.59699999999998</v>
          </cell>
          <cell r="T71">
            <v>1086.261</v>
          </cell>
          <cell r="U71">
            <v>407.54500000000002</v>
          </cell>
          <cell r="V71">
            <v>678.71600000000001</v>
          </cell>
          <cell r="W71">
            <v>2397.5030000000002</v>
          </cell>
          <cell r="X71">
            <v>1224.088</v>
          </cell>
          <cell r="Y71">
            <v>1173.415</v>
          </cell>
          <cell r="Z71">
            <v>10582.634</v>
          </cell>
          <cell r="AA71">
            <v>5602.9030000000002</v>
          </cell>
          <cell r="AB71">
            <v>4979.7309999999998</v>
          </cell>
          <cell r="AC71">
            <v>2207.3090000000002</v>
          </cell>
          <cell r="AD71">
            <v>1114.5840000000001</v>
          </cell>
          <cell r="AE71">
            <v>1092.7249999999999</v>
          </cell>
          <cell r="AF71">
            <v>8612.4920000000002</v>
          </cell>
          <cell r="AG71">
            <v>4315.7169999999996</v>
          </cell>
          <cell r="AH71">
            <v>4296.7759999999998</v>
          </cell>
          <cell r="AI71">
            <v>1063.605</v>
          </cell>
          <cell r="AJ71">
            <v>530.44299999999998</v>
          </cell>
          <cell r="AK71">
            <v>533.16099999999994</v>
          </cell>
          <cell r="AL71">
            <v>13899.628000000001</v>
          </cell>
          <cell r="AM71">
            <v>7257.1490000000003</v>
          </cell>
          <cell r="AN71">
            <v>6642.4790000000003</v>
          </cell>
          <cell r="AO71">
            <v>12428.755999999999</v>
          </cell>
          <cell r="AP71">
            <v>6536.0410000000002</v>
          </cell>
          <cell r="AQ71">
            <v>5892.7150000000001</v>
          </cell>
          <cell r="AR71">
            <v>11634.248</v>
          </cell>
          <cell r="AS71">
            <v>6171.3609999999999</v>
          </cell>
          <cell r="AT71">
            <v>5462.8879999999999</v>
          </cell>
          <cell r="AU71">
            <v>3257.07</v>
          </cell>
          <cell r="AV71">
            <v>1633.047</v>
          </cell>
          <cell r="AW71">
            <v>1624.0229999999999</v>
          </cell>
          <cell r="AX71">
            <v>1976.0260000000001</v>
          </cell>
          <cell r="AY71">
            <v>1005.902</v>
          </cell>
          <cell r="AZ71">
            <v>970.12400000000002</v>
          </cell>
          <cell r="BA71">
            <v>1056.5350000000001</v>
          </cell>
          <cell r="BB71">
            <v>575.74400000000003</v>
          </cell>
          <cell r="BC71">
            <v>480.791</v>
          </cell>
          <cell r="BD71">
            <v>703.79200000000003</v>
          </cell>
          <cell r="BE71">
            <v>381.60500000000002</v>
          </cell>
          <cell r="BF71">
            <v>322.18700000000001</v>
          </cell>
          <cell r="BG71">
            <v>6821.951</v>
          </cell>
          <cell r="BH71">
            <v>2888.6930000000002</v>
          </cell>
          <cell r="BI71">
            <v>3933.259</v>
          </cell>
          <cell r="BJ71">
            <v>1364.29</v>
          </cell>
          <cell r="BK71">
            <v>512.97400000000005</v>
          </cell>
          <cell r="BL71">
            <v>851.31600000000003</v>
          </cell>
          <cell r="BM71">
            <v>388.03500000000003</v>
          </cell>
          <cell r="BN71">
            <v>163.077</v>
          </cell>
          <cell r="BO71">
            <v>224.958</v>
          </cell>
          <cell r="BP71">
            <v>1160.617</v>
          </cell>
          <cell r="BQ71">
            <v>440.78500000000003</v>
          </cell>
          <cell r="BR71">
            <v>719.83199999999999</v>
          </cell>
          <cell r="BS71">
            <v>218.36699999999999</v>
          </cell>
          <cell r="BT71">
            <v>88.53</v>
          </cell>
          <cell r="BU71">
            <v>129.83699999999999</v>
          </cell>
          <cell r="BV71">
            <v>879.06100000000004</v>
          </cell>
          <cell r="BW71">
            <v>326.10199999999998</v>
          </cell>
          <cell r="BX71">
            <v>552.96</v>
          </cell>
          <cell r="BY71">
            <v>102.952</v>
          </cell>
          <cell r="BZ71">
            <v>45.790999999999997</v>
          </cell>
          <cell r="CA71">
            <v>57.161000000000001</v>
          </cell>
          <cell r="CB71">
            <v>213.20099999999999</v>
          </cell>
          <cell r="CC71">
            <v>76.156999999999996</v>
          </cell>
          <cell r="CD71">
            <v>137.04400000000001</v>
          </cell>
          <cell r="CE71">
            <v>256.20999999999998</v>
          </cell>
          <cell r="CF71">
            <v>18.991</v>
          </cell>
          <cell r="CG71">
            <v>237.21799999999999</v>
          </cell>
          <cell r="CH71">
            <v>2884.145</v>
          </cell>
          <cell r="CI71">
            <v>1273.2439999999999</v>
          </cell>
          <cell r="CJ71">
            <v>1610.9010000000001</v>
          </cell>
          <cell r="CK71">
            <v>2077.6089999999999</v>
          </cell>
          <cell r="CL71">
            <v>898.54700000000003</v>
          </cell>
          <cell r="CM71">
            <v>1179.0630000000001</v>
          </cell>
          <cell r="CN71">
            <v>329.86399999999998</v>
          </cell>
          <cell r="CO71">
            <v>146.631</v>
          </cell>
          <cell r="CP71">
            <v>183.232</v>
          </cell>
          <cell r="CQ71">
            <v>1747.7460000000001</v>
          </cell>
          <cell r="CR71">
            <v>751.91499999999996</v>
          </cell>
          <cell r="CS71">
            <v>995.83100000000002</v>
          </cell>
          <cell r="CT71">
            <v>13310</v>
          </cell>
          <cell r="CU71">
            <v>6973.6220000000003</v>
          </cell>
          <cell r="CV71">
            <v>6336.3779999999997</v>
          </cell>
          <cell r="CW71">
            <v>7195.8789999999999</v>
          </cell>
          <cell r="CX71">
            <v>3123.6660000000002</v>
          </cell>
          <cell r="CY71">
            <v>4072.2130000000002</v>
          </cell>
          <cell r="CZ71">
            <v>1076.248</v>
          </cell>
          <cell r="DA71">
            <v>421.38499999999999</v>
          </cell>
          <cell r="DB71">
            <v>654.86400000000003</v>
          </cell>
          <cell r="DC71">
            <v>16521.992999999999</v>
          </cell>
          <cell r="DD71">
            <v>8195.0409999999993</v>
          </cell>
          <cell r="DE71">
            <v>8326.9519999999993</v>
          </cell>
          <cell r="DF71">
            <v>12385.513000000001</v>
          </cell>
          <cell r="DG71">
            <v>6475.1790000000001</v>
          </cell>
          <cell r="DH71">
            <v>5910.3339999999998</v>
          </cell>
          <cell r="DI71">
            <v>1794.3219999999999</v>
          </cell>
          <cell r="DJ71">
            <v>899.98500000000001</v>
          </cell>
          <cell r="DK71">
            <v>894.33699999999999</v>
          </cell>
          <cell r="DL71">
            <v>1127.1010000000001</v>
          </cell>
          <cell r="DM71">
            <v>413.61399999999998</v>
          </cell>
          <cell r="DN71">
            <v>713.48699999999997</v>
          </cell>
          <cell r="DO71">
            <v>588.98900000000003</v>
          </cell>
          <cell r="DP71">
            <v>253.40100000000001</v>
          </cell>
          <cell r="DQ71">
            <v>335.58800000000002</v>
          </cell>
          <cell r="DR71">
            <v>1154.319</v>
          </cell>
          <cell r="DS71">
            <v>465.459</v>
          </cell>
          <cell r="DT71">
            <v>688.86</v>
          </cell>
          <cell r="DU71">
            <v>1064.1579999999999</v>
          </cell>
          <cell r="DV71">
            <v>393.697</v>
          </cell>
          <cell r="DW71">
            <v>670.46100000000001</v>
          </cell>
          <cell r="DX71">
            <v>2374.297</v>
          </cell>
          <cell r="DY71">
            <v>1211.146</v>
          </cell>
          <cell r="DZ71">
            <v>1163.1510000000001</v>
          </cell>
          <cell r="EA71">
            <v>10011.215</v>
          </cell>
          <cell r="EB71">
            <v>5264.0330000000004</v>
          </cell>
          <cell r="EC71">
            <v>4747.183</v>
          </cell>
          <cell r="ED71">
            <v>2186.2089999999998</v>
          </cell>
          <cell r="EE71">
            <v>1102.376</v>
          </cell>
          <cell r="EF71">
            <v>1083.8340000000001</v>
          </cell>
          <cell r="EG71">
            <v>8301.5400000000009</v>
          </cell>
          <cell r="EH71">
            <v>4157.3100000000004</v>
          </cell>
          <cell r="EI71">
            <v>4144.2299999999996</v>
          </cell>
          <cell r="EJ71">
            <v>1045.78</v>
          </cell>
          <cell r="EK71">
            <v>517.88300000000004</v>
          </cell>
          <cell r="EL71">
            <v>527.89700000000005</v>
          </cell>
          <cell r="EM71">
            <v>13196.985000000001</v>
          </cell>
          <cell r="EN71">
            <v>6847.335</v>
          </cell>
          <cell r="EO71">
            <v>6349.6509999999998</v>
          </cell>
          <cell r="EP71">
            <v>11748.367</v>
          </cell>
          <cell r="EQ71">
            <v>6137.652</v>
          </cell>
          <cell r="ER71">
            <v>5610.7150000000001</v>
          </cell>
          <cell r="ES71">
            <v>11056.467000000001</v>
          </cell>
          <cell r="ET71">
            <v>5829.8190000000004</v>
          </cell>
          <cell r="EU71">
            <v>5226.6480000000001</v>
          </cell>
          <cell r="EV71">
            <v>3092.7069999999999</v>
          </cell>
          <cell r="EW71">
            <v>1539.5450000000001</v>
          </cell>
          <cell r="EX71">
            <v>1553.162</v>
          </cell>
          <cell r="EY71">
            <v>1862.5740000000001</v>
          </cell>
          <cell r="EZ71">
            <v>945.04700000000003</v>
          </cell>
          <cell r="FA71">
            <v>917.52700000000004</v>
          </cell>
          <cell r="FB71">
            <v>1051.1010000000001</v>
          </cell>
          <cell r="FC71">
            <v>572.89200000000005</v>
          </cell>
          <cell r="FD71">
            <v>478.21</v>
          </cell>
          <cell r="FE71">
            <v>691.98199999999997</v>
          </cell>
          <cell r="FF71">
            <v>374.48399999999998</v>
          </cell>
          <cell r="FG71">
            <v>317.49799999999999</v>
          </cell>
          <cell r="FH71">
            <v>3444.498</v>
          </cell>
          <cell r="FI71">
            <v>1345.3779999999999</v>
          </cell>
          <cell r="FJ71">
            <v>2099.12</v>
          </cell>
          <cell r="FK71">
            <v>1219.9849999999999</v>
          </cell>
          <cell r="FL71">
            <v>437.48399999999998</v>
          </cell>
          <cell r="FM71">
            <v>782.50099999999998</v>
          </cell>
          <cell r="FN71">
            <v>365.10700000000003</v>
          </cell>
          <cell r="FO71">
            <v>148.24799999999999</v>
          </cell>
          <cell r="FP71">
            <v>216.85900000000001</v>
          </cell>
          <cell r="FQ71">
            <v>1029.701</v>
          </cell>
          <cell r="FR71">
            <v>373.226</v>
          </cell>
          <cell r="FS71">
            <v>656.47500000000002</v>
          </cell>
          <cell r="FT71">
            <v>208.77600000000001</v>
          </cell>
          <cell r="FU71">
            <v>84.611999999999995</v>
          </cell>
          <cell r="FV71">
            <v>124.164</v>
          </cell>
          <cell r="FW71">
            <v>758.79399999999998</v>
          </cell>
          <cell r="FX71">
            <v>262.46100000000001</v>
          </cell>
          <cell r="FY71">
            <v>496.33300000000003</v>
          </cell>
          <cell r="FZ71">
            <v>67.978999999999999</v>
          </cell>
          <cell r="GA71">
            <v>25.175000000000001</v>
          </cell>
          <cell r="GB71">
            <v>42.804000000000002</v>
          </cell>
          <cell r="GC71">
            <v>198.708</v>
          </cell>
          <cell r="GD71">
            <v>68.225999999999999</v>
          </cell>
          <cell r="GE71">
            <v>130.483</v>
          </cell>
          <cell r="GF71">
            <v>251.00899999999999</v>
          </cell>
          <cell r="GG71">
            <v>16.917999999999999</v>
          </cell>
          <cell r="GH71">
            <v>234.09100000000001</v>
          </cell>
          <cell r="GI71">
            <v>1793.1949999999999</v>
          </cell>
          <cell r="GJ71">
            <v>660.50800000000004</v>
          </cell>
          <cell r="GK71">
            <v>1132.6869999999999</v>
          </cell>
          <cell r="GL71">
            <v>1920.3920000000001</v>
          </cell>
          <cell r="GM71">
            <v>815.93600000000004</v>
          </cell>
          <cell r="GN71">
            <v>1104.4559999999999</v>
          </cell>
          <cell r="GO71">
            <v>316.50299999999999</v>
          </cell>
          <cell r="GP71">
            <v>140.846</v>
          </cell>
          <cell r="GQ71">
            <v>175.65700000000001</v>
          </cell>
          <cell r="GR71">
            <v>1603.8889999999999</v>
          </cell>
          <cell r="GS71">
            <v>675.09</v>
          </cell>
          <cell r="GT71">
            <v>928.79899999999998</v>
          </cell>
          <cell r="GU71">
            <v>12702.014999999999</v>
          </cell>
          <cell r="GV71">
            <v>6616.0249999999996</v>
          </cell>
          <cell r="GW71">
            <v>6085.99</v>
          </cell>
          <cell r="GX71">
            <v>3819.9769999999999</v>
          </cell>
          <cell r="GY71">
            <v>1579.0160000000001</v>
          </cell>
          <cell r="GZ71">
            <v>2240.962</v>
          </cell>
          <cell r="HA71">
            <v>948.30899999999997</v>
          </cell>
          <cell r="HB71">
            <v>354.745</v>
          </cell>
          <cell r="HC71">
            <v>593.56399999999996</v>
          </cell>
          <cell r="HD71">
            <v>3186.395</v>
          </cell>
          <cell r="HE71">
            <v>1641.038</v>
          </cell>
          <cell r="HF71">
            <v>1545.357</v>
          </cell>
          <cell r="HG71">
            <v>1942.6959999999999</v>
          </cell>
          <cell r="HH71">
            <v>971.24</v>
          </cell>
          <cell r="HI71">
            <v>971.45500000000004</v>
          </cell>
          <cell r="HJ71">
            <v>506.649</v>
          </cell>
          <cell r="HK71">
            <v>238.24</v>
          </cell>
          <cell r="HL71">
            <v>268.40899999999999</v>
          </cell>
          <cell r="HM71">
            <v>404.452</v>
          </cell>
          <cell r="HN71">
            <v>169.98699999999999</v>
          </cell>
          <cell r="HO71">
            <v>234.46600000000001</v>
          </cell>
          <cell r="HP71">
            <v>181.46700000000001</v>
          </cell>
          <cell r="HQ71">
            <v>84.158000000000001</v>
          </cell>
          <cell r="HR71">
            <v>97.308999999999997</v>
          </cell>
          <cell r="HS71">
            <v>400.27800000000002</v>
          </cell>
          <cell r="HT71">
            <v>172.02099999999999</v>
          </cell>
          <cell r="HU71">
            <v>228.25800000000001</v>
          </cell>
          <cell r="HV71">
            <v>391.14699999999999</v>
          </cell>
          <cell r="HW71">
            <v>163.57</v>
          </cell>
          <cell r="HX71">
            <v>227.57599999999999</v>
          </cell>
          <cell r="HY71">
            <v>753.24300000000005</v>
          </cell>
          <cell r="HZ71">
            <v>372.322</v>
          </cell>
          <cell r="IA71">
            <v>380.92099999999999</v>
          </cell>
          <cell r="IB71">
            <v>1189.452</v>
          </cell>
          <cell r="IC71">
            <v>598.91800000000001</v>
          </cell>
          <cell r="ID71">
            <v>590.53399999999999</v>
          </cell>
          <cell r="IE71">
            <v>731.70799999999997</v>
          </cell>
          <cell r="IF71">
            <v>358.05</v>
          </cell>
          <cell r="IG71">
            <v>373.65800000000002</v>
          </cell>
          <cell r="IH71">
            <v>1147.809</v>
          </cell>
          <cell r="II71">
            <v>573.25900000000001</v>
          </cell>
          <cell r="IJ71">
            <v>574.54999999999995</v>
          </cell>
          <cell r="IK71">
            <v>202.899</v>
          </cell>
          <cell r="IL71">
            <v>88.567999999999998</v>
          </cell>
          <cell r="IM71">
            <v>114.331</v>
          </cell>
          <cell r="IN71">
            <v>2202.2629999999999</v>
          </cell>
          <cell r="IO71">
            <v>1106.444</v>
          </cell>
          <cell r="IP71">
            <v>1095.819</v>
          </cell>
          <cell r="IQ71">
            <v>1589.4639999999999</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20632.147000000001</v>
          </cell>
          <cell r="C83">
            <v>10122.019</v>
          </cell>
          <cell r="D83">
            <v>10510.128000000001</v>
          </cell>
          <cell r="E83">
            <v>12947.324000000001</v>
          </cell>
          <cell r="F83">
            <v>6797.5029999999997</v>
          </cell>
          <cell r="G83">
            <v>6149.8209999999999</v>
          </cell>
          <cell r="H83">
            <v>1666.6859999999999</v>
          </cell>
          <cell r="I83">
            <v>891.85699999999997</v>
          </cell>
          <cell r="J83">
            <v>774.82899999999995</v>
          </cell>
          <cell r="K83">
            <v>1064.377</v>
          </cell>
          <cell r="L83">
            <v>436.22199999999998</v>
          </cell>
          <cell r="M83">
            <v>628.15499999999997</v>
          </cell>
          <cell r="N83">
            <v>573.18399999999997</v>
          </cell>
          <cell r="O83">
            <v>286.685</v>
          </cell>
          <cell r="P83">
            <v>286.49799999999999</v>
          </cell>
          <cell r="Q83">
            <v>1167.097</v>
          </cell>
          <cell r="R83">
            <v>533.81600000000003</v>
          </cell>
          <cell r="S83">
            <v>633.28099999999995</v>
          </cell>
          <cell r="T83">
            <v>1010.2</v>
          </cell>
          <cell r="U83">
            <v>421.40100000000001</v>
          </cell>
          <cell r="V83">
            <v>588.79899999999998</v>
          </cell>
          <cell r="W83">
            <v>2276.9609999999998</v>
          </cell>
          <cell r="X83">
            <v>1144.857</v>
          </cell>
          <cell r="Y83">
            <v>1132.105</v>
          </cell>
          <cell r="Z83">
            <v>10670.362999999999</v>
          </cell>
          <cell r="AA83">
            <v>5652.6459999999997</v>
          </cell>
          <cell r="AB83">
            <v>5017.7169999999996</v>
          </cell>
          <cell r="AC83">
            <v>2097.12</v>
          </cell>
          <cell r="AD83">
            <v>1042.424</v>
          </cell>
          <cell r="AE83">
            <v>1054.6959999999999</v>
          </cell>
          <cell r="AF83">
            <v>8661.5280000000002</v>
          </cell>
          <cell r="AG83">
            <v>4360.5659999999998</v>
          </cell>
          <cell r="AH83">
            <v>4300.9629999999997</v>
          </cell>
          <cell r="AI83">
            <v>1029.175</v>
          </cell>
          <cell r="AJ83">
            <v>502.93099999999998</v>
          </cell>
          <cell r="AK83">
            <v>526.245</v>
          </cell>
          <cell r="AL83">
            <v>13783.74</v>
          </cell>
          <cell r="AM83">
            <v>7173.3410000000003</v>
          </cell>
          <cell r="AN83">
            <v>6610.3990000000003</v>
          </cell>
          <cell r="AO83">
            <v>12467.058999999999</v>
          </cell>
          <cell r="AP83">
            <v>6525.8069999999998</v>
          </cell>
          <cell r="AQ83">
            <v>5941.2520000000004</v>
          </cell>
          <cell r="AR83">
            <v>11657.241</v>
          </cell>
          <cell r="AS83">
            <v>6150.6540000000005</v>
          </cell>
          <cell r="AT83">
            <v>5506.5870000000004</v>
          </cell>
          <cell r="AU83">
            <v>3088.3180000000002</v>
          </cell>
          <cell r="AV83">
            <v>1475.8009999999999</v>
          </cell>
          <cell r="AW83">
            <v>1612.5170000000001</v>
          </cell>
          <cell r="AX83">
            <v>1810.2639999999999</v>
          </cell>
          <cell r="AY83">
            <v>884.26900000000001</v>
          </cell>
          <cell r="AZ83">
            <v>925.99599999999998</v>
          </cell>
          <cell r="BA83">
            <v>973.84900000000005</v>
          </cell>
          <cell r="BB83">
            <v>508.43099999999998</v>
          </cell>
          <cell r="BC83">
            <v>465.41800000000001</v>
          </cell>
          <cell r="BD83">
            <v>804.93100000000004</v>
          </cell>
          <cell r="BE83">
            <v>440.73200000000003</v>
          </cell>
          <cell r="BF83">
            <v>364.19900000000001</v>
          </cell>
          <cell r="BG83">
            <v>6879.8909999999996</v>
          </cell>
          <cell r="BH83">
            <v>2883.7840000000001</v>
          </cell>
          <cell r="BI83">
            <v>3996.107</v>
          </cell>
          <cell r="BJ83">
            <v>1365.6079999999999</v>
          </cell>
          <cell r="BK83">
            <v>515.16099999999994</v>
          </cell>
          <cell r="BL83">
            <v>850.447</v>
          </cell>
          <cell r="BM83">
            <v>405.44600000000003</v>
          </cell>
          <cell r="BN83">
            <v>172.08</v>
          </cell>
          <cell r="BO83">
            <v>233.36600000000001</v>
          </cell>
          <cell r="BP83">
            <v>1155.4459999999999</v>
          </cell>
          <cell r="BQ83">
            <v>444.91300000000001</v>
          </cell>
          <cell r="BR83">
            <v>710.53300000000002</v>
          </cell>
          <cell r="BS83">
            <v>220.49199999999999</v>
          </cell>
          <cell r="BT83">
            <v>83.509</v>
          </cell>
          <cell r="BU83">
            <v>136.983</v>
          </cell>
          <cell r="BV83">
            <v>860.44399999999996</v>
          </cell>
          <cell r="BW83">
            <v>336.39600000000002</v>
          </cell>
          <cell r="BX83">
            <v>524.048</v>
          </cell>
          <cell r="BY83">
            <v>112.904</v>
          </cell>
          <cell r="BZ83">
            <v>52.021000000000001</v>
          </cell>
          <cell r="CA83">
            <v>60.881999999999998</v>
          </cell>
          <cell r="CB83">
            <v>218.44</v>
          </cell>
          <cell r="CC83">
            <v>74.400999999999996</v>
          </cell>
          <cell r="CD83">
            <v>144.03899999999999</v>
          </cell>
          <cell r="CE83">
            <v>241.41800000000001</v>
          </cell>
          <cell r="CF83">
            <v>22.146999999999998</v>
          </cell>
          <cell r="CG83">
            <v>219.27199999999999</v>
          </cell>
          <cell r="CH83">
            <v>2887.5680000000002</v>
          </cell>
          <cell r="CI83">
            <v>1274.223</v>
          </cell>
          <cell r="CJ83">
            <v>1613.345</v>
          </cell>
          <cell r="CK83">
            <v>2178.817</v>
          </cell>
          <cell r="CL83">
            <v>960.04600000000005</v>
          </cell>
          <cell r="CM83">
            <v>1218.7719999999999</v>
          </cell>
          <cell r="CN83">
            <v>339.87099999999998</v>
          </cell>
          <cell r="CO83">
            <v>143.80500000000001</v>
          </cell>
          <cell r="CP83">
            <v>196.065</v>
          </cell>
          <cell r="CQ83">
            <v>1838.9469999999999</v>
          </cell>
          <cell r="CR83">
            <v>816.24</v>
          </cell>
          <cell r="CS83">
            <v>1022.707</v>
          </cell>
          <cell r="CT83">
            <v>13287.195</v>
          </cell>
          <cell r="CU83">
            <v>6941.3090000000002</v>
          </cell>
          <cell r="CV83">
            <v>6345.8860000000004</v>
          </cell>
          <cell r="CW83">
            <v>7344.951</v>
          </cell>
          <cell r="CX83">
            <v>3180.71</v>
          </cell>
          <cell r="CY83">
            <v>4164.241</v>
          </cell>
          <cell r="CZ83">
            <v>1078.3489999999999</v>
          </cell>
          <cell r="DA83">
            <v>424.27600000000001</v>
          </cell>
          <cell r="DB83">
            <v>654.07299999999998</v>
          </cell>
          <cell r="DC83">
            <v>16417.053</v>
          </cell>
          <cell r="DD83">
            <v>8129.8919999999998</v>
          </cell>
          <cell r="DE83">
            <v>8287.1610000000001</v>
          </cell>
          <cell r="DF83">
            <v>12297.233</v>
          </cell>
          <cell r="DG83">
            <v>6402.2020000000002</v>
          </cell>
          <cell r="DH83">
            <v>5895.0309999999999</v>
          </cell>
          <cell r="DI83">
            <v>1616.998</v>
          </cell>
          <cell r="DJ83">
            <v>862.49699999999996</v>
          </cell>
          <cell r="DK83">
            <v>754.50099999999998</v>
          </cell>
          <cell r="DL83">
            <v>1026.856</v>
          </cell>
          <cell r="DM83">
            <v>416.42200000000003</v>
          </cell>
          <cell r="DN83">
            <v>610.43399999999997</v>
          </cell>
          <cell r="DO83">
            <v>560.47799999999995</v>
          </cell>
          <cell r="DP83">
            <v>278.05399999999997</v>
          </cell>
          <cell r="DQ83">
            <v>282.42399999999998</v>
          </cell>
          <cell r="DR83">
            <v>1123.5</v>
          </cell>
          <cell r="DS83">
            <v>509.07100000000003</v>
          </cell>
          <cell r="DT83">
            <v>614.42899999999997</v>
          </cell>
          <cell r="DU83">
            <v>974.06100000000004</v>
          </cell>
          <cell r="DV83">
            <v>402.98200000000003</v>
          </cell>
          <cell r="DW83">
            <v>571.07899999999995</v>
          </cell>
          <cell r="DX83">
            <v>2255.3789999999999</v>
          </cell>
          <cell r="DY83">
            <v>1131.239</v>
          </cell>
          <cell r="DZ83">
            <v>1124.1410000000001</v>
          </cell>
          <cell r="EA83">
            <v>10041.853999999999</v>
          </cell>
          <cell r="EB83">
            <v>5270.9629999999997</v>
          </cell>
          <cell r="EC83">
            <v>4770.8909999999996</v>
          </cell>
          <cell r="ED83">
            <v>2081.8519999999999</v>
          </cell>
          <cell r="EE83">
            <v>1032.527</v>
          </cell>
          <cell r="EF83">
            <v>1049.326</v>
          </cell>
          <cell r="EG83">
            <v>8343.9529999999995</v>
          </cell>
          <cell r="EH83">
            <v>4193.0569999999998</v>
          </cell>
          <cell r="EI83">
            <v>4150.8969999999999</v>
          </cell>
          <cell r="EJ83">
            <v>1010.883</v>
          </cell>
          <cell r="EK83">
            <v>493.589</v>
          </cell>
          <cell r="EL83">
            <v>517.29300000000001</v>
          </cell>
          <cell r="EM83">
            <v>13043.584000000001</v>
          </cell>
          <cell r="EN83">
            <v>6725.4939999999997</v>
          </cell>
          <cell r="EO83">
            <v>6318.09</v>
          </cell>
          <cell r="EP83">
            <v>11731.815000000001</v>
          </cell>
          <cell r="EQ83">
            <v>6078.8829999999998</v>
          </cell>
          <cell r="ER83">
            <v>5652.9319999999998</v>
          </cell>
          <cell r="ES83">
            <v>11023.671</v>
          </cell>
          <cell r="ET83">
            <v>5765.299</v>
          </cell>
          <cell r="EU83">
            <v>5258.3720000000003</v>
          </cell>
          <cell r="EV83">
            <v>2933.145</v>
          </cell>
          <cell r="EW83">
            <v>1381.5170000000001</v>
          </cell>
          <cell r="EX83">
            <v>1551.6289999999999</v>
          </cell>
          <cell r="EY83">
            <v>1714.598</v>
          </cell>
          <cell r="EZ83">
            <v>827.971</v>
          </cell>
          <cell r="FA83">
            <v>886.62699999999995</v>
          </cell>
          <cell r="FB83">
            <v>968.24699999999996</v>
          </cell>
          <cell r="FC83">
            <v>504.678</v>
          </cell>
          <cell r="FD83">
            <v>463.56799999999998</v>
          </cell>
          <cell r="FE83">
            <v>790.79700000000003</v>
          </cell>
          <cell r="FF83">
            <v>432.89699999999999</v>
          </cell>
          <cell r="FG83">
            <v>357.90100000000001</v>
          </cell>
          <cell r="FH83">
            <v>3329.0230000000001</v>
          </cell>
          <cell r="FI83">
            <v>1294.7929999999999</v>
          </cell>
          <cell r="FJ83">
            <v>2034.23</v>
          </cell>
          <cell r="FK83">
            <v>1238.4090000000001</v>
          </cell>
          <cell r="FL83">
            <v>444.46300000000002</v>
          </cell>
          <cell r="FM83">
            <v>793.94600000000003</v>
          </cell>
          <cell r="FN83">
            <v>387.71100000000001</v>
          </cell>
          <cell r="FO83">
            <v>161.477</v>
          </cell>
          <cell r="FP83">
            <v>226.23500000000001</v>
          </cell>
          <cell r="FQ83">
            <v>1041.549</v>
          </cell>
          <cell r="FR83">
            <v>382.31599999999997</v>
          </cell>
          <cell r="FS83">
            <v>659.23299999999995</v>
          </cell>
          <cell r="FT83">
            <v>203.429</v>
          </cell>
          <cell r="FU83">
            <v>74.192999999999998</v>
          </cell>
          <cell r="FV83">
            <v>129.23599999999999</v>
          </cell>
          <cell r="FW83">
            <v>764.851</v>
          </cell>
          <cell r="FX83">
            <v>283.11599999999999</v>
          </cell>
          <cell r="FY83">
            <v>481.73500000000001</v>
          </cell>
          <cell r="FZ83">
            <v>81.724999999999994</v>
          </cell>
          <cell r="GA83">
            <v>35.670999999999999</v>
          </cell>
          <cell r="GB83">
            <v>46.054000000000002</v>
          </cell>
          <cell r="GC83">
            <v>202.893</v>
          </cell>
          <cell r="GD83">
            <v>65.649000000000001</v>
          </cell>
          <cell r="GE83">
            <v>137.244</v>
          </cell>
          <cell r="GF83">
            <v>237.43600000000001</v>
          </cell>
          <cell r="GG83">
            <v>18.698</v>
          </cell>
          <cell r="GH83">
            <v>218.738</v>
          </cell>
          <cell r="GI83">
            <v>1750.971</v>
          </cell>
          <cell r="GJ83">
            <v>644.80899999999997</v>
          </cell>
          <cell r="GK83">
            <v>1106.162</v>
          </cell>
          <cell r="GL83">
            <v>2035.24</v>
          </cell>
          <cell r="GM83">
            <v>880.86199999999997</v>
          </cell>
          <cell r="GN83">
            <v>1154.3779999999999</v>
          </cell>
          <cell r="GO83">
            <v>318.399</v>
          </cell>
          <cell r="GP83">
            <v>132.88200000000001</v>
          </cell>
          <cell r="GQ83">
            <v>185.517</v>
          </cell>
          <cell r="GR83">
            <v>1716.8409999999999</v>
          </cell>
          <cell r="GS83">
            <v>747.98</v>
          </cell>
          <cell r="GT83">
            <v>968.86099999999999</v>
          </cell>
          <cell r="GU83">
            <v>12615.632</v>
          </cell>
          <cell r="GV83">
            <v>6535.0829999999996</v>
          </cell>
          <cell r="GW83">
            <v>6080.549</v>
          </cell>
          <cell r="GX83">
            <v>3801.4209999999998</v>
          </cell>
          <cell r="GY83">
            <v>1594.808</v>
          </cell>
          <cell r="GZ83">
            <v>2206.6129999999998</v>
          </cell>
          <cell r="HA83">
            <v>969.05</v>
          </cell>
          <cell r="HB83">
            <v>363.48500000000001</v>
          </cell>
          <cell r="HC83">
            <v>605.56500000000005</v>
          </cell>
          <cell r="HD83">
            <v>3072.5219999999999</v>
          </cell>
          <cell r="HE83">
            <v>1577.72</v>
          </cell>
          <cell r="HF83">
            <v>1494.8009999999999</v>
          </cell>
          <cell r="HG83">
            <v>1867.347</v>
          </cell>
          <cell r="HH83">
            <v>932.75</v>
          </cell>
          <cell r="HI83">
            <v>934.59699999999998</v>
          </cell>
          <cell r="HJ83">
            <v>430.55099999999999</v>
          </cell>
          <cell r="HK83">
            <v>218.023</v>
          </cell>
          <cell r="HL83">
            <v>212.52699999999999</v>
          </cell>
          <cell r="HM83">
            <v>347.33300000000003</v>
          </cell>
          <cell r="HN83">
            <v>161.94200000000001</v>
          </cell>
          <cell r="HO83">
            <v>185.39099999999999</v>
          </cell>
          <cell r="HP83">
            <v>152.624</v>
          </cell>
          <cell r="HQ83">
            <v>80.649000000000001</v>
          </cell>
          <cell r="HR83">
            <v>71.975999999999999</v>
          </cell>
          <cell r="HS83">
            <v>352.76299999999998</v>
          </cell>
          <cell r="HT83">
            <v>168.34200000000001</v>
          </cell>
          <cell r="HU83">
            <v>184.42099999999999</v>
          </cell>
          <cell r="HV83">
            <v>338.96</v>
          </cell>
          <cell r="HW83">
            <v>158.143</v>
          </cell>
          <cell r="HX83">
            <v>180.816</v>
          </cell>
          <cell r="HY83">
            <v>742.04100000000005</v>
          </cell>
          <cell r="HZ83">
            <v>363.79700000000003</v>
          </cell>
          <cell r="IA83">
            <v>378.24400000000003</v>
          </cell>
          <cell r="IB83">
            <v>1125.306</v>
          </cell>
          <cell r="IC83">
            <v>568.95399999999995</v>
          </cell>
          <cell r="ID83">
            <v>556.35199999999998</v>
          </cell>
          <cell r="IE83">
            <v>724.69399999999996</v>
          </cell>
          <cell r="IF83">
            <v>353.48700000000002</v>
          </cell>
          <cell r="IG83">
            <v>371.20699999999999</v>
          </cell>
          <cell r="IH83">
            <v>1094.0840000000001</v>
          </cell>
          <cell r="II83">
            <v>548.09</v>
          </cell>
          <cell r="IJ83">
            <v>545.99300000000005</v>
          </cell>
          <cell r="IK83">
            <v>184.804</v>
          </cell>
          <cell r="IL83">
            <v>89.16</v>
          </cell>
          <cell r="IM83">
            <v>95.644000000000005</v>
          </cell>
          <cell r="IN83">
            <v>2070.0430000000001</v>
          </cell>
          <cell r="IO83">
            <v>1035.8309999999999</v>
          </cell>
          <cell r="IP83">
            <v>1034.212</v>
          </cell>
          <cell r="IQ83">
            <v>1522.038</v>
          </cell>
        </row>
      </sheetData>
      <sheetData sheetId="5">
        <row r="1">
          <cell r="B1" t="str">
            <v>&gt; 15-24 years ;  P14 - People who were working 12 months ago ;  &gt; Males ;</v>
          </cell>
          <cell r="C1" t="str">
            <v>&gt; 15-24 years ;  P14 - People who were working 12 months ago ;  &gt; Females ;</v>
          </cell>
          <cell r="D1" t="str">
            <v>&gt; 15-24 years ;  P15 - People currently employed and employed 12 months ago ;  Persons ;</v>
          </cell>
          <cell r="E1" t="str">
            <v>&gt; 15-24 years ;  P15 - People currently employed and employed 12 months ago ;  &gt; Males ;</v>
          </cell>
          <cell r="F1" t="str">
            <v>&gt; 15-24 years ;  P15 - People currently employed and employed 12 months ago ;  &gt; Females ;</v>
          </cell>
          <cell r="G1" t="str">
            <v>&gt; 15-24 years ;  P16 - People who left, lost or worked multiple jobs last year ;  Persons ;</v>
          </cell>
          <cell r="H1" t="str">
            <v>&gt; 15-24 years ;  P16 - People who left, lost or worked multiple jobs last year ;  &gt; Males ;</v>
          </cell>
          <cell r="I1" t="str">
            <v>&gt; 15-24 years ;  P16 - People who left, lost or worked multiple jobs last year ;  &gt; Females ;</v>
          </cell>
          <cell r="J1" t="str">
            <v>&gt; 15-24 years ;  P17 - People who left or lost a job last year ;  Persons ;</v>
          </cell>
          <cell r="K1" t="str">
            <v>&gt; 15-24 years ;  P17 - People who left or lost a job last year ;  &gt; Males ;</v>
          </cell>
          <cell r="L1" t="str">
            <v>&gt; 15-24 years ;  P17 - People who left or lost a job last year ;  &gt; Females ;</v>
          </cell>
          <cell r="M1" t="str">
            <v>&gt; 15-24 years ;  P18 - Employed people who left or lost a job last year ;  Persons ;</v>
          </cell>
          <cell r="N1" t="str">
            <v>&gt; 15-24 years ;  P18 - Employed people who left or lost a job last year ;  &gt; Males ;</v>
          </cell>
          <cell r="O1" t="str">
            <v>&gt; 15-24 years ;  P18 - Employed people who left or lost a job last year ;  &gt; Females ;</v>
          </cell>
          <cell r="P1" t="str">
            <v>&gt; 15-24 years ;  P19 - Unemployed people ;  Persons ;</v>
          </cell>
          <cell r="Q1" t="str">
            <v>&gt; 15-24 years ;  P19 - Unemployed people ;  &gt; Males ;</v>
          </cell>
          <cell r="R1" t="str">
            <v>&gt; 15-24 years ;  P19 - Unemployed people ;  &gt; Females ;</v>
          </cell>
          <cell r="S1" t="str">
            <v>&gt; 15-24 years ;  P20 - People not in the labour force (PNILF) ;  Persons ;</v>
          </cell>
          <cell r="T1" t="str">
            <v>&gt; 15-24 years ;  P20 - People not in the labour force (PNILF) ;  &gt; Males ;</v>
          </cell>
          <cell r="U1" t="str">
            <v>&gt; 15-24 years ;  P20 - People not in the labour force (PNILF) ;  &gt; Females ;</v>
          </cell>
          <cell r="V1" t="str">
            <v>&gt; 15-24 years ;  P21 - PNILF who wanted to work ;  Persons ;</v>
          </cell>
          <cell r="W1" t="str">
            <v>&gt; 15-24 years ;  P21 - PNILF who wanted to work ;  &gt; Males ;</v>
          </cell>
          <cell r="X1" t="str">
            <v>&gt; 15-24 years ;  P21 - PNILF who wanted to work ;  &gt; Females ;</v>
          </cell>
          <cell r="Y1" t="str">
            <v>&gt; 15-24 years ;  P22 - PNILF who looked for work ;  Persons ;</v>
          </cell>
          <cell r="Z1" t="str">
            <v>&gt; 15-24 years ;  P22 - PNILF who looked for work ;  &gt; Males ;</v>
          </cell>
          <cell r="AA1" t="str">
            <v>&gt; 15-24 years ;  P22 - PNILF who looked for work ;  &gt; Females ;</v>
          </cell>
          <cell r="AB1" t="str">
            <v>&gt; 15-24 years ;  P23 - PNILF with marginal attachment to the labour force ;  Persons ;</v>
          </cell>
          <cell r="AC1" t="str">
            <v>&gt; 15-24 years ;  P23 - PNILF with marginal attachment to the labour force ;  &gt; Males ;</v>
          </cell>
          <cell r="AD1" t="str">
            <v>&gt; 15-24 years ;  P23 - PNILF with marginal attachment to the labour force ;  &gt; Females ;</v>
          </cell>
          <cell r="AE1" t="str">
            <v>&gt; 15-24 years ;  P24 - PNILF who had a job to go or return to ;  Persons ;</v>
          </cell>
          <cell r="AF1" t="str">
            <v>&gt; 15-24 years ;  P24 - PNILF who had a job to go or return to ;  &gt; Males ;</v>
          </cell>
          <cell r="AG1" t="str">
            <v>&gt; 15-24 years ;  P24 - PNILF who had a job to go or return to ;  &gt; Females ;</v>
          </cell>
          <cell r="AH1" t="str">
            <v>&gt; 15-24 years ;  P25 - PNILF who wanted work and could start within four weeks ;  Persons ;</v>
          </cell>
          <cell r="AI1" t="str">
            <v>&gt; 15-24 years ;  P25 - PNILF who wanted work and could start within four weeks ;  &gt; Males ;</v>
          </cell>
          <cell r="AJ1" t="str">
            <v>&gt; 15-24 years ;  P25 - PNILF who wanted work and could start within four weeks ;  &gt; Females ;</v>
          </cell>
          <cell r="AK1" t="str">
            <v>&gt; 15-24 years ;  P26 - Discouraged job seekers ;  Persons ;</v>
          </cell>
          <cell r="AL1" t="str">
            <v>&gt; 15-24 years ;  P26 - Discouraged job seekers ;  &gt; Males ;</v>
          </cell>
          <cell r="AM1" t="str">
            <v>&gt; 15-24 years ;  P26 - Discouraged job seekers ;  &gt; Females ;</v>
          </cell>
          <cell r="AN1" t="str">
            <v>&gt; 15-24 years ;  P27 - PNILF who wanted work but unavailable within four weeks ;  Persons ;</v>
          </cell>
          <cell r="AO1" t="str">
            <v>&gt; 15-24 years ;  P27 - PNILF who wanted work but unavailable within four weeks ;  &gt; Males ;</v>
          </cell>
          <cell r="AP1" t="str">
            <v>&gt; 15-24 years ;  P27 - PNILF who wanted work but unavailable within four weeks ;  &gt; Females ;</v>
          </cell>
          <cell r="AQ1" t="str">
            <v>&gt; 15-24 years ;  P28 - PNILF who wanted work but were caring for children ;  Persons ;</v>
          </cell>
          <cell r="AR1" t="str">
            <v>&gt; 15-24 years ;  P28 - PNILF who wanted work but were caring for children ;  &gt; Males ;</v>
          </cell>
          <cell r="AS1" t="str">
            <v>&gt; 15-24 years ;  P28 - PNILF who wanted work but were caring for children ;  &gt; Females ;</v>
          </cell>
          <cell r="AT1" t="str">
            <v>&gt; 15-24 years ;  P29 - PNILF whose last job was less than 10 years ago ;  Persons ;</v>
          </cell>
          <cell r="AU1" t="str">
            <v>&gt; 15-24 years ;  P29 - PNILF whose last job was less than 10 years ago ;  &gt; Males ;</v>
          </cell>
          <cell r="AV1" t="str">
            <v>&gt; 15-24 years ;  P29 - PNILF whose last job was less than 10 years ago ;  &gt; Females ;</v>
          </cell>
          <cell r="AW1" t="str">
            <v>&gt; 15-24 years ;  P30 - Potential workers ;  Persons ;</v>
          </cell>
          <cell r="AX1" t="str">
            <v>&gt; 15-24 years ;  P30 - Potential workers ;  &gt; Males ;</v>
          </cell>
          <cell r="AY1" t="str">
            <v>&gt; 15-24 years ;  P30 - Potential workers ;  &gt; Females ;</v>
          </cell>
          <cell r="AZ1" t="str">
            <v>&gt; 15-24 years ;  P31 - Potential workers with job attachment ;  Persons ;</v>
          </cell>
          <cell r="BA1" t="str">
            <v>&gt; 15-24 years ;  P31 - Potential workers with job attachment ;  &gt; Males ;</v>
          </cell>
          <cell r="BB1" t="str">
            <v>&gt; 15-24 years ;  P31 - Potential workers with job attachment ;  &gt; Females ;</v>
          </cell>
          <cell r="BC1" t="str">
            <v>&gt; 15-24 years ;  P32 - Potential workers without job attachment ;  Persons ;</v>
          </cell>
          <cell r="BD1" t="str">
            <v>&gt; 15-24 years ;  P32 - Potential workers without job attachment ;  &gt; Males ;</v>
          </cell>
          <cell r="BE1" t="str">
            <v>&gt; 15-24 years ;  P32 - Potential workers without job attachment ;  &gt; Females ;</v>
          </cell>
          <cell r="BF1" t="str">
            <v>&gt; 15-24 years ;  P33 - People with job attachment ;  Persons ;</v>
          </cell>
          <cell r="BG1" t="str">
            <v>&gt; 15-24 years ;  P33 - People with job attachment ;  &gt; Males ;</v>
          </cell>
          <cell r="BH1" t="str">
            <v>&gt; 15-24 years ;  P33 - People with job attachment ;  &gt; Females ;</v>
          </cell>
          <cell r="BI1" t="str">
            <v>&gt; 15-24 years ;  P34 - People without job attachment ;  Persons ;</v>
          </cell>
          <cell r="BJ1" t="str">
            <v>&gt; 15-24 years ;  P34 - People without job attachment ;  &gt; Males ;</v>
          </cell>
          <cell r="BK1" t="str">
            <v>&gt; 15-24 years ;  P34 - People without job attachment ;  &gt; Females ;</v>
          </cell>
          <cell r="BL1" t="str">
            <v>&gt; 15-24 years ;  P35 - PNILF with marginal attachment to the labour force (historical ver.) ;  Persons ;</v>
          </cell>
          <cell r="BM1" t="str">
            <v>&gt; 15-24 years ;  P35 - PNILF with marginal attachment to the labour force (historical ver.) ;  &gt; Males ;</v>
          </cell>
          <cell r="BN1" t="str">
            <v>&gt; 15-24 years ;  P35 - PNILF with marginal attachment to the labour force (historical ver.) ;  &gt; Females ;</v>
          </cell>
          <cell r="BO1" t="str">
            <v>&gt; 25-44 years ;  P01 - Civilian population ;  Persons ;</v>
          </cell>
          <cell r="BP1" t="str">
            <v>&gt; 25-44 years ;  P01 - Civilian population ;  &gt; Males ;</v>
          </cell>
          <cell r="BQ1" t="str">
            <v>&gt; 25-44 years ;  P01 - Civilian population ;  &gt; Females ;</v>
          </cell>
          <cell r="BR1" t="str">
            <v>&gt; 25-44 years ;  P02 - Employed people ;  Persons ;</v>
          </cell>
          <cell r="BS1" t="str">
            <v>&gt; 25-44 years ;  P02 - Employed people ;  &gt; Males ;</v>
          </cell>
          <cell r="BT1" t="str">
            <v>&gt; 25-44 years ;  P02 - Employed people ;  &gt; Females ;</v>
          </cell>
          <cell r="BU1" t="str">
            <v>&gt; 25-44 years ;  P03 - Employed people who would prefer more hours ;  Persons ;</v>
          </cell>
          <cell r="BV1" t="str">
            <v>&gt; 25-44 years ;  P03 - Employed people who would prefer more hours ;  &gt; Males ;</v>
          </cell>
          <cell r="BW1" t="str">
            <v>&gt; 25-44 years ;  P03 - Employed people who would prefer more hours ;  &gt; Females ;</v>
          </cell>
          <cell r="BX1" t="str">
            <v>&gt; 25-44 years ;  P04 - Part-time workers who would prefer more hours ;  Persons ;</v>
          </cell>
          <cell r="BY1" t="str">
            <v>&gt; 25-44 years ;  P04 - Part-time workers who would prefer more hours ;  &gt; Males ;</v>
          </cell>
          <cell r="BZ1" t="str">
            <v>&gt; 25-44 years ;  P04 - Part-time workers who would prefer more hours ;  &gt; Females ;</v>
          </cell>
          <cell r="CA1" t="str">
            <v>&gt; 25-44 years ;  P05 - Part-time workers who would prefer full-time hours ;  Persons ;</v>
          </cell>
          <cell r="CB1" t="str">
            <v>&gt; 25-44 years ;  P05 - Part-time workers who would prefer full-time hours ;  &gt; Males ;</v>
          </cell>
          <cell r="CC1" t="str">
            <v>&gt; 25-44 years ;  P05 - Part-time workers who would prefer full-time hours ;  &gt; Females ;</v>
          </cell>
          <cell r="CD1" t="str">
            <v>&gt; 25-44 years ;  P06 - Underemployed workers ;  Persons ;</v>
          </cell>
          <cell r="CE1" t="str">
            <v>&gt; 25-44 years ;  P06 - Underemployed workers ;  &gt; Males ;</v>
          </cell>
          <cell r="CF1" t="str">
            <v>&gt; 25-44 years ;  P06 - Underemployed workers ;  &gt; Females ;</v>
          </cell>
          <cell r="CG1" t="str">
            <v>&gt; 25-44 years ;  P07 - Underemployed part-time workers ;  Persons ;</v>
          </cell>
          <cell r="CH1" t="str">
            <v>&gt; 25-44 years ;  P07 - Underemployed part-time workers ;  &gt; Males ;</v>
          </cell>
          <cell r="CI1" t="str">
            <v>&gt; 25-44 years ;  P07 - Underemployed part-time workers ;  &gt; Females ;</v>
          </cell>
          <cell r="CJ1" t="str">
            <v>&gt; 25-44 years ;  P08 - People who started current job In the last year ;  Persons ;</v>
          </cell>
          <cell r="CK1" t="str">
            <v>&gt; 25-44 years ;  P08 - People who started current job In the last year ;  &gt; Males ;</v>
          </cell>
          <cell r="CL1" t="str">
            <v>&gt; 25-44 years ;  P08 - People who started current job In the last year ;  &gt; Females ;</v>
          </cell>
          <cell r="CM1" t="str">
            <v>&gt; 25-44 years ;  P09 - People employed in current job for a year or more ;  Persons ;</v>
          </cell>
          <cell r="CN1" t="str">
            <v>&gt; 25-44 years ;  P09 - People employed in current job for a year or more ;  &gt; Males ;</v>
          </cell>
          <cell r="CO1" t="str">
            <v>&gt; 25-44 years ;  P09 - People employed in current job for a year or more ;  &gt; Females ;</v>
          </cell>
          <cell r="CP1" t="str">
            <v>&gt; 25-44 years ;  P10 - Employees who started current job In the last year ;  Persons ;</v>
          </cell>
          <cell r="CQ1" t="str">
            <v>&gt; 25-44 years ;  P10 - Employees who started current job In the last year ;  &gt; Males ;</v>
          </cell>
          <cell r="CR1" t="str">
            <v>&gt; 25-44 years ;  P10 - Employees who started current job In the last year ;  &gt; Females ;</v>
          </cell>
          <cell r="CS1" t="str">
            <v>&gt; 25-44 years ;  P11 - Employees in current job for a year or more ;  Persons ;</v>
          </cell>
          <cell r="CT1" t="str">
            <v>&gt; 25-44 years ;  P11 - Employees in current job for a year or more ;  &gt; Males ;</v>
          </cell>
          <cell r="CU1" t="str">
            <v>&gt; 25-44 years ;  P11 - Employees in current job for a year or more ;  &gt; Females ;</v>
          </cell>
          <cell r="CV1" t="str">
            <v>&gt; 25-44 years ;  P12 - Looked for work while in current job over the last year ;  Persons ;</v>
          </cell>
          <cell r="CW1" t="str">
            <v>&gt; 25-44 years ;  P12 - Looked for work while in current job over the last year ;  &gt; Males ;</v>
          </cell>
          <cell r="CX1" t="str">
            <v>&gt; 25-44 years ;  P12 - Looked for work while in current job over the last year ;  &gt; Females ;</v>
          </cell>
          <cell r="CY1" t="str">
            <v>&gt; 25-44 years ;  P13 - People who worked at some time during the last year ;  Persons ;</v>
          </cell>
          <cell r="CZ1" t="str">
            <v>&gt; 25-44 years ;  P13 - People who worked at some time during the last year ;  &gt; Males ;</v>
          </cell>
          <cell r="DA1" t="str">
            <v>&gt; 25-44 years ;  P13 - People who worked at some time during the last year ;  &gt; Females ;</v>
          </cell>
          <cell r="DB1" t="str">
            <v>&gt; 25-44 years ;  P14 - People who were working 12 months ago ;  Persons ;</v>
          </cell>
          <cell r="DC1" t="str">
            <v>&gt; 25-44 years ;  P14 - People who were working 12 months ago ;  &gt; Males ;</v>
          </cell>
          <cell r="DD1" t="str">
            <v>&gt; 25-44 years ;  P14 - People who were working 12 months ago ;  &gt; Females ;</v>
          </cell>
          <cell r="DE1" t="str">
            <v>&gt; 25-44 years ;  P15 - People currently employed and employed 12 months ago ;  Persons ;</v>
          </cell>
          <cell r="DF1" t="str">
            <v>&gt; 25-44 years ;  P15 - People currently employed and employed 12 months ago ;  &gt; Males ;</v>
          </cell>
          <cell r="DG1" t="str">
            <v>&gt; 25-44 years ;  P15 - People currently employed and employed 12 months ago ;  &gt; Females ;</v>
          </cell>
          <cell r="DH1" t="str">
            <v>&gt; 25-44 years ;  P16 - People who left, lost or worked multiple jobs last year ;  Persons ;</v>
          </cell>
          <cell r="DI1" t="str">
            <v>&gt; 25-44 years ;  P16 - People who left, lost or worked multiple jobs last year ;  &gt; Males ;</v>
          </cell>
          <cell r="DJ1" t="str">
            <v>&gt; 25-44 years ;  P16 - People who left, lost or worked multiple jobs last year ;  &gt; Females ;</v>
          </cell>
          <cell r="DK1" t="str">
            <v>&gt; 25-44 years ;  P17 - People who left or lost a job last year ;  Persons ;</v>
          </cell>
          <cell r="DL1" t="str">
            <v>&gt; 25-44 years ;  P17 - People who left or lost a job last year ;  &gt; Males ;</v>
          </cell>
          <cell r="DM1" t="str">
            <v>&gt; 25-44 years ;  P17 - People who left or lost a job last year ;  &gt; Females ;</v>
          </cell>
          <cell r="DN1" t="str">
            <v>&gt; 25-44 years ;  P18 - Employed people who left or lost a job last year ;  Persons ;</v>
          </cell>
          <cell r="DO1" t="str">
            <v>&gt; 25-44 years ;  P18 - Employed people who left or lost a job last year ;  &gt; Males ;</v>
          </cell>
          <cell r="DP1" t="str">
            <v>&gt; 25-44 years ;  P18 - Employed people who left or lost a job last year ;  &gt; Females ;</v>
          </cell>
          <cell r="DQ1" t="str">
            <v>&gt; 25-44 years ;  P19 - Unemployed people ;  Persons ;</v>
          </cell>
          <cell r="DR1" t="str">
            <v>&gt; 25-44 years ;  P19 - Unemployed people ;  &gt; Males ;</v>
          </cell>
          <cell r="DS1" t="str">
            <v>&gt; 25-44 years ;  P19 - Unemployed people ;  &gt; Females ;</v>
          </cell>
          <cell r="DT1" t="str">
            <v>&gt; 25-44 years ;  P20 - People not in the labour force (PNILF) ;  Persons ;</v>
          </cell>
          <cell r="DU1" t="str">
            <v>&gt; 25-44 years ;  P20 - People not in the labour force (PNILF) ;  &gt; Males ;</v>
          </cell>
          <cell r="DV1" t="str">
            <v>&gt; 25-44 years ;  P20 - People not in the labour force (PNILF) ;  &gt; Females ;</v>
          </cell>
          <cell r="DW1" t="str">
            <v>&gt; 25-44 years ;  P21 - PNILF who wanted to work ;  Persons ;</v>
          </cell>
          <cell r="DX1" t="str">
            <v>&gt; 25-44 years ;  P21 - PNILF who wanted to work ;  &gt; Males ;</v>
          </cell>
          <cell r="DY1" t="str">
            <v>&gt; 25-44 years ;  P21 - PNILF who wanted to work ;  &gt; Females ;</v>
          </cell>
          <cell r="DZ1" t="str">
            <v>&gt; 25-44 years ;  P22 - PNILF who looked for work ;  Persons ;</v>
          </cell>
          <cell r="EA1" t="str">
            <v>&gt; 25-44 years ;  P22 - PNILF who looked for work ;  &gt; Males ;</v>
          </cell>
          <cell r="EB1" t="str">
            <v>&gt; 25-44 years ;  P22 - PNILF who looked for work ;  &gt; Females ;</v>
          </cell>
          <cell r="EC1" t="str">
            <v>&gt; 25-44 years ;  P23 - PNILF with marginal attachment to the labour force ;  Persons ;</v>
          </cell>
          <cell r="ED1" t="str">
            <v>&gt; 25-44 years ;  P23 - PNILF with marginal attachment to the labour force ;  &gt; Males ;</v>
          </cell>
          <cell r="EE1" t="str">
            <v>&gt; 25-44 years ;  P23 - PNILF with marginal attachment to the labour force ;  &gt; Females ;</v>
          </cell>
          <cell r="EF1" t="str">
            <v>&gt; 25-44 years ;  P24 - PNILF who had a job to go or return to ;  Persons ;</v>
          </cell>
          <cell r="EG1" t="str">
            <v>&gt; 25-44 years ;  P24 - PNILF who had a job to go or return to ;  &gt; Males ;</v>
          </cell>
          <cell r="EH1" t="str">
            <v>&gt; 25-44 years ;  P24 - PNILF who had a job to go or return to ;  &gt; Females ;</v>
          </cell>
          <cell r="EI1" t="str">
            <v>&gt; 25-44 years ;  P25 - PNILF who wanted work and could start within four weeks ;  Persons ;</v>
          </cell>
          <cell r="EJ1" t="str">
            <v>&gt; 25-44 years ;  P25 - PNILF who wanted work and could start within four weeks ;  &gt; Males ;</v>
          </cell>
          <cell r="EK1" t="str">
            <v>&gt; 25-44 years ;  P25 - PNILF who wanted work and could start within four weeks ;  &gt; Females ;</v>
          </cell>
          <cell r="EL1" t="str">
            <v>&gt; 25-44 years ;  P26 - Discouraged job seekers ;  Persons ;</v>
          </cell>
          <cell r="EM1" t="str">
            <v>&gt; 25-44 years ;  P26 - Discouraged job seekers ;  &gt; Males ;</v>
          </cell>
          <cell r="EN1" t="str">
            <v>&gt; 25-44 years ;  P26 - Discouraged job seekers ;  &gt; Females ;</v>
          </cell>
          <cell r="EO1" t="str">
            <v>&gt; 25-44 years ;  P27 - PNILF who wanted work but unavailable within four weeks ;  Persons ;</v>
          </cell>
          <cell r="EP1" t="str">
            <v>&gt; 25-44 years ;  P27 - PNILF who wanted work but unavailable within four weeks ;  &gt; Males ;</v>
          </cell>
          <cell r="EQ1" t="str">
            <v>&gt; 25-44 years ;  P27 - PNILF who wanted work but unavailable within four weeks ;  &gt; Females ;</v>
          </cell>
          <cell r="ER1" t="str">
            <v>&gt; 25-44 years ;  P28 - PNILF who wanted work but were caring for children ;  Persons ;</v>
          </cell>
          <cell r="ES1" t="str">
            <v>&gt; 25-44 years ;  P28 - PNILF who wanted work but were caring for children ;  &gt; Males ;</v>
          </cell>
          <cell r="ET1" t="str">
            <v>&gt; 25-44 years ;  P28 - PNILF who wanted work but were caring for children ;  &gt; Females ;</v>
          </cell>
          <cell r="EU1" t="str">
            <v>&gt; 25-44 years ;  P29 - PNILF whose last job was less than 10 years ago ;  Persons ;</v>
          </cell>
          <cell r="EV1" t="str">
            <v>&gt; 25-44 years ;  P29 - PNILF whose last job was less than 10 years ago ;  &gt; Males ;</v>
          </cell>
          <cell r="EW1" t="str">
            <v>&gt; 25-44 years ;  P29 - PNILF whose last job was less than 10 years ago ;  &gt; Females ;</v>
          </cell>
          <cell r="EX1" t="str">
            <v>&gt; 25-44 years ;  P30 - Potential workers ;  Persons ;</v>
          </cell>
          <cell r="EY1" t="str">
            <v>&gt; 25-44 years ;  P30 - Potential workers ;  &gt; Males ;</v>
          </cell>
          <cell r="EZ1" t="str">
            <v>&gt; 25-44 years ;  P30 - Potential workers ;  &gt; Females ;</v>
          </cell>
          <cell r="FA1" t="str">
            <v>&gt; 25-44 years ;  P31 - Potential workers with job attachment ;  Persons ;</v>
          </cell>
          <cell r="FB1" t="str">
            <v>&gt; 25-44 years ;  P31 - Potential workers with job attachment ;  &gt; Males ;</v>
          </cell>
          <cell r="FC1" t="str">
            <v>&gt; 25-44 years ;  P31 - Potential workers with job attachment ;  &gt; Females ;</v>
          </cell>
          <cell r="FD1" t="str">
            <v>&gt; 25-44 years ;  P32 - Potential workers without job attachment ;  Persons ;</v>
          </cell>
          <cell r="FE1" t="str">
            <v>&gt; 25-44 years ;  P32 - Potential workers without job attachment ;  &gt; Males ;</v>
          </cell>
          <cell r="FF1" t="str">
            <v>&gt; 25-44 years ;  P32 - Potential workers without job attachment ;  &gt; Females ;</v>
          </cell>
          <cell r="FG1" t="str">
            <v>&gt; 25-44 years ;  P33 - People with job attachment ;  Persons ;</v>
          </cell>
          <cell r="FH1" t="str">
            <v>&gt; 25-44 years ;  P33 - People with job attachment ;  &gt; Males ;</v>
          </cell>
          <cell r="FI1" t="str">
            <v>&gt; 25-44 years ;  P33 - People with job attachment ;  &gt; Females ;</v>
          </cell>
          <cell r="FJ1" t="str">
            <v>&gt; 25-44 years ;  P34 - People without job attachment ;  Persons ;</v>
          </cell>
          <cell r="FK1" t="str">
            <v>&gt; 25-44 years ;  P34 - People without job attachment ;  &gt; Males ;</v>
          </cell>
          <cell r="FL1" t="str">
            <v>&gt; 25-44 years ;  P34 - People without job attachment ;  &gt; Females ;</v>
          </cell>
          <cell r="FM1" t="str">
            <v>&gt; 25-44 years ;  P35 - PNILF with marginal attachment to the labour force (historical ver.) ;  Persons ;</v>
          </cell>
          <cell r="FN1" t="str">
            <v>&gt; 25-44 years ;  P35 - PNILF with marginal attachment to the labour force (historical ver.) ;  &gt; Males ;</v>
          </cell>
          <cell r="FO1" t="str">
            <v>&gt; 25-44 years ;  P35 - PNILF with marginal attachment to the labour force (historical ver.) ;  &gt; Females ;</v>
          </cell>
          <cell r="FP1" t="str">
            <v>&gt; 45-64 years ;  P01 - Civilian population ;  Persons ;</v>
          </cell>
          <cell r="FQ1" t="str">
            <v>&gt; 45-64 years ;  P01 - Civilian population ;  &gt; Males ;</v>
          </cell>
          <cell r="FR1" t="str">
            <v>&gt; 45-64 years ;  P01 - Civilian population ;  &gt; Females ;</v>
          </cell>
          <cell r="FS1" t="str">
            <v>&gt; 45-64 years ;  P02 - Employed people ;  Persons ;</v>
          </cell>
          <cell r="FT1" t="str">
            <v>&gt; 45-64 years ;  P02 - Employed people ;  &gt; Males ;</v>
          </cell>
          <cell r="FU1" t="str">
            <v>&gt; 45-64 years ;  P02 - Employed people ;  &gt; Females ;</v>
          </cell>
          <cell r="FV1" t="str">
            <v>&gt; 45-64 years ;  P03 - Employed people who would prefer more hours ;  Persons ;</v>
          </cell>
          <cell r="FW1" t="str">
            <v>&gt; 45-64 years ;  P03 - Employed people who would prefer more hours ;  &gt; Males ;</v>
          </cell>
          <cell r="FX1" t="str">
            <v>&gt; 45-64 years ;  P03 - Employed people who would prefer more hours ;  &gt; Females ;</v>
          </cell>
          <cell r="FY1" t="str">
            <v>&gt; 45-64 years ;  P04 - Part-time workers who would prefer more hours ;  Persons ;</v>
          </cell>
          <cell r="FZ1" t="str">
            <v>&gt; 45-64 years ;  P04 - Part-time workers who would prefer more hours ;  &gt; Males ;</v>
          </cell>
          <cell r="GA1" t="str">
            <v>&gt; 45-64 years ;  P04 - Part-time workers who would prefer more hours ;  &gt; Females ;</v>
          </cell>
          <cell r="GB1" t="str">
            <v>&gt; 45-64 years ;  P05 - Part-time workers who would prefer full-time hours ;  Persons ;</v>
          </cell>
          <cell r="GC1" t="str">
            <v>&gt; 45-64 years ;  P05 - Part-time workers who would prefer full-time hours ;  &gt; Males ;</v>
          </cell>
          <cell r="GD1" t="str">
            <v>&gt; 45-64 years ;  P05 - Part-time workers who would prefer full-time hours ;  &gt; Females ;</v>
          </cell>
          <cell r="GE1" t="str">
            <v>&gt; 45-64 years ;  P06 - Underemployed workers ;  Persons ;</v>
          </cell>
          <cell r="GF1" t="str">
            <v>&gt; 45-64 years ;  P06 - Underemployed workers ;  &gt; Males ;</v>
          </cell>
          <cell r="GG1" t="str">
            <v>&gt; 45-64 years ;  P06 - Underemployed workers ;  &gt; Females ;</v>
          </cell>
          <cell r="GH1" t="str">
            <v>&gt; 45-64 years ;  P07 - Underemployed part-time workers ;  Persons ;</v>
          </cell>
          <cell r="GI1" t="str">
            <v>&gt; 45-64 years ;  P07 - Underemployed part-time workers ;  &gt; Males ;</v>
          </cell>
          <cell r="GJ1" t="str">
            <v>&gt; 45-64 years ;  P07 - Underemployed part-time workers ;  &gt; Females ;</v>
          </cell>
          <cell r="GK1" t="str">
            <v>&gt; 45-64 years ;  P08 - People who started current job In the last year ;  Persons ;</v>
          </cell>
          <cell r="GL1" t="str">
            <v>&gt; 45-64 years ;  P08 - People who started current job In the last year ;  &gt; Males ;</v>
          </cell>
          <cell r="GM1" t="str">
            <v>&gt; 45-64 years ;  P08 - People who started current job In the last year ;  &gt; Females ;</v>
          </cell>
          <cell r="GN1" t="str">
            <v>&gt; 45-64 years ;  P09 - People employed in current job for a year or more ;  Persons ;</v>
          </cell>
          <cell r="GO1" t="str">
            <v>&gt; 45-64 years ;  P09 - People employed in current job for a year or more ;  &gt; Males ;</v>
          </cell>
          <cell r="GP1" t="str">
            <v>&gt; 45-64 years ;  P09 - People employed in current job for a year or more ;  &gt; Females ;</v>
          </cell>
          <cell r="GQ1" t="str">
            <v>&gt; 45-64 years ;  P10 - Employees who started current job In the last year ;  Persons ;</v>
          </cell>
          <cell r="GR1" t="str">
            <v>&gt; 45-64 years ;  P10 - Employees who started current job In the last year ;  &gt; Males ;</v>
          </cell>
          <cell r="GS1" t="str">
            <v>&gt; 45-64 years ;  P10 - Employees who started current job In the last year ;  &gt; Females ;</v>
          </cell>
          <cell r="GT1" t="str">
            <v>&gt; 45-64 years ;  P11 - Employees in current job for a year or more ;  Persons ;</v>
          </cell>
          <cell r="GU1" t="str">
            <v>&gt; 45-64 years ;  P11 - Employees in current job for a year or more ;  &gt; Males ;</v>
          </cell>
          <cell r="GV1" t="str">
            <v>&gt; 45-64 years ;  P11 - Employees in current job for a year or more ;  &gt; Females ;</v>
          </cell>
          <cell r="GW1" t="str">
            <v>&gt; 45-64 years ;  P12 - Looked for work while in current job over the last year ;  Persons ;</v>
          </cell>
          <cell r="GX1" t="str">
            <v>&gt; 45-64 years ;  P12 - Looked for work while in current job over the last year ;  &gt; Males ;</v>
          </cell>
          <cell r="GY1" t="str">
            <v>&gt; 45-64 years ;  P12 - Looked for work while in current job over the last year ;  &gt; Females ;</v>
          </cell>
          <cell r="GZ1" t="str">
            <v>&gt; 45-64 years ;  P13 - People who worked at some time during the last year ;  Persons ;</v>
          </cell>
          <cell r="HA1" t="str">
            <v>&gt; 45-64 years ;  P13 - People who worked at some time during the last year ;  &gt; Males ;</v>
          </cell>
          <cell r="HB1" t="str">
            <v>&gt; 45-64 years ;  P13 - People who worked at some time during the last year ;  &gt; Females ;</v>
          </cell>
          <cell r="HC1" t="str">
            <v>&gt; 45-64 years ;  P14 - People who were working 12 months ago ;  Persons ;</v>
          </cell>
          <cell r="HD1" t="str">
            <v>&gt; 45-64 years ;  P14 - People who were working 12 months ago ;  &gt; Males ;</v>
          </cell>
          <cell r="HE1" t="str">
            <v>&gt; 45-64 years ;  P14 - People who were working 12 months ago ;  &gt; Females ;</v>
          </cell>
          <cell r="HF1" t="str">
            <v>&gt; 45-64 years ;  P15 - People currently employed and employed 12 months ago ;  Persons ;</v>
          </cell>
          <cell r="HG1" t="str">
            <v>&gt; 45-64 years ;  P15 - People currently employed and employed 12 months ago ;  &gt; Males ;</v>
          </cell>
          <cell r="HH1" t="str">
            <v>&gt; 45-64 years ;  P15 - People currently employed and employed 12 months ago ;  &gt; Females ;</v>
          </cell>
          <cell r="HI1" t="str">
            <v>&gt; 45-64 years ;  P16 - People who left, lost or worked multiple jobs last year ;  Persons ;</v>
          </cell>
          <cell r="HJ1" t="str">
            <v>&gt; 45-64 years ;  P16 - People who left, lost or worked multiple jobs last year ;  &gt; Males ;</v>
          </cell>
          <cell r="HK1" t="str">
            <v>&gt; 45-64 years ;  P16 - People who left, lost or worked multiple jobs last year ;  &gt; Females ;</v>
          </cell>
          <cell r="HL1" t="str">
            <v>&gt; 45-64 years ;  P17 - People who left or lost a job last year ;  Persons ;</v>
          </cell>
          <cell r="HM1" t="str">
            <v>&gt; 45-64 years ;  P17 - People who left or lost a job last year ;  &gt; Males ;</v>
          </cell>
          <cell r="HN1" t="str">
            <v>&gt; 45-64 years ;  P17 - People who left or lost a job last year ;  &gt; Females ;</v>
          </cell>
          <cell r="HO1" t="str">
            <v>&gt; 45-64 years ;  P18 - Employed people who left or lost a job last year ;  Persons ;</v>
          </cell>
          <cell r="HP1" t="str">
            <v>&gt; 45-64 years ;  P18 - Employed people who left or lost a job last year ;  &gt; Males ;</v>
          </cell>
          <cell r="HQ1" t="str">
            <v>&gt; 45-64 years ;  P18 - Employed people who left or lost a job last year ;  &gt; Females ;</v>
          </cell>
          <cell r="HR1" t="str">
            <v>&gt; 45-64 years ;  P19 - Unemployed people ;  Persons ;</v>
          </cell>
          <cell r="HS1" t="str">
            <v>&gt; 45-64 years ;  P19 - Unemployed people ;  &gt; Males ;</v>
          </cell>
          <cell r="HT1" t="str">
            <v>&gt; 45-64 years ;  P19 - Unemployed people ;  &gt; Females ;</v>
          </cell>
          <cell r="HU1" t="str">
            <v>&gt; 45-64 years ;  P20 - People not in the labour force (PNILF) ;  Persons ;</v>
          </cell>
          <cell r="HV1" t="str">
            <v>&gt; 45-64 years ;  P20 - People not in the labour force (PNILF) ;  &gt; Males ;</v>
          </cell>
          <cell r="HW1" t="str">
            <v>&gt; 45-64 years ;  P20 - People not in the labour force (PNILF) ;  &gt; Females ;</v>
          </cell>
          <cell r="HX1" t="str">
            <v>&gt; 45-64 years ;  P21 - PNILF who wanted to work ;  Persons ;</v>
          </cell>
          <cell r="HY1" t="str">
            <v>&gt; 45-64 years ;  P21 - PNILF who wanted to work ;  &gt; Males ;</v>
          </cell>
          <cell r="HZ1" t="str">
            <v>&gt; 45-64 years ;  P21 - PNILF who wanted to work ;  &gt; Females ;</v>
          </cell>
          <cell r="IA1" t="str">
            <v>&gt; 45-64 years ;  P22 - PNILF who looked for work ;  Persons ;</v>
          </cell>
          <cell r="IB1" t="str">
            <v>&gt; 45-64 years ;  P22 - PNILF who looked for work ;  &gt; Males ;</v>
          </cell>
          <cell r="IC1" t="str">
            <v>&gt; 45-64 years ;  P22 - PNILF who looked for work ;  &gt; Females ;</v>
          </cell>
          <cell r="ID1" t="str">
            <v>&gt; 45-64 years ;  P23 - PNILF with marginal attachment to the labour force ;  Persons ;</v>
          </cell>
          <cell r="IE1" t="str">
            <v>&gt; 45-64 years ;  P23 - PNILF with marginal attachment to the labour force ;  &gt; Males ;</v>
          </cell>
          <cell r="IF1" t="str">
            <v>&gt; 45-64 years ;  P23 - PNILF with marginal attachment to the labour force ;  &gt; Females ;</v>
          </cell>
          <cell r="IG1" t="str">
            <v>&gt; 45-64 years ;  P24 - PNILF who had a job to go or return to ;  Persons ;</v>
          </cell>
          <cell r="IH1" t="str">
            <v>&gt; 45-64 years ;  P24 - PNILF who had a job to go or return to ;  &gt; Males ;</v>
          </cell>
          <cell r="II1" t="str">
            <v>&gt; 45-64 years ;  P24 - PNILF who had a job to go or return to ;  &gt; Females ;</v>
          </cell>
          <cell r="IJ1" t="str">
            <v>&gt; 45-64 years ;  P25 - PNILF who wanted work and could start within four weeks ;  Persons ;</v>
          </cell>
          <cell r="IK1" t="str">
            <v>&gt; 45-64 years ;  P25 - PNILF who wanted work and could start within four weeks ;  &gt; Males ;</v>
          </cell>
          <cell r="IL1" t="str">
            <v>&gt; 45-64 years ;  P25 - PNILF who wanted work and could start within four weeks ;  &gt; Females ;</v>
          </cell>
          <cell r="IM1" t="str">
            <v>&gt; 45-64 years ;  P26 - Discouraged job seekers ;  Persons ;</v>
          </cell>
          <cell r="IN1" t="str">
            <v>&gt; 45-64 years ;  P26 - Discouraged job seekers ;  &gt; Males ;</v>
          </cell>
          <cell r="IO1" t="str">
            <v>&gt; 45-64 years ;  P26 - Discouraged job seekers ;  &gt; Females ;</v>
          </cell>
          <cell r="IP1" t="str">
            <v>&gt; 45-64 years ;  P27 - PNILF who wanted work but unavailable within four weeks ;  Persons ;</v>
          </cell>
          <cell r="IQ1" t="str">
            <v>&gt; 45-64 years ;  P27 - PNILF who wanted work but unavailable within four weeks ;  &gt; Males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A126111218F</v>
          </cell>
          <cell r="C10" t="str">
            <v>A126103658K</v>
          </cell>
          <cell r="D10" t="str">
            <v>A126096150F</v>
          </cell>
          <cell r="E10" t="str">
            <v>A126111270R</v>
          </cell>
          <cell r="F10" t="str">
            <v>A126103710J</v>
          </cell>
          <cell r="G10" t="str">
            <v>A126096102L</v>
          </cell>
          <cell r="H10" t="str">
            <v>A126111222W</v>
          </cell>
          <cell r="I10" t="str">
            <v>A126103662A</v>
          </cell>
          <cell r="J10" t="str">
            <v>A126096154R</v>
          </cell>
          <cell r="K10" t="str">
            <v>A126111274X</v>
          </cell>
          <cell r="L10" t="str">
            <v>A126103714T</v>
          </cell>
          <cell r="M10" t="str">
            <v>A126096158X</v>
          </cell>
          <cell r="N10" t="str">
            <v>A126111278J</v>
          </cell>
          <cell r="O10" t="str">
            <v>A126103718A</v>
          </cell>
          <cell r="P10" t="str">
            <v>A126096210W</v>
          </cell>
          <cell r="Q10" t="str">
            <v>A126111330F</v>
          </cell>
          <cell r="R10" t="str">
            <v>A126103770K</v>
          </cell>
          <cell r="S10" t="str">
            <v>A126096082R</v>
          </cell>
          <cell r="T10" t="str">
            <v>A126111202L</v>
          </cell>
          <cell r="U10" t="str">
            <v>A126103642T</v>
          </cell>
          <cell r="V10" t="str">
            <v>A126096198T</v>
          </cell>
          <cell r="W10" t="str">
            <v>A126111318R</v>
          </cell>
          <cell r="X10" t="str">
            <v>A126103758V</v>
          </cell>
          <cell r="Y10" t="str">
            <v>A126096202W</v>
          </cell>
          <cell r="Z10" t="str">
            <v>A126111322F</v>
          </cell>
          <cell r="AA10" t="str">
            <v>A126103762K</v>
          </cell>
          <cell r="AB10" t="str">
            <v>A126096090R</v>
          </cell>
          <cell r="AC10" t="str">
            <v>A126111210L</v>
          </cell>
          <cell r="AD10" t="str">
            <v>A126103650T</v>
          </cell>
          <cell r="AE10" t="str">
            <v>A126096126F</v>
          </cell>
          <cell r="AF10" t="str">
            <v>A126111246R</v>
          </cell>
          <cell r="AG10" t="str">
            <v>A126103686V</v>
          </cell>
          <cell r="AH10" t="str">
            <v>A126096162R</v>
          </cell>
          <cell r="AI10" t="str">
            <v>A126111282X</v>
          </cell>
          <cell r="AJ10" t="str">
            <v>A126103722T</v>
          </cell>
          <cell r="AK10" t="str">
            <v>A126096214F</v>
          </cell>
          <cell r="AL10" t="str">
            <v>A126111334R</v>
          </cell>
          <cell r="AM10" t="str">
            <v>A126103774V</v>
          </cell>
          <cell r="AN10" t="str">
            <v>A126096086X</v>
          </cell>
          <cell r="AO10" t="str">
            <v>A126111206W</v>
          </cell>
          <cell r="AP10" t="str">
            <v>A126103646A</v>
          </cell>
          <cell r="AQ10" t="str">
            <v>A126096166X</v>
          </cell>
          <cell r="AR10" t="str">
            <v>A126111286J</v>
          </cell>
          <cell r="AS10" t="str">
            <v>A126103726A</v>
          </cell>
          <cell r="AT10" t="str">
            <v>A126096178J</v>
          </cell>
          <cell r="AU10" t="str">
            <v>A126111298T</v>
          </cell>
          <cell r="AV10" t="str">
            <v>A126103738K</v>
          </cell>
          <cell r="AW10" t="str">
            <v>A126096110L</v>
          </cell>
          <cell r="AX10" t="str">
            <v>A126111230W</v>
          </cell>
          <cell r="AY10" t="str">
            <v>A126103670A</v>
          </cell>
          <cell r="AZ10" t="str">
            <v>A126096094X</v>
          </cell>
          <cell r="BA10" t="str">
            <v>A126111214W</v>
          </cell>
          <cell r="BB10" t="str">
            <v>A126103654A</v>
          </cell>
          <cell r="BC10" t="str">
            <v>A126096130W</v>
          </cell>
          <cell r="BD10" t="str">
            <v>A126111250F</v>
          </cell>
          <cell r="BE10" t="str">
            <v>A126103690K</v>
          </cell>
          <cell r="BF10" t="str">
            <v>A126096106W</v>
          </cell>
          <cell r="BG10" t="str">
            <v>A126111226F</v>
          </cell>
          <cell r="BH10" t="str">
            <v>A126103666K</v>
          </cell>
          <cell r="BI10" t="str">
            <v>A126096134F</v>
          </cell>
          <cell r="BJ10" t="str">
            <v>A126111254R</v>
          </cell>
          <cell r="BK10" t="str">
            <v>A126103694V</v>
          </cell>
          <cell r="BL10" t="str">
            <v>A126096114W</v>
          </cell>
          <cell r="BM10" t="str">
            <v>A126111234F</v>
          </cell>
          <cell r="BN10" t="str">
            <v>A126103674K</v>
          </cell>
          <cell r="BO10" t="str">
            <v>A126099962T</v>
          </cell>
          <cell r="BP10" t="str">
            <v>A126115082C</v>
          </cell>
          <cell r="BQ10" t="str">
            <v>A126107522W</v>
          </cell>
          <cell r="BR10" t="str">
            <v>A126099918J</v>
          </cell>
          <cell r="BS10" t="str">
            <v>A126115038V</v>
          </cell>
          <cell r="BT10" t="str">
            <v>A126107478X</v>
          </cell>
          <cell r="BU10" t="str">
            <v>A126099966A</v>
          </cell>
          <cell r="BV10" t="str">
            <v>A126115086L</v>
          </cell>
          <cell r="BW10" t="str">
            <v>A126107526F</v>
          </cell>
          <cell r="BX10" t="str">
            <v>A126099970T</v>
          </cell>
          <cell r="BY10" t="str">
            <v>A126115090C</v>
          </cell>
          <cell r="BZ10" t="str">
            <v>A126107530W</v>
          </cell>
          <cell r="CA10" t="str">
            <v>A126099922X</v>
          </cell>
          <cell r="CB10" t="str">
            <v>A126115042K</v>
          </cell>
          <cell r="CC10" t="str">
            <v>A126107482R</v>
          </cell>
          <cell r="CD10" t="str">
            <v>A126099926J</v>
          </cell>
          <cell r="CE10" t="str">
            <v>A126115046V</v>
          </cell>
          <cell r="CF10" t="str">
            <v>A126107486X</v>
          </cell>
          <cell r="CG10" t="str">
            <v>A126099950J</v>
          </cell>
          <cell r="CH10" t="str">
            <v>A126115070V</v>
          </cell>
          <cell r="CI10" t="str">
            <v>A126107510L</v>
          </cell>
          <cell r="CJ10" t="str">
            <v>A126099898K</v>
          </cell>
          <cell r="CK10" t="str">
            <v>A126115018K</v>
          </cell>
          <cell r="CL10" t="str">
            <v>A126107458R</v>
          </cell>
          <cell r="CM10" t="str">
            <v>A126099974A</v>
          </cell>
          <cell r="CN10" t="str">
            <v>A126115094L</v>
          </cell>
          <cell r="CO10" t="str">
            <v>A126107534F</v>
          </cell>
          <cell r="CP10" t="str">
            <v>A126099954T</v>
          </cell>
          <cell r="CQ10" t="str">
            <v>A126115074C</v>
          </cell>
          <cell r="CR10" t="str">
            <v>A126107514W</v>
          </cell>
          <cell r="CS10" t="str">
            <v>A126099986K</v>
          </cell>
          <cell r="CT10" t="str">
            <v>A126115106K</v>
          </cell>
          <cell r="CU10" t="str">
            <v>A126107546R</v>
          </cell>
          <cell r="CV10" t="str">
            <v>A126099902R</v>
          </cell>
          <cell r="CW10" t="str">
            <v>A126115022A</v>
          </cell>
          <cell r="CX10" t="str">
            <v>A126107462F</v>
          </cell>
          <cell r="CY10" t="str">
            <v>A126099858T</v>
          </cell>
          <cell r="CZ10" t="str">
            <v>A126114978A</v>
          </cell>
          <cell r="DA10" t="str">
            <v>A126107418W</v>
          </cell>
          <cell r="DB10" t="str">
            <v>A126099878A</v>
          </cell>
          <cell r="DC10" t="str">
            <v>A126114998K</v>
          </cell>
          <cell r="DD10" t="str">
            <v>A126107438F</v>
          </cell>
          <cell r="DE10" t="str">
            <v>A126099930X</v>
          </cell>
          <cell r="DF10" t="str">
            <v>A126115050K</v>
          </cell>
          <cell r="DG10" t="str">
            <v>A126107490R</v>
          </cell>
          <cell r="DH10" t="str">
            <v>A126099882T</v>
          </cell>
          <cell r="DI10" t="str">
            <v>A126115002T</v>
          </cell>
          <cell r="DJ10" t="str">
            <v>A126107442W</v>
          </cell>
          <cell r="DK10" t="str">
            <v>A126099934J</v>
          </cell>
          <cell r="DL10" t="str">
            <v>A126115054V</v>
          </cell>
          <cell r="DM10" t="str">
            <v>A126107494X</v>
          </cell>
          <cell r="DN10" t="str">
            <v>A126099938T</v>
          </cell>
          <cell r="DO10" t="str">
            <v>A126115058C</v>
          </cell>
          <cell r="DP10" t="str">
            <v>A126107498J</v>
          </cell>
          <cell r="DQ10" t="str">
            <v>A126099990A</v>
          </cell>
          <cell r="DR10" t="str">
            <v>A126115110A</v>
          </cell>
          <cell r="DS10" t="str">
            <v>A126107550F</v>
          </cell>
          <cell r="DT10" t="str">
            <v>A126099862J</v>
          </cell>
          <cell r="DU10" t="str">
            <v>A126114982T</v>
          </cell>
          <cell r="DV10" t="str">
            <v>A126107422L</v>
          </cell>
          <cell r="DW10" t="str">
            <v>A126099978K</v>
          </cell>
          <cell r="DX10" t="str">
            <v>A126115098W</v>
          </cell>
          <cell r="DY10" t="str">
            <v>A126107538R</v>
          </cell>
          <cell r="DZ10" t="str">
            <v>A126099982A</v>
          </cell>
          <cell r="EA10" t="str">
            <v>A126115102A</v>
          </cell>
          <cell r="EB10" t="str">
            <v>A126107542F</v>
          </cell>
          <cell r="EC10" t="str">
            <v>A126099870J</v>
          </cell>
          <cell r="ED10" t="str">
            <v>A126114990T</v>
          </cell>
          <cell r="EE10" t="str">
            <v>A126107430L</v>
          </cell>
          <cell r="EF10" t="str">
            <v>A126099906X</v>
          </cell>
          <cell r="EG10" t="str">
            <v>A126115026K</v>
          </cell>
          <cell r="EH10" t="str">
            <v>A126107466R</v>
          </cell>
          <cell r="EI10" t="str">
            <v>A126099942J</v>
          </cell>
          <cell r="EJ10" t="str">
            <v>A126115062V</v>
          </cell>
          <cell r="EK10" t="str">
            <v>A126107502L</v>
          </cell>
          <cell r="EL10" t="str">
            <v>A126099994K</v>
          </cell>
          <cell r="EM10" t="str">
            <v>A126115114K</v>
          </cell>
          <cell r="EN10" t="str">
            <v>A126107554R</v>
          </cell>
          <cell r="EO10" t="str">
            <v>A126099866T</v>
          </cell>
          <cell r="EP10" t="str">
            <v>A126114986A</v>
          </cell>
          <cell r="EQ10" t="str">
            <v>A126107426W</v>
          </cell>
          <cell r="ER10" t="str">
            <v>A126099946T</v>
          </cell>
          <cell r="ES10" t="str">
            <v>A126115066C</v>
          </cell>
          <cell r="ET10" t="str">
            <v>A126107506W</v>
          </cell>
          <cell r="EU10" t="str">
            <v>A126099958A</v>
          </cell>
          <cell r="EV10" t="str">
            <v>A126115078L</v>
          </cell>
          <cell r="EW10" t="str">
            <v>A126107518F</v>
          </cell>
          <cell r="EX10" t="str">
            <v>A126099890T</v>
          </cell>
          <cell r="EY10" t="str">
            <v>A126115010T</v>
          </cell>
          <cell r="EZ10" t="str">
            <v>A126107450W</v>
          </cell>
          <cell r="FA10" t="str">
            <v>A126099874T</v>
          </cell>
          <cell r="FB10" t="str">
            <v>A126114994A</v>
          </cell>
          <cell r="FC10" t="str">
            <v>A126107434W</v>
          </cell>
          <cell r="FD10" t="str">
            <v>A126099910R</v>
          </cell>
          <cell r="FE10" t="str">
            <v>A126115030A</v>
          </cell>
          <cell r="FF10" t="str">
            <v>A126107470F</v>
          </cell>
          <cell r="FG10" t="str">
            <v>A126099886A</v>
          </cell>
          <cell r="FH10" t="str">
            <v>A126115006A</v>
          </cell>
          <cell r="FI10" t="str">
            <v>A126107446F</v>
          </cell>
          <cell r="FJ10" t="str">
            <v>A126099914X</v>
          </cell>
          <cell r="FK10" t="str">
            <v>A126115034K</v>
          </cell>
          <cell r="FL10" t="str">
            <v>A126107474R</v>
          </cell>
          <cell r="FM10" t="str">
            <v>A126099894A</v>
          </cell>
          <cell r="FN10" t="str">
            <v>A126115014A</v>
          </cell>
          <cell r="FO10" t="str">
            <v>A126107454F</v>
          </cell>
          <cell r="FP10" t="str">
            <v>A126101222K</v>
          </cell>
          <cell r="FQ10" t="str">
            <v>A126116342F</v>
          </cell>
          <cell r="FR10" t="str">
            <v>A126108782K</v>
          </cell>
          <cell r="FS10" t="str">
            <v>A126101178L</v>
          </cell>
          <cell r="FT10" t="str">
            <v>A126116298J</v>
          </cell>
          <cell r="FU10" t="str">
            <v>A126108738A</v>
          </cell>
          <cell r="FV10" t="str">
            <v>A126101226V</v>
          </cell>
          <cell r="FW10" t="str">
            <v>A126116346R</v>
          </cell>
          <cell r="FX10" t="str">
            <v>A126108786V</v>
          </cell>
          <cell r="FY10" t="str">
            <v>A126101230K</v>
          </cell>
          <cell r="FZ10" t="str">
            <v>A126116350F</v>
          </cell>
          <cell r="GA10" t="str">
            <v>A126108790K</v>
          </cell>
          <cell r="GB10" t="str">
            <v>A126101182C</v>
          </cell>
          <cell r="GC10" t="str">
            <v>A126116302L</v>
          </cell>
          <cell r="GD10" t="str">
            <v>A126108742T</v>
          </cell>
          <cell r="GE10" t="str">
            <v>A126101186L</v>
          </cell>
          <cell r="GF10" t="str">
            <v>A126116306W</v>
          </cell>
          <cell r="GG10" t="str">
            <v>A126108746A</v>
          </cell>
          <cell r="GH10" t="str">
            <v>A126101210A</v>
          </cell>
          <cell r="GI10" t="str">
            <v>A126116330W</v>
          </cell>
          <cell r="GJ10" t="str">
            <v>A126108770A</v>
          </cell>
          <cell r="GK10" t="str">
            <v>A126101158C</v>
          </cell>
          <cell r="GL10" t="str">
            <v>A126116278X</v>
          </cell>
          <cell r="GM10" t="str">
            <v>A126108718T</v>
          </cell>
          <cell r="GN10" t="str">
            <v>A126101234V</v>
          </cell>
          <cell r="GO10" t="str">
            <v>A126116354R</v>
          </cell>
          <cell r="GP10" t="str">
            <v>A126108794V</v>
          </cell>
          <cell r="GQ10" t="str">
            <v>A126101214K</v>
          </cell>
          <cell r="GR10" t="str">
            <v>A126116334F</v>
          </cell>
          <cell r="GS10" t="str">
            <v>A126108774K</v>
          </cell>
          <cell r="GT10" t="str">
            <v>A126101246C</v>
          </cell>
          <cell r="GU10" t="str">
            <v>A126116366X</v>
          </cell>
          <cell r="GV10" t="str">
            <v>A126108806T</v>
          </cell>
          <cell r="GW10" t="str">
            <v>A126101162V</v>
          </cell>
          <cell r="GX10" t="str">
            <v>A126116282R</v>
          </cell>
          <cell r="GY10" t="str">
            <v>A126108722J</v>
          </cell>
          <cell r="GZ10" t="str">
            <v>A126101118K</v>
          </cell>
          <cell r="HA10" t="str">
            <v>A126116238F</v>
          </cell>
          <cell r="HB10" t="str">
            <v>A126108678K</v>
          </cell>
          <cell r="HC10" t="str">
            <v>A126101138V</v>
          </cell>
          <cell r="HD10" t="str">
            <v>A126116258R</v>
          </cell>
          <cell r="HE10" t="str">
            <v>A126108698V</v>
          </cell>
          <cell r="HF10" t="str">
            <v>A126101190C</v>
          </cell>
          <cell r="HG10" t="str">
            <v>A126116310L</v>
          </cell>
          <cell r="HH10" t="str">
            <v>A126108750T</v>
          </cell>
          <cell r="HI10" t="str">
            <v>A126101142K</v>
          </cell>
          <cell r="HJ10" t="str">
            <v>A126116262F</v>
          </cell>
          <cell r="HK10" t="str">
            <v>A126108702X</v>
          </cell>
          <cell r="HL10" t="str">
            <v>A126101194L</v>
          </cell>
          <cell r="HM10" t="str">
            <v>A126116314W</v>
          </cell>
          <cell r="HN10" t="str">
            <v>A126108754A</v>
          </cell>
          <cell r="HO10" t="str">
            <v>A126101198W</v>
          </cell>
          <cell r="HP10" t="str">
            <v>A126116318F</v>
          </cell>
          <cell r="HQ10" t="str">
            <v>A126108758K</v>
          </cell>
          <cell r="HR10" t="str">
            <v>A126101250V</v>
          </cell>
          <cell r="HS10" t="str">
            <v>A126116370R</v>
          </cell>
          <cell r="HT10" t="str">
            <v>A126108810J</v>
          </cell>
          <cell r="HU10" t="str">
            <v>A126101122A</v>
          </cell>
          <cell r="HV10" t="str">
            <v>A126116242W</v>
          </cell>
          <cell r="HW10" t="str">
            <v>A126108682A</v>
          </cell>
          <cell r="HX10" t="str">
            <v>A126101238C</v>
          </cell>
          <cell r="HY10" t="str">
            <v>A126116358X</v>
          </cell>
          <cell r="HZ10" t="str">
            <v>A126108798C</v>
          </cell>
          <cell r="IA10" t="str">
            <v>A126101242V</v>
          </cell>
          <cell r="IB10" t="str">
            <v>A126116362R</v>
          </cell>
          <cell r="IC10" t="str">
            <v>A126108802J</v>
          </cell>
          <cell r="ID10" t="str">
            <v>A126101130A</v>
          </cell>
          <cell r="IE10" t="str">
            <v>A126116250W</v>
          </cell>
          <cell r="IF10" t="str">
            <v>A126108690A</v>
          </cell>
          <cell r="IG10" t="str">
            <v>A126101166C</v>
          </cell>
          <cell r="IH10" t="str">
            <v>A126116286X</v>
          </cell>
          <cell r="II10" t="str">
            <v>A126108726T</v>
          </cell>
          <cell r="IJ10" t="str">
            <v>A126101202A</v>
          </cell>
          <cell r="IK10" t="str">
            <v>A126116322W</v>
          </cell>
          <cell r="IL10" t="str">
            <v>A126108762A</v>
          </cell>
          <cell r="IM10" t="str">
            <v>A126101254C</v>
          </cell>
          <cell r="IN10" t="str">
            <v>A126116374X</v>
          </cell>
          <cell r="IO10" t="str">
            <v>A126108814T</v>
          </cell>
          <cell r="IP10" t="str">
            <v>A126101126K</v>
          </cell>
          <cell r="IQ10" t="str">
            <v>A126116246F</v>
          </cell>
        </row>
        <row r="11">
          <cell r="B11">
            <v>770.54600000000005</v>
          </cell>
          <cell r="C11">
            <v>761.16600000000005</v>
          </cell>
          <cell r="D11">
            <v>1363.992</v>
          </cell>
          <cell r="E11">
            <v>687.6</v>
          </cell>
          <cell r="F11">
            <v>676.39200000000005</v>
          </cell>
          <cell r="G11">
            <v>695.28</v>
          </cell>
          <cell r="H11">
            <v>344.51400000000001</v>
          </cell>
          <cell r="I11">
            <v>350.76600000000002</v>
          </cell>
          <cell r="J11">
            <v>488.81299999999999</v>
          </cell>
          <cell r="K11">
            <v>245.762</v>
          </cell>
          <cell r="L11">
            <v>243.05099999999999</v>
          </cell>
          <cell r="M11">
            <v>233.50299999999999</v>
          </cell>
          <cell r="N11">
            <v>111.059</v>
          </cell>
          <cell r="O11">
            <v>122.444</v>
          </cell>
          <cell r="P11">
            <v>291.02800000000002</v>
          </cell>
          <cell r="Q11">
            <v>158.74700000000001</v>
          </cell>
          <cell r="R11">
            <v>132.28100000000001</v>
          </cell>
          <cell r="S11">
            <v>988.17100000000005</v>
          </cell>
          <cell r="T11">
            <v>494.87299999999999</v>
          </cell>
          <cell r="U11">
            <v>493.29700000000003</v>
          </cell>
          <cell r="V11">
            <v>396.68</v>
          </cell>
          <cell r="W11">
            <v>194.66499999999999</v>
          </cell>
          <cell r="X11">
            <v>202.01400000000001</v>
          </cell>
          <cell r="Y11">
            <v>120.014</v>
          </cell>
          <cell r="Z11">
            <v>58.594000000000001</v>
          </cell>
          <cell r="AA11">
            <v>61.42</v>
          </cell>
          <cell r="AB11">
            <v>339.18400000000003</v>
          </cell>
          <cell r="AC11">
            <v>169.51400000000001</v>
          </cell>
          <cell r="AD11">
            <v>169.67</v>
          </cell>
          <cell r="AE11">
            <v>40.223999999999997</v>
          </cell>
          <cell r="AF11">
            <v>22.491</v>
          </cell>
          <cell r="AG11">
            <v>17.731999999999999</v>
          </cell>
          <cell r="AH11">
            <v>284.74900000000002</v>
          </cell>
          <cell r="AI11">
            <v>142.369</v>
          </cell>
          <cell r="AJ11">
            <v>142.38</v>
          </cell>
          <cell r="AK11">
            <v>18.286999999999999</v>
          </cell>
          <cell r="AL11">
            <v>12.487</v>
          </cell>
          <cell r="AM11">
            <v>5.8</v>
          </cell>
          <cell r="AN11">
            <v>57.695999999999998</v>
          </cell>
          <cell r="AO11">
            <v>25.151</v>
          </cell>
          <cell r="AP11">
            <v>32.543999999999997</v>
          </cell>
          <cell r="AQ11">
            <v>32.329000000000001</v>
          </cell>
          <cell r="AR11">
            <v>2.2719999999999998</v>
          </cell>
          <cell r="AS11">
            <v>30.058</v>
          </cell>
          <cell r="AT11">
            <v>294.637</v>
          </cell>
          <cell r="AU11">
            <v>129.03800000000001</v>
          </cell>
          <cell r="AV11">
            <v>165.59899999999999</v>
          </cell>
          <cell r="AW11">
            <v>687.90800000000002</v>
          </cell>
          <cell r="AX11">
            <v>353.41199999999998</v>
          </cell>
          <cell r="AY11">
            <v>334.495</v>
          </cell>
          <cell r="AZ11">
            <v>80.915999999999997</v>
          </cell>
          <cell r="BA11">
            <v>45.351999999999997</v>
          </cell>
          <cell r="BB11">
            <v>35.564999999999998</v>
          </cell>
          <cell r="BC11">
            <v>606.99099999999999</v>
          </cell>
          <cell r="BD11">
            <v>308.06099999999998</v>
          </cell>
          <cell r="BE11">
            <v>298.93099999999998</v>
          </cell>
          <cell r="BF11">
            <v>1916.174</v>
          </cell>
          <cell r="BG11">
            <v>983.69399999999996</v>
          </cell>
          <cell r="BH11">
            <v>932.48</v>
          </cell>
          <cell r="BI11">
            <v>1198.2829999999999</v>
          </cell>
          <cell r="BJ11">
            <v>608.26800000000003</v>
          </cell>
          <cell r="BK11">
            <v>590.01400000000001</v>
          </cell>
          <cell r="BL11">
            <v>333.07799999999997</v>
          </cell>
          <cell r="BM11">
            <v>167.43199999999999</v>
          </cell>
          <cell r="BN11">
            <v>165.64599999999999</v>
          </cell>
          <cell r="BO11">
            <v>6636.5029999999997</v>
          </cell>
          <cell r="BP11">
            <v>3295.94</v>
          </cell>
          <cell r="BQ11">
            <v>3340.5630000000001</v>
          </cell>
          <cell r="BR11">
            <v>5285.6769999999997</v>
          </cell>
          <cell r="BS11">
            <v>2887.8319999999999</v>
          </cell>
          <cell r="BT11">
            <v>2397.8449999999998</v>
          </cell>
          <cell r="BU11">
            <v>684.55799999999999</v>
          </cell>
          <cell r="BV11">
            <v>376.387</v>
          </cell>
          <cell r="BW11">
            <v>308.17099999999999</v>
          </cell>
          <cell r="BX11">
            <v>374.8</v>
          </cell>
          <cell r="BY11">
            <v>129.923</v>
          </cell>
          <cell r="BZ11">
            <v>244.87700000000001</v>
          </cell>
          <cell r="CA11">
            <v>225.13300000000001</v>
          </cell>
          <cell r="CB11">
            <v>103.968</v>
          </cell>
          <cell r="CC11">
            <v>121.166</v>
          </cell>
          <cell r="CD11">
            <v>369.029</v>
          </cell>
          <cell r="CE11">
            <v>143.30099999999999</v>
          </cell>
          <cell r="CF11">
            <v>225.727</v>
          </cell>
          <cell r="CG11">
            <v>338.26299999999998</v>
          </cell>
          <cell r="CH11">
            <v>118.227</v>
          </cell>
          <cell r="CI11">
            <v>220.036</v>
          </cell>
          <cell r="CJ11">
            <v>1005.777</v>
          </cell>
          <cell r="CK11">
            <v>541.19000000000005</v>
          </cell>
          <cell r="CL11">
            <v>464.58800000000002</v>
          </cell>
          <cell r="CM11">
            <v>4279.8999999999996</v>
          </cell>
          <cell r="CN11">
            <v>2346.643</v>
          </cell>
          <cell r="CO11">
            <v>1933.2570000000001</v>
          </cell>
          <cell r="CP11">
            <v>893.87400000000002</v>
          </cell>
          <cell r="CQ11">
            <v>480.23899999999998</v>
          </cell>
          <cell r="CR11">
            <v>413.63499999999999</v>
          </cell>
          <cell r="CS11">
            <v>3616.7260000000001</v>
          </cell>
          <cell r="CT11">
            <v>1936.3130000000001</v>
          </cell>
          <cell r="CU11">
            <v>1680.413</v>
          </cell>
          <cell r="CV11">
            <v>439.71600000000001</v>
          </cell>
          <cell r="CW11">
            <v>237.20099999999999</v>
          </cell>
          <cell r="CX11">
            <v>202.51499999999999</v>
          </cell>
          <cell r="CY11">
            <v>5625.6459999999997</v>
          </cell>
          <cell r="CZ11">
            <v>3028.402</v>
          </cell>
          <cell r="DA11">
            <v>2597.2440000000001</v>
          </cell>
          <cell r="DB11">
            <v>5088.6040000000003</v>
          </cell>
          <cell r="DC11">
            <v>2784.36</v>
          </cell>
          <cell r="DD11">
            <v>2304.2440000000001</v>
          </cell>
          <cell r="DE11">
            <v>4788.4160000000002</v>
          </cell>
          <cell r="DF11">
            <v>2658.97</v>
          </cell>
          <cell r="DG11">
            <v>2129.4450000000002</v>
          </cell>
          <cell r="DH11">
            <v>1330.7539999999999</v>
          </cell>
          <cell r="DI11">
            <v>682.09400000000005</v>
          </cell>
          <cell r="DJ11">
            <v>648.66</v>
          </cell>
          <cell r="DK11">
            <v>834.61199999999997</v>
          </cell>
          <cell r="DL11">
            <v>442.62400000000002</v>
          </cell>
          <cell r="DM11">
            <v>391.988</v>
          </cell>
          <cell r="DN11">
            <v>494.64400000000001</v>
          </cell>
          <cell r="DO11">
            <v>302.05500000000001</v>
          </cell>
          <cell r="DP11">
            <v>192.589</v>
          </cell>
          <cell r="DQ11">
            <v>291.89699999999999</v>
          </cell>
          <cell r="DR11">
            <v>152.04400000000001</v>
          </cell>
          <cell r="DS11">
            <v>139.85300000000001</v>
          </cell>
          <cell r="DT11">
            <v>1058.9290000000001</v>
          </cell>
          <cell r="DU11">
            <v>256.06400000000002</v>
          </cell>
          <cell r="DV11">
            <v>802.86500000000001</v>
          </cell>
          <cell r="DW11">
            <v>526.35900000000004</v>
          </cell>
          <cell r="DX11">
            <v>113.887</v>
          </cell>
          <cell r="DY11">
            <v>412.47199999999998</v>
          </cell>
          <cell r="DZ11">
            <v>123.126</v>
          </cell>
          <cell r="EA11">
            <v>40.848999999999997</v>
          </cell>
          <cell r="EB11">
            <v>82.277000000000001</v>
          </cell>
          <cell r="EC11">
            <v>439.35</v>
          </cell>
          <cell r="ED11">
            <v>88.899000000000001</v>
          </cell>
          <cell r="EE11">
            <v>350.452</v>
          </cell>
          <cell r="EF11">
            <v>83.536000000000001</v>
          </cell>
          <cell r="EG11">
            <v>20.436</v>
          </cell>
          <cell r="EH11">
            <v>63.1</v>
          </cell>
          <cell r="EI11">
            <v>331.90800000000002</v>
          </cell>
          <cell r="EJ11">
            <v>56.929000000000002</v>
          </cell>
          <cell r="EK11">
            <v>274.97899999999998</v>
          </cell>
          <cell r="EL11">
            <v>22.783999999999999</v>
          </cell>
          <cell r="EM11">
            <v>2.42</v>
          </cell>
          <cell r="EN11">
            <v>20.364000000000001</v>
          </cell>
          <cell r="EO11">
            <v>89.978999999999999</v>
          </cell>
          <cell r="EP11">
            <v>25.626000000000001</v>
          </cell>
          <cell r="EQ11">
            <v>64.352999999999994</v>
          </cell>
          <cell r="ER11">
            <v>204.85</v>
          </cell>
          <cell r="ES11">
            <v>9.6310000000000002</v>
          </cell>
          <cell r="ET11">
            <v>195.21899999999999</v>
          </cell>
          <cell r="EU11">
            <v>737.14200000000005</v>
          </cell>
          <cell r="EV11">
            <v>179.76300000000001</v>
          </cell>
          <cell r="EW11">
            <v>557.37900000000002</v>
          </cell>
          <cell r="EX11">
            <v>821.226</v>
          </cell>
          <cell r="EY11">
            <v>266.56900000000002</v>
          </cell>
          <cell r="EZ11">
            <v>554.65800000000002</v>
          </cell>
          <cell r="FA11">
            <v>117.691</v>
          </cell>
          <cell r="FB11">
            <v>37.997</v>
          </cell>
          <cell r="FC11">
            <v>79.694000000000003</v>
          </cell>
          <cell r="FD11">
            <v>703.53499999999997</v>
          </cell>
          <cell r="FE11">
            <v>228.572</v>
          </cell>
          <cell r="FF11">
            <v>474.96300000000002</v>
          </cell>
          <cell r="FG11">
            <v>5403.3680000000004</v>
          </cell>
          <cell r="FH11">
            <v>2925.8290000000002</v>
          </cell>
          <cell r="FI11">
            <v>2477.5390000000002</v>
          </cell>
          <cell r="FJ11">
            <v>1233.135</v>
          </cell>
          <cell r="FK11">
            <v>370.11099999999999</v>
          </cell>
          <cell r="FL11">
            <v>863.024</v>
          </cell>
          <cell r="FM11">
            <v>398.327</v>
          </cell>
          <cell r="FN11">
            <v>85.102999999999994</v>
          </cell>
          <cell r="FO11">
            <v>313.22399999999999</v>
          </cell>
          <cell r="FP11">
            <v>5782.1729999999998</v>
          </cell>
          <cell r="FQ11">
            <v>2838.88</v>
          </cell>
          <cell r="FR11">
            <v>2943.2939999999999</v>
          </cell>
          <cell r="FS11">
            <v>4119.8549999999996</v>
          </cell>
          <cell r="FT11">
            <v>2198.152</v>
          </cell>
          <cell r="FU11">
            <v>1921.703</v>
          </cell>
          <cell r="FV11">
            <v>470.28500000000003</v>
          </cell>
          <cell r="FW11">
            <v>225.774</v>
          </cell>
          <cell r="FX11">
            <v>244.511</v>
          </cell>
          <cell r="FY11">
            <v>282.3</v>
          </cell>
          <cell r="FZ11">
            <v>89.510999999999996</v>
          </cell>
          <cell r="GA11">
            <v>192.78899999999999</v>
          </cell>
          <cell r="GB11">
            <v>147.85400000000001</v>
          </cell>
          <cell r="GC11">
            <v>68.105000000000004</v>
          </cell>
          <cell r="GD11">
            <v>79.75</v>
          </cell>
          <cell r="GE11">
            <v>298.18299999999999</v>
          </cell>
          <cell r="GF11">
            <v>106.43899999999999</v>
          </cell>
          <cell r="GG11">
            <v>191.744</v>
          </cell>
          <cell r="GH11">
            <v>271.42899999999997</v>
          </cell>
          <cell r="GI11">
            <v>87.22</v>
          </cell>
          <cell r="GJ11">
            <v>184.209</v>
          </cell>
          <cell r="GK11">
            <v>406.31799999999998</v>
          </cell>
          <cell r="GL11">
            <v>222.374</v>
          </cell>
          <cell r="GM11">
            <v>183.94399999999999</v>
          </cell>
          <cell r="GN11">
            <v>3713.538</v>
          </cell>
          <cell r="GO11">
            <v>1975.779</v>
          </cell>
          <cell r="GP11">
            <v>1737.759</v>
          </cell>
          <cell r="GQ11">
            <v>356.048</v>
          </cell>
          <cell r="GR11">
            <v>188.43299999999999</v>
          </cell>
          <cell r="GS11">
            <v>167.61500000000001</v>
          </cell>
          <cell r="GT11">
            <v>2797.11</v>
          </cell>
          <cell r="GU11">
            <v>1369.8689999999999</v>
          </cell>
          <cell r="GV11">
            <v>1427.242</v>
          </cell>
          <cell r="GW11">
            <v>261.11</v>
          </cell>
          <cell r="GX11">
            <v>118.18600000000001</v>
          </cell>
          <cell r="GY11">
            <v>142.92400000000001</v>
          </cell>
          <cell r="GZ11">
            <v>4352.0119999999997</v>
          </cell>
          <cell r="HA11">
            <v>2307.549</v>
          </cell>
          <cell r="HB11">
            <v>2044.463</v>
          </cell>
          <cell r="HC11">
            <v>4141.241</v>
          </cell>
          <cell r="HD11">
            <v>2202.5949999999998</v>
          </cell>
          <cell r="HE11">
            <v>1938.646</v>
          </cell>
          <cell r="HF11">
            <v>3923.3110000000001</v>
          </cell>
          <cell r="HG11">
            <v>2099.3539999999998</v>
          </cell>
          <cell r="HH11">
            <v>1823.9570000000001</v>
          </cell>
          <cell r="HI11">
            <v>822.51800000000003</v>
          </cell>
          <cell r="HJ11">
            <v>408.15800000000002</v>
          </cell>
          <cell r="HK11">
            <v>414.36099999999999</v>
          </cell>
          <cell r="HL11">
            <v>422.36799999999999</v>
          </cell>
          <cell r="HM11">
            <v>222.60499999999999</v>
          </cell>
          <cell r="HN11">
            <v>199.76300000000001</v>
          </cell>
          <cell r="HO11">
            <v>190.21100000000001</v>
          </cell>
          <cell r="HP11">
            <v>113.208</v>
          </cell>
          <cell r="HQ11">
            <v>77.003</v>
          </cell>
          <cell r="HR11">
            <v>170.80099999999999</v>
          </cell>
          <cell r="HS11">
            <v>95.546000000000006</v>
          </cell>
          <cell r="HT11">
            <v>75.254999999999995</v>
          </cell>
          <cell r="HU11">
            <v>1491.5170000000001</v>
          </cell>
          <cell r="HV11">
            <v>545.18100000000004</v>
          </cell>
          <cell r="HW11">
            <v>946.33600000000001</v>
          </cell>
          <cell r="HX11">
            <v>324.83600000000001</v>
          </cell>
          <cell r="HY11">
            <v>112.196</v>
          </cell>
          <cell r="HZ11">
            <v>212.64</v>
          </cell>
          <cell r="IA11">
            <v>76.167000000000002</v>
          </cell>
          <cell r="IB11">
            <v>35.101999999999997</v>
          </cell>
          <cell r="IC11">
            <v>41.064999999999998</v>
          </cell>
          <cell r="ID11">
            <v>262.45600000000002</v>
          </cell>
          <cell r="IE11">
            <v>87.165000000000006</v>
          </cell>
          <cell r="IF11">
            <v>175.291</v>
          </cell>
          <cell r="IG11">
            <v>36.366999999999997</v>
          </cell>
          <cell r="IH11">
            <v>11.936999999999999</v>
          </cell>
          <cell r="II11">
            <v>24.43</v>
          </cell>
          <cell r="IJ11">
            <v>213.262</v>
          </cell>
          <cell r="IK11">
            <v>69.006</v>
          </cell>
          <cell r="IL11">
            <v>144.256</v>
          </cell>
          <cell r="IM11">
            <v>39.018999999999998</v>
          </cell>
          <cell r="IN11">
            <v>18.399999999999999</v>
          </cell>
          <cell r="IO11">
            <v>20.619</v>
          </cell>
          <cell r="IP11">
            <v>63.901000000000003</v>
          </cell>
          <cell r="IQ11">
            <v>25.419</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756.67100000000005</v>
          </cell>
          <cell r="C23">
            <v>784.25599999999997</v>
          </cell>
          <cell r="D23">
            <v>1391.982</v>
          </cell>
          <cell r="E23">
            <v>681.77599999999995</v>
          </cell>
          <cell r="F23">
            <v>710.20600000000002</v>
          </cell>
          <cell r="G23">
            <v>699.47900000000004</v>
          </cell>
          <cell r="H23">
            <v>335.89299999999997</v>
          </cell>
          <cell r="I23">
            <v>363.58600000000001</v>
          </cell>
          <cell r="J23">
            <v>490.82499999999999</v>
          </cell>
          <cell r="K23">
            <v>242.58</v>
          </cell>
          <cell r="L23">
            <v>248.245</v>
          </cell>
          <cell r="M23">
            <v>244.31899999999999</v>
          </cell>
          <cell r="N23">
            <v>112.376</v>
          </cell>
          <cell r="O23">
            <v>131.94300000000001</v>
          </cell>
          <cell r="P23">
            <v>252.108</v>
          </cell>
          <cell r="Q23">
            <v>144.76400000000001</v>
          </cell>
          <cell r="R23">
            <v>107.34399999999999</v>
          </cell>
          <cell r="S23">
            <v>992.66099999999994</v>
          </cell>
          <cell r="T23">
            <v>505.21800000000002</v>
          </cell>
          <cell r="U23">
            <v>487.44299999999998</v>
          </cell>
          <cell r="V23">
            <v>373.60199999999998</v>
          </cell>
          <cell r="W23">
            <v>197.971</v>
          </cell>
          <cell r="X23">
            <v>175.631</v>
          </cell>
          <cell r="Y23">
            <v>128.71299999999999</v>
          </cell>
          <cell r="Z23">
            <v>62.286000000000001</v>
          </cell>
          <cell r="AA23">
            <v>66.427000000000007</v>
          </cell>
          <cell r="AB23">
            <v>324.435</v>
          </cell>
          <cell r="AC23">
            <v>170.773</v>
          </cell>
          <cell r="AD23">
            <v>153.66300000000001</v>
          </cell>
          <cell r="AE23">
            <v>30.347000000000001</v>
          </cell>
          <cell r="AF23">
            <v>18.37</v>
          </cell>
          <cell r="AG23">
            <v>11.976000000000001</v>
          </cell>
          <cell r="AH23">
            <v>281.346</v>
          </cell>
          <cell r="AI23">
            <v>148.053</v>
          </cell>
          <cell r="AJ23">
            <v>133.29300000000001</v>
          </cell>
          <cell r="AK23">
            <v>13.909000000000001</v>
          </cell>
          <cell r="AL23">
            <v>7.7370000000000001</v>
          </cell>
          <cell r="AM23">
            <v>6.1719999999999997</v>
          </cell>
          <cell r="AN23">
            <v>49.167000000000002</v>
          </cell>
          <cell r="AO23">
            <v>27.198</v>
          </cell>
          <cell r="AP23">
            <v>21.968</v>
          </cell>
          <cell r="AQ23">
            <v>24.085000000000001</v>
          </cell>
          <cell r="AR23">
            <v>0.82299999999999995</v>
          </cell>
          <cell r="AS23">
            <v>23.263000000000002</v>
          </cell>
          <cell r="AT23">
            <v>283.86</v>
          </cell>
          <cell r="AU23">
            <v>121.172</v>
          </cell>
          <cell r="AV23">
            <v>162.68799999999999</v>
          </cell>
          <cell r="AW23">
            <v>625.71</v>
          </cell>
          <cell r="AX23">
            <v>342.73500000000001</v>
          </cell>
          <cell r="AY23">
            <v>282.97500000000002</v>
          </cell>
          <cell r="AZ23">
            <v>59.676000000000002</v>
          </cell>
          <cell r="BA23">
            <v>35.902999999999999</v>
          </cell>
          <cell r="BB23">
            <v>23.773</v>
          </cell>
          <cell r="BC23">
            <v>566.03399999999999</v>
          </cell>
          <cell r="BD23">
            <v>306.83199999999999</v>
          </cell>
          <cell r="BE23">
            <v>259.202</v>
          </cell>
          <cell r="BF23">
            <v>1938.2639999999999</v>
          </cell>
          <cell r="BG23">
            <v>981.41800000000001</v>
          </cell>
          <cell r="BH23">
            <v>956.846</v>
          </cell>
          <cell r="BI23">
            <v>1185.0940000000001</v>
          </cell>
          <cell r="BJ23">
            <v>614.07899999999995</v>
          </cell>
          <cell r="BK23">
            <v>571.01400000000001</v>
          </cell>
          <cell r="BL23">
            <v>319.27699999999999</v>
          </cell>
          <cell r="BM23">
            <v>168.339</v>
          </cell>
          <cell r="BN23">
            <v>150.93799999999999</v>
          </cell>
          <cell r="BO23">
            <v>6702.9290000000001</v>
          </cell>
          <cell r="BP23">
            <v>3319.3180000000002</v>
          </cell>
          <cell r="BQ23">
            <v>3383.6120000000001</v>
          </cell>
          <cell r="BR23">
            <v>5354.7349999999997</v>
          </cell>
          <cell r="BS23">
            <v>2915.2849999999999</v>
          </cell>
          <cell r="BT23">
            <v>2439.4499999999998</v>
          </cell>
          <cell r="BU23">
            <v>657.48500000000001</v>
          </cell>
          <cell r="BV23">
            <v>356.46199999999999</v>
          </cell>
          <cell r="BW23">
            <v>301.02199999999999</v>
          </cell>
          <cell r="BX23">
            <v>357.625</v>
          </cell>
          <cell r="BY23">
            <v>120.092</v>
          </cell>
          <cell r="BZ23">
            <v>237.53399999999999</v>
          </cell>
          <cell r="CA23">
            <v>212.35400000000001</v>
          </cell>
          <cell r="CB23">
            <v>96.858999999999995</v>
          </cell>
          <cell r="CC23">
            <v>115.495</v>
          </cell>
          <cell r="CD23">
            <v>357.81599999999997</v>
          </cell>
          <cell r="CE23">
            <v>134.28100000000001</v>
          </cell>
          <cell r="CF23">
            <v>223.535</v>
          </cell>
          <cell r="CG23">
            <v>327.76600000000002</v>
          </cell>
          <cell r="CH23">
            <v>112.33</v>
          </cell>
          <cell r="CI23">
            <v>215.43600000000001</v>
          </cell>
          <cell r="CJ23">
            <v>1028.422</v>
          </cell>
          <cell r="CK23">
            <v>553.02099999999996</v>
          </cell>
          <cell r="CL23">
            <v>475.40100000000001</v>
          </cell>
          <cell r="CM23">
            <v>4326.3130000000001</v>
          </cell>
          <cell r="CN23">
            <v>2362.2640000000001</v>
          </cell>
          <cell r="CO23">
            <v>1964.049</v>
          </cell>
          <cell r="CP23">
            <v>918.79899999999998</v>
          </cell>
          <cell r="CQ23">
            <v>489.54199999999997</v>
          </cell>
          <cell r="CR23">
            <v>429.25700000000001</v>
          </cell>
          <cell r="CS23">
            <v>3632.7620000000002</v>
          </cell>
          <cell r="CT23">
            <v>1911.0619999999999</v>
          </cell>
          <cell r="CU23">
            <v>1721.7</v>
          </cell>
          <cell r="CV23">
            <v>418.19600000000003</v>
          </cell>
          <cell r="CW23">
            <v>211.03100000000001</v>
          </cell>
          <cell r="CX23">
            <v>207.16499999999999</v>
          </cell>
          <cell r="CY23">
            <v>5679.4350000000004</v>
          </cell>
          <cell r="CZ23">
            <v>3043.3110000000001</v>
          </cell>
          <cell r="DA23">
            <v>2636.123</v>
          </cell>
          <cell r="DB23">
            <v>5122.8159999999998</v>
          </cell>
          <cell r="DC23">
            <v>2767.1480000000001</v>
          </cell>
          <cell r="DD23">
            <v>2355.6680000000001</v>
          </cell>
          <cell r="DE23">
            <v>4843.9530000000004</v>
          </cell>
          <cell r="DF23">
            <v>2666.2170000000001</v>
          </cell>
          <cell r="DG23">
            <v>2177.7359999999999</v>
          </cell>
          <cell r="DH23">
            <v>1303.163</v>
          </cell>
          <cell r="DI23">
            <v>651.16399999999999</v>
          </cell>
          <cell r="DJ23">
            <v>651.99800000000005</v>
          </cell>
          <cell r="DK23">
            <v>838.04499999999996</v>
          </cell>
          <cell r="DL23">
            <v>431.608</v>
          </cell>
          <cell r="DM23">
            <v>406.43599999999998</v>
          </cell>
          <cell r="DN23">
            <v>513.34500000000003</v>
          </cell>
          <cell r="DO23">
            <v>303.58300000000003</v>
          </cell>
          <cell r="DP23">
            <v>209.76300000000001</v>
          </cell>
          <cell r="DQ23">
            <v>279.57100000000003</v>
          </cell>
          <cell r="DR23">
            <v>132.48400000000001</v>
          </cell>
          <cell r="DS23">
            <v>147.08799999999999</v>
          </cell>
          <cell r="DT23">
            <v>1068.623</v>
          </cell>
          <cell r="DU23">
            <v>271.54899999999998</v>
          </cell>
          <cell r="DV23">
            <v>797.07399999999996</v>
          </cell>
          <cell r="DW23">
            <v>513.96600000000001</v>
          </cell>
          <cell r="DX23">
            <v>104.13</v>
          </cell>
          <cell r="DY23">
            <v>409.83600000000001</v>
          </cell>
          <cell r="DZ23">
            <v>135.398</v>
          </cell>
          <cell r="EA23">
            <v>41.289000000000001</v>
          </cell>
          <cell r="EB23">
            <v>94.108999999999995</v>
          </cell>
          <cell r="EC23">
            <v>411.54500000000002</v>
          </cell>
          <cell r="ED23">
            <v>79.08</v>
          </cell>
          <cell r="EE23">
            <v>332.46499999999997</v>
          </cell>
          <cell r="EF23">
            <v>82.518000000000001</v>
          </cell>
          <cell r="EG23">
            <v>21.231999999999999</v>
          </cell>
          <cell r="EH23">
            <v>61.286000000000001</v>
          </cell>
          <cell r="EI23">
            <v>301.12599999999998</v>
          </cell>
          <cell r="EJ23">
            <v>49.433999999999997</v>
          </cell>
          <cell r="EK23">
            <v>251.69300000000001</v>
          </cell>
          <cell r="EL23">
            <v>24.454999999999998</v>
          </cell>
          <cell r="EM23">
            <v>5.5279999999999996</v>
          </cell>
          <cell r="EN23">
            <v>18.927</v>
          </cell>
          <cell r="EO23">
            <v>104.27800000000001</v>
          </cell>
          <cell r="EP23">
            <v>26.350999999999999</v>
          </cell>
          <cell r="EQ23">
            <v>77.927000000000007</v>
          </cell>
          <cell r="ER23">
            <v>198.82499999999999</v>
          </cell>
          <cell r="ES23">
            <v>9.3049999999999997</v>
          </cell>
          <cell r="ET23">
            <v>189.52</v>
          </cell>
          <cell r="EU23">
            <v>724.54200000000003</v>
          </cell>
          <cell r="EV23">
            <v>174.68600000000001</v>
          </cell>
          <cell r="EW23">
            <v>549.85599999999999</v>
          </cell>
          <cell r="EX23">
            <v>795.39400000000001</v>
          </cell>
          <cell r="EY23">
            <v>237.91399999999999</v>
          </cell>
          <cell r="EZ23">
            <v>557.48</v>
          </cell>
          <cell r="FA23">
            <v>127.97499999999999</v>
          </cell>
          <cell r="FB23">
            <v>45.003999999999998</v>
          </cell>
          <cell r="FC23">
            <v>82.971000000000004</v>
          </cell>
          <cell r="FD23">
            <v>667.41800000000001</v>
          </cell>
          <cell r="FE23">
            <v>192.91</v>
          </cell>
          <cell r="FF23">
            <v>474.50900000000001</v>
          </cell>
          <cell r="FG23">
            <v>5482.71</v>
          </cell>
          <cell r="FH23">
            <v>2960.29</v>
          </cell>
          <cell r="FI23">
            <v>2522.4209999999998</v>
          </cell>
          <cell r="FJ23">
            <v>1220.2190000000001</v>
          </cell>
          <cell r="FK23">
            <v>359.02800000000002</v>
          </cell>
          <cell r="FL23">
            <v>861.19100000000003</v>
          </cell>
          <cell r="FM23">
            <v>372.29500000000002</v>
          </cell>
          <cell r="FN23">
            <v>73.542000000000002</v>
          </cell>
          <cell r="FO23">
            <v>298.75299999999999</v>
          </cell>
          <cell r="FP23">
            <v>5864.9110000000001</v>
          </cell>
          <cell r="FQ23">
            <v>2873.4029999999998</v>
          </cell>
          <cell r="FR23">
            <v>2991.509</v>
          </cell>
          <cell r="FS23">
            <v>4230.2920000000004</v>
          </cell>
          <cell r="FT23">
            <v>2238.5569999999998</v>
          </cell>
          <cell r="FU23">
            <v>1991.7339999999999</v>
          </cell>
          <cell r="FV23">
            <v>450.97699999999998</v>
          </cell>
          <cell r="FW23">
            <v>217.43700000000001</v>
          </cell>
          <cell r="FX23">
            <v>233.54</v>
          </cell>
          <cell r="FY23">
            <v>285.38400000000001</v>
          </cell>
          <cell r="FZ23">
            <v>98.991</v>
          </cell>
          <cell r="GA23">
            <v>186.393</v>
          </cell>
          <cell r="GB23">
            <v>149.166</v>
          </cell>
          <cell r="GC23">
            <v>66.635999999999996</v>
          </cell>
          <cell r="GD23">
            <v>82.53</v>
          </cell>
          <cell r="GE23">
            <v>297.279</v>
          </cell>
          <cell r="GF23">
            <v>114.06399999999999</v>
          </cell>
          <cell r="GG23">
            <v>183.215</v>
          </cell>
          <cell r="GH23">
            <v>269.79700000000003</v>
          </cell>
          <cell r="GI23">
            <v>92.447000000000003</v>
          </cell>
          <cell r="GJ23">
            <v>177.35</v>
          </cell>
          <cell r="GK23">
            <v>409.45699999999999</v>
          </cell>
          <cell r="GL23">
            <v>226.82400000000001</v>
          </cell>
          <cell r="GM23">
            <v>182.63300000000001</v>
          </cell>
          <cell r="GN23">
            <v>3820.835</v>
          </cell>
          <cell r="GO23">
            <v>2011.7339999999999</v>
          </cell>
          <cell r="GP23">
            <v>1809.1010000000001</v>
          </cell>
          <cell r="GQ23">
            <v>351.97500000000002</v>
          </cell>
          <cell r="GR23">
            <v>190.87799999999999</v>
          </cell>
          <cell r="GS23">
            <v>161.09700000000001</v>
          </cell>
          <cell r="GT23">
            <v>2872.0949999999998</v>
          </cell>
          <cell r="GU23">
            <v>1392.328</v>
          </cell>
          <cell r="GV23">
            <v>1479.7660000000001</v>
          </cell>
          <cell r="GW23">
            <v>271.03500000000003</v>
          </cell>
          <cell r="GX23">
            <v>131.75800000000001</v>
          </cell>
          <cell r="GY23">
            <v>139.27699999999999</v>
          </cell>
          <cell r="GZ23">
            <v>4470.68</v>
          </cell>
          <cell r="HA23">
            <v>2354.1909999999998</v>
          </cell>
          <cell r="HB23">
            <v>2116.489</v>
          </cell>
          <cell r="HC23">
            <v>4224.5640000000003</v>
          </cell>
          <cell r="HD23">
            <v>2232.4540000000002</v>
          </cell>
          <cell r="HE23">
            <v>1992.11</v>
          </cell>
          <cell r="HF23">
            <v>4009.4879999999998</v>
          </cell>
          <cell r="HG23">
            <v>2123.279</v>
          </cell>
          <cell r="HH23">
            <v>1886.2090000000001</v>
          </cell>
          <cell r="HI23">
            <v>828.15200000000004</v>
          </cell>
          <cell r="HJ23">
            <v>419.84300000000002</v>
          </cell>
          <cell r="HK23">
            <v>408.30900000000003</v>
          </cell>
          <cell r="HL23">
            <v>427.22899999999998</v>
          </cell>
          <cell r="HM23">
            <v>225.10599999999999</v>
          </cell>
          <cell r="HN23">
            <v>202.12200000000001</v>
          </cell>
          <cell r="HO23">
            <v>186.84</v>
          </cell>
          <cell r="HP23">
            <v>109.473</v>
          </cell>
          <cell r="HQ23">
            <v>77.367999999999995</v>
          </cell>
          <cell r="HR23">
            <v>179.626</v>
          </cell>
          <cell r="HS23">
            <v>97.582999999999998</v>
          </cell>
          <cell r="HT23">
            <v>82.043000000000006</v>
          </cell>
          <cell r="HU23">
            <v>1454.9939999999999</v>
          </cell>
          <cell r="HV23">
            <v>537.26300000000003</v>
          </cell>
          <cell r="HW23">
            <v>917.73099999999999</v>
          </cell>
          <cell r="HX23">
            <v>331.58100000000002</v>
          </cell>
          <cell r="HY23">
            <v>130.84700000000001</v>
          </cell>
          <cell r="HZ23">
            <v>200.73400000000001</v>
          </cell>
          <cell r="IA23">
            <v>92.664000000000001</v>
          </cell>
          <cell r="IB23">
            <v>40.337000000000003</v>
          </cell>
          <cell r="IC23">
            <v>52.326999999999998</v>
          </cell>
          <cell r="ID23">
            <v>274.91699999999997</v>
          </cell>
          <cell r="IE23">
            <v>105.276</v>
          </cell>
          <cell r="IF23">
            <v>169.64099999999999</v>
          </cell>
          <cell r="IG23">
            <v>42.536000000000001</v>
          </cell>
          <cell r="IH23">
            <v>17.05</v>
          </cell>
          <cell r="II23">
            <v>25.486000000000001</v>
          </cell>
          <cell r="IJ23">
            <v>215.018</v>
          </cell>
          <cell r="IK23">
            <v>80.260999999999996</v>
          </cell>
          <cell r="IL23">
            <v>134.75700000000001</v>
          </cell>
          <cell r="IM23">
            <v>32.420999999999999</v>
          </cell>
          <cell r="IN23">
            <v>13.006</v>
          </cell>
          <cell r="IO23">
            <v>19.416</v>
          </cell>
          <cell r="IP23">
            <v>61.042999999999999</v>
          </cell>
          <cell r="IQ23">
            <v>27.190999999999999</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752.08199999999999</v>
          </cell>
          <cell r="C35">
            <v>728.91600000000005</v>
          </cell>
          <cell r="D35">
            <v>1331.076</v>
          </cell>
          <cell r="E35">
            <v>680.19399999999996</v>
          </cell>
          <cell r="F35">
            <v>650.88199999999995</v>
          </cell>
          <cell r="G35">
            <v>652.02200000000005</v>
          </cell>
          <cell r="H35">
            <v>314.67899999999997</v>
          </cell>
          <cell r="I35">
            <v>337.34300000000002</v>
          </cell>
          <cell r="J35">
            <v>493.78399999999999</v>
          </cell>
          <cell r="K35">
            <v>248.23599999999999</v>
          </cell>
          <cell r="L35">
            <v>245.547</v>
          </cell>
          <cell r="M35">
            <v>243.708</v>
          </cell>
          <cell r="N35">
            <v>127.517</v>
          </cell>
          <cell r="O35">
            <v>116.191</v>
          </cell>
          <cell r="P35">
            <v>277.05399999999997</v>
          </cell>
          <cell r="Q35">
            <v>159.58500000000001</v>
          </cell>
          <cell r="R35">
            <v>117.46899999999999</v>
          </cell>
          <cell r="S35">
            <v>1033.0219999999999</v>
          </cell>
          <cell r="T35">
            <v>512.33199999999999</v>
          </cell>
          <cell r="U35">
            <v>520.69000000000005</v>
          </cell>
          <cell r="V35">
            <v>402</v>
          </cell>
          <cell r="W35">
            <v>198.202</v>
          </cell>
          <cell r="X35">
            <v>203.798</v>
          </cell>
          <cell r="Y35">
            <v>127.46899999999999</v>
          </cell>
          <cell r="Z35">
            <v>70.582999999999998</v>
          </cell>
          <cell r="AA35">
            <v>56.886000000000003</v>
          </cell>
          <cell r="AB35">
            <v>354.18299999999999</v>
          </cell>
          <cell r="AC35">
            <v>178.24</v>
          </cell>
          <cell r="AD35">
            <v>175.94300000000001</v>
          </cell>
          <cell r="AE35">
            <v>41.737000000000002</v>
          </cell>
          <cell r="AF35">
            <v>19.677</v>
          </cell>
          <cell r="AG35">
            <v>22.06</v>
          </cell>
          <cell r="AH35">
            <v>299.89299999999997</v>
          </cell>
          <cell r="AI35">
            <v>152.58699999999999</v>
          </cell>
          <cell r="AJ35">
            <v>147.30600000000001</v>
          </cell>
          <cell r="AK35">
            <v>24.263999999999999</v>
          </cell>
          <cell r="AL35">
            <v>11.585000000000001</v>
          </cell>
          <cell r="AM35">
            <v>12.679</v>
          </cell>
          <cell r="AN35">
            <v>48.139000000000003</v>
          </cell>
          <cell r="AO35">
            <v>20.283999999999999</v>
          </cell>
          <cell r="AP35">
            <v>27.855</v>
          </cell>
          <cell r="AQ35">
            <v>27.004000000000001</v>
          </cell>
          <cell r="AR35">
            <v>1.403</v>
          </cell>
          <cell r="AS35">
            <v>25.600999999999999</v>
          </cell>
          <cell r="AT35">
            <v>262.38400000000001</v>
          </cell>
          <cell r="AU35">
            <v>110.417</v>
          </cell>
          <cell r="AV35">
            <v>151.96700000000001</v>
          </cell>
          <cell r="AW35">
            <v>679.37599999999998</v>
          </cell>
          <cell r="AX35">
            <v>358.10899999999998</v>
          </cell>
          <cell r="AY35">
            <v>321.267</v>
          </cell>
          <cell r="AZ35">
            <v>67.870999999999995</v>
          </cell>
          <cell r="BA35">
            <v>34.064999999999998</v>
          </cell>
          <cell r="BB35">
            <v>33.807000000000002</v>
          </cell>
          <cell r="BC35">
            <v>611.50400000000002</v>
          </cell>
          <cell r="BD35">
            <v>324.04399999999998</v>
          </cell>
          <cell r="BE35">
            <v>287.45999999999998</v>
          </cell>
          <cell r="BF35">
            <v>1916.251</v>
          </cell>
          <cell r="BG35">
            <v>972.19100000000003</v>
          </cell>
          <cell r="BH35">
            <v>944.06</v>
          </cell>
          <cell r="BI35">
            <v>1242.204</v>
          </cell>
          <cell r="BJ35">
            <v>637.85199999999998</v>
          </cell>
          <cell r="BK35">
            <v>604.35199999999998</v>
          </cell>
          <cell r="BL35">
            <v>347.37799999999999</v>
          </cell>
          <cell r="BM35">
            <v>176.78</v>
          </cell>
          <cell r="BN35">
            <v>170.59800000000001</v>
          </cell>
          <cell r="BO35">
            <v>6808.6549999999997</v>
          </cell>
          <cell r="BP35">
            <v>3371.0309999999999</v>
          </cell>
          <cell r="BQ35">
            <v>3437.6239999999998</v>
          </cell>
          <cell r="BR35">
            <v>5451.7920000000004</v>
          </cell>
          <cell r="BS35">
            <v>2974.39</v>
          </cell>
          <cell r="BT35">
            <v>2477.402</v>
          </cell>
          <cell r="BU35">
            <v>746.17200000000003</v>
          </cell>
          <cell r="BV35">
            <v>394.83199999999999</v>
          </cell>
          <cell r="BW35">
            <v>351.34</v>
          </cell>
          <cell r="BX35">
            <v>409.435</v>
          </cell>
          <cell r="BY35">
            <v>143.46799999999999</v>
          </cell>
          <cell r="BZ35">
            <v>265.96699999999998</v>
          </cell>
          <cell r="CA35">
            <v>246.732</v>
          </cell>
          <cell r="CB35">
            <v>115.04300000000001</v>
          </cell>
          <cell r="CC35">
            <v>131.68899999999999</v>
          </cell>
          <cell r="CD35">
            <v>414.46499999999997</v>
          </cell>
          <cell r="CE35">
            <v>160.61699999999999</v>
          </cell>
          <cell r="CF35">
            <v>253.84800000000001</v>
          </cell>
          <cell r="CG35">
            <v>379.255</v>
          </cell>
          <cell r="CH35">
            <v>135.87100000000001</v>
          </cell>
          <cell r="CI35">
            <v>243.38399999999999</v>
          </cell>
          <cell r="CJ35">
            <v>1038.6089999999999</v>
          </cell>
          <cell r="CK35">
            <v>573.95899999999995</v>
          </cell>
          <cell r="CL35">
            <v>464.65</v>
          </cell>
          <cell r="CM35">
            <v>4413.183</v>
          </cell>
          <cell r="CN35">
            <v>2400.431</v>
          </cell>
          <cell r="CO35">
            <v>2012.752</v>
          </cell>
          <cell r="CP35">
            <v>927.20399999999995</v>
          </cell>
          <cell r="CQ35">
            <v>504.47500000000002</v>
          </cell>
          <cell r="CR35">
            <v>422.72899999999998</v>
          </cell>
          <cell r="CS35">
            <v>3752.0749999999998</v>
          </cell>
          <cell r="CT35">
            <v>1965.37</v>
          </cell>
          <cell r="CU35">
            <v>1786.7059999999999</v>
          </cell>
          <cell r="CV35">
            <v>430.76499999999999</v>
          </cell>
          <cell r="CW35">
            <v>205.28</v>
          </cell>
          <cell r="CX35">
            <v>225.48500000000001</v>
          </cell>
          <cell r="CY35">
            <v>5824.9219999999996</v>
          </cell>
          <cell r="CZ35">
            <v>3113.4090000000001</v>
          </cell>
          <cell r="DA35">
            <v>2711.5129999999999</v>
          </cell>
          <cell r="DB35">
            <v>5236.7110000000002</v>
          </cell>
          <cell r="DC35">
            <v>2824.366</v>
          </cell>
          <cell r="DD35">
            <v>2412.3449999999998</v>
          </cell>
          <cell r="DE35">
            <v>4911.0039999999999</v>
          </cell>
          <cell r="DF35">
            <v>2705.4839999999999</v>
          </cell>
          <cell r="DG35">
            <v>2205.52</v>
          </cell>
          <cell r="DH35">
            <v>1326.9670000000001</v>
          </cell>
          <cell r="DI35">
            <v>658.46799999999996</v>
          </cell>
          <cell r="DJ35">
            <v>668.49900000000002</v>
          </cell>
          <cell r="DK35">
            <v>880.46400000000006</v>
          </cell>
          <cell r="DL35">
            <v>446.47</v>
          </cell>
          <cell r="DM35">
            <v>433.99400000000003</v>
          </cell>
          <cell r="DN35">
            <v>507.33499999999998</v>
          </cell>
          <cell r="DO35">
            <v>307.45100000000002</v>
          </cell>
          <cell r="DP35">
            <v>199.88300000000001</v>
          </cell>
          <cell r="DQ35">
            <v>279.90499999999997</v>
          </cell>
          <cell r="DR35">
            <v>135.12899999999999</v>
          </cell>
          <cell r="DS35">
            <v>144.77699999999999</v>
          </cell>
          <cell r="DT35">
            <v>1076.9580000000001</v>
          </cell>
          <cell r="DU35">
            <v>261.51299999999998</v>
          </cell>
          <cell r="DV35">
            <v>815.44500000000005</v>
          </cell>
          <cell r="DW35">
            <v>527.99300000000005</v>
          </cell>
          <cell r="DX35">
            <v>107.57599999999999</v>
          </cell>
          <cell r="DY35">
            <v>420.41699999999997</v>
          </cell>
          <cell r="DZ35">
            <v>127.11</v>
          </cell>
          <cell r="EA35">
            <v>34.823</v>
          </cell>
          <cell r="EB35">
            <v>92.287999999999997</v>
          </cell>
          <cell r="EC35">
            <v>431.471</v>
          </cell>
          <cell r="ED35">
            <v>85.061999999999998</v>
          </cell>
          <cell r="EE35">
            <v>346.40899999999999</v>
          </cell>
          <cell r="EF35">
            <v>103.53700000000001</v>
          </cell>
          <cell r="EG35">
            <v>22.251999999999999</v>
          </cell>
          <cell r="EH35">
            <v>81.284999999999997</v>
          </cell>
          <cell r="EI35">
            <v>302.87299999999999</v>
          </cell>
          <cell r="EJ35">
            <v>56.750999999999998</v>
          </cell>
          <cell r="EK35">
            <v>246.12200000000001</v>
          </cell>
          <cell r="EL35">
            <v>19.733000000000001</v>
          </cell>
          <cell r="EM35">
            <v>5.4180000000000001</v>
          </cell>
          <cell r="EN35">
            <v>14.315</v>
          </cell>
          <cell r="EO35">
            <v>97.683999999999997</v>
          </cell>
          <cell r="EP35">
            <v>22.515000000000001</v>
          </cell>
          <cell r="EQ35">
            <v>75.168999999999997</v>
          </cell>
          <cell r="ER35">
            <v>201.76499999999999</v>
          </cell>
          <cell r="ES35">
            <v>9.5370000000000008</v>
          </cell>
          <cell r="ET35">
            <v>192.22900000000001</v>
          </cell>
          <cell r="EU35">
            <v>706.09100000000001</v>
          </cell>
          <cell r="EV35">
            <v>171.715</v>
          </cell>
          <cell r="EW35">
            <v>534.37599999999998</v>
          </cell>
          <cell r="EX35">
            <v>809.06</v>
          </cell>
          <cell r="EY35">
            <v>242.70500000000001</v>
          </cell>
          <cell r="EZ35">
            <v>566.35500000000002</v>
          </cell>
          <cell r="FA35">
            <v>147.285</v>
          </cell>
          <cell r="FB35">
            <v>41.008000000000003</v>
          </cell>
          <cell r="FC35">
            <v>106.277</v>
          </cell>
          <cell r="FD35">
            <v>661.774</v>
          </cell>
          <cell r="FE35">
            <v>201.697</v>
          </cell>
          <cell r="FF35">
            <v>460.07799999999997</v>
          </cell>
          <cell r="FG35">
            <v>5599.0770000000002</v>
          </cell>
          <cell r="FH35">
            <v>3015.3980000000001</v>
          </cell>
          <cell r="FI35">
            <v>2583.6790000000001</v>
          </cell>
          <cell r="FJ35">
            <v>1209.578</v>
          </cell>
          <cell r="FK35">
            <v>355.63299999999998</v>
          </cell>
          <cell r="FL35">
            <v>853.94500000000005</v>
          </cell>
          <cell r="FM35">
            <v>378.22</v>
          </cell>
          <cell r="FN35">
            <v>79.986000000000004</v>
          </cell>
          <cell r="FO35">
            <v>298.23399999999998</v>
          </cell>
          <cell r="FP35">
            <v>5941.4679999999998</v>
          </cell>
          <cell r="FQ35">
            <v>2900.5630000000001</v>
          </cell>
          <cell r="FR35">
            <v>3040.904</v>
          </cell>
          <cell r="FS35">
            <v>4275.2690000000002</v>
          </cell>
          <cell r="FT35">
            <v>2246.413</v>
          </cell>
          <cell r="FU35">
            <v>2028.857</v>
          </cell>
          <cell r="FV35">
            <v>457.733</v>
          </cell>
          <cell r="FW35">
            <v>226.81200000000001</v>
          </cell>
          <cell r="FX35">
            <v>230.922</v>
          </cell>
          <cell r="FY35">
            <v>292.09899999999999</v>
          </cell>
          <cell r="FZ35">
            <v>99.826999999999998</v>
          </cell>
          <cell r="GA35">
            <v>192.27199999999999</v>
          </cell>
          <cell r="GB35">
            <v>157.732</v>
          </cell>
          <cell r="GC35">
            <v>70.555000000000007</v>
          </cell>
          <cell r="GD35">
            <v>87.176000000000002</v>
          </cell>
          <cell r="GE35">
            <v>315.17500000000001</v>
          </cell>
          <cell r="GF35">
            <v>121.931</v>
          </cell>
          <cell r="GG35">
            <v>193.244</v>
          </cell>
          <cell r="GH35">
            <v>276.98899999999998</v>
          </cell>
          <cell r="GI35">
            <v>93.528000000000006</v>
          </cell>
          <cell r="GJ35">
            <v>183.46</v>
          </cell>
          <cell r="GK35">
            <v>384.83600000000001</v>
          </cell>
          <cell r="GL35">
            <v>209.67699999999999</v>
          </cell>
          <cell r="GM35">
            <v>175.15899999999999</v>
          </cell>
          <cell r="GN35">
            <v>3890.433</v>
          </cell>
          <cell r="GO35">
            <v>2036.7349999999999</v>
          </cell>
          <cell r="GP35">
            <v>1853.6980000000001</v>
          </cell>
          <cell r="GQ35">
            <v>332.48899999999998</v>
          </cell>
          <cell r="GR35">
            <v>175.542</v>
          </cell>
          <cell r="GS35">
            <v>156.946</v>
          </cell>
          <cell r="GT35">
            <v>2952.5219999999999</v>
          </cell>
          <cell r="GU35">
            <v>1420.8920000000001</v>
          </cell>
          <cell r="GV35">
            <v>1531.63</v>
          </cell>
          <cell r="GW35">
            <v>259.33499999999998</v>
          </cell>
          <cell r="GX35">
            <v>124.782</v>
          </cell>
          <cell r="GY35">
            <v>134.553</v>
          </cell>
          <cell r="GZ35">
            <v>4539.3950000000004</v>
          </cell>
          <cell r="HA35">
            <v>2370.3760000000002</v>
          </cell>
          <cell r="HB35">
            <v>2169.0189999999998</v>
          </cell>
          <cell r="HC35">
            <v>4307.2929999999997</v>
          </cell>
          <cell r="HD35">
            <v>2245.0239999999999</v>
          </cell>
          <cell r="HE35">
            <v>2062.2689999999998</v>
          </cell>
          <cell r="HF35">
            <v>4058.7049999999999</v>
          </cell>
          <cell r="HG35">
            <v>2129.2420000000002</v>
          </cell>
          <cell r="HH35">
            <v>1929.462</v>
          </cell>
          <cell r="HI35">
            <v>811.62</v>
          </cell>
          <cell r="HJ35">
            <v>390.25400000000002</v>
          </cell>
          <cell r="HK35">
            <v>421.36599999999999</v>
          </cell>
          <cell r="HL35">
            <v>433.83100000000002</v>
          </cell>
          <cell r="HM35">
            <v>217.87299999999999</v>
          </cell>
          <cell r="HN35">
            <v>215.958</v>
          </cell>
          <cell r="HO35">
            <v>169.70500000000001</v>
          </cell>
          <cell r="HP35">
            <v>93.909000000000006</v>
          </cell>
          <cell r="HQ35">
            <v>75.796000000000006</v>
          </cell>
          <cell r="HR35">
            <v>184.81899999999999</v>
          </cell>
          <cell r="HS35">
            <v>95.394999999999996</v>
          </cell>
          <cell r="HT35">
            <v>89.424000000000007</v>
          </cell>
          <cell r="HU35">
            <v>1481.3789999999999</v>
          </cell>
          <cell r="HV35">
            <v>558.75599999999997</v>
          </cell>
          <cell r="HW35">
            <v>922.62400000000002</v>
          </cell>
          <cell r="HX35">
            <v>316.923</v>
          </cell>
          <cell r="HY35">
            <v>110.38200000000001</v>
          </cell>
          <cell r="HZ35">
            <v>206.541</v>
          </cell>
          <cell r="IA35">
            <v>93.388999999999996</v>
          </cell>
          <cell r="IB35">
            <v>36.533000000000001</v>
          </cell>
          <cell r="IC35">
            <v>56.856000000000002</v>
          </cell>
          <cell r="ID35">
            <v>263.28100000000001</v>
          </cell>
          <cell r="IE35">
            <v>93.856999999999999</v>
          </cell>
          <cell r="IF35">
            <v>169.42400000000001</v>
          </cell>
          <cell r="IG35">
            <v>40.701999999999998</v>
          </cell>
          <cell r="IH35">
            <v>15.185</v>
          </cell>
          <cell r="II35">
            <v>25.516999999999999</v>
          </cell>
          <cell r="IJ35">
            <v>205.345</v>
          </cell>
          <cell r="IK35">
            <v>73.165999999999997</v>
          </cell>
          <cell r="IL35">
            <v>132.179</v>
          </cell>
          <cell r="IM35">
            <v>25.417000000000002</v>
          </cell>
          <cell r="IN35">
            <v>7.24</v>
          </cell>
          <cell r="IO35">
            <v>18.177</v>
          </cell>
          <cell r="IP35">
            <v>54.805999999999997</v>
          </cell>
          <cell r="IQ35">
            <v>17.689</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760.95299999999997</v>
          </cell>
          <cell r="C47">
            <v>756.37199999999996</v>
          </cell>
          <cell r="D47">
            <v>1365.202</v>
          </cell>
          <cell r="E47">
            <v>687.43100000000004</v>
          </cell>
          <cell r="F47">
            <v>677.77200000000005</v>
          </cell>
          <cell r="G47">
            <v>687.16399999999999</v>
          </cell>
          <cell r="H47">
            <v>319.017</v>
          </cell>
          <cell r="I47">
            <v>368.14699999999999</v>
          </cell>
          <cell r="J47">
            <v>490.81599999999997</v>
          </cell>
          <cell r="K47">
            <v>240.28399999999999</v>
          </cell>
          <cell r="L47">
            <v>250.53200000000001</v>
          </cell>
          <cell r="M47">
            <v>235.66499999999999</v>
          </cell>
          <cell r="N47">
            <v>113.113</v>
          </cell>
          <cell r="O47">
            <v>122.55200000000001</v>
          </cell>
          <cell r="P47">
            <v>287.77300000000002</v>
          </cell>
          <cell r="Q47">
            <v>154.626</v>
          </cell>
          <cell r="R47">
            <v>133.14699999999999</v>
          </cell>
          <cell r="S47">
            <v>982.48800000000006</v>
          </cell>
          <cell r="T47">
            <v>501.04500000000002</v>
          </cell>
          <cell r="U47">
            <v>481.44299999999998</v>
          </cell>
          <cell r="V47">
            <v>388.61900000000003</v>
          </cell>
          <cell r="W47">
            <v>193.04599999999999</v>
          </cell>
          <cell r="X47">
            <v>195.57300000000001</v>
          </cell>
          <cell r="Y47">
            <v>132.82900000000001</v>
          </cell>
          <cell r="Z47">
            <v>76.096000000000004</v>
          </cell>
          <cell r="AA47">
            <v>56.732999999999997</v>
          </cell>
          <cell r="AB47">
            <v>328.29899999999998</v>
          </cell>
          <cell r="AC47">
            <v>160.53899999999999</v>
          </cell>
          <cell r="AD47">
            <v>167.76</v>
          </cell>
          <cell r="AE47">
            <v>38.453000000000003</v>
          </cell>
          <cell r="AF47">
            <v>20.381</v>
          </cell>
          <cell r="AG47">
            <v>18.071999999999999</v>
          </cell>
          <cell r="AH47">
            <v>279.15199999999999</v>
          </cell>
          <cell r="AI47">
            <v>134.75399999999999</v>
          </cell>
          <cell r="AJ47">
            <v>144.398</v>
          </cell>
          <cell r="AK47">
            <v>13.227</v>
          </cell>
          <cell r="AL47">
            <v>6.3869999999999996</v>
          </cell>
          <cell r="AM47">
            <v>6.8390000000000004</v>
          </cell>
          <cell r="AN47">
            <v>60.84</v>
          </cell>
          <cell r="AO47">
            <v>32.506999999999998</v>
          </cell>
          <cell r="AP47">
            <v>28.332999999999998</v>
          </cell>
          <cell r="AQ47">
            <v>29.513000000000002</v>
          </cell>
          <cell r="AR47">
            <v>0.45100000000000001</v>
          </cell>
          <cell r="AS47">
            <v>29.062999999999999</v>
          </cell>
          <cell r="AT47">
            <v>267.464</v>
          </cell>
          <cell r="AU47">
            <v>114.395</v>
          </cell>
          <cell r="AV47">
            <v>153.06899999999999</v>
          </cell>
          <cell r="AW47">
            <v>676.91200000000003</v>
          </cell>
          <cell r="AX47">
            <v>347.67200000000003</v>
          </cell>
          <cell r="AY47">
            <v>329.24</v>
          </cell>
          <cell r="AZ47">
            <v>74.539000000000001</v>
          </cell>
          <cell r="BA47">
            <v>39.585999999999999</v>
          </cell>
          <cell r="BB47">
            <v>34.953000000000003</v>
          </cell>
          <cell r="BC47">
            <v>602.37300000000005</v>
          </cell>
          <cell r="BD47">
            <v>308.08600000000001</v>
          </cell>
          <cell r="BE47">
            <v>294.28699999999998</v>
          </cell>
          <cell r="BF47">
            <v>1987.0809999999999</v>
          </cell>
          <cell r="BG47">
            <v>1010.861</v>
          </cell>
          <cell r="BH47">
            <v>976.221</v>
          </cell>
          <cell r="BI47">
            <v>1195.721</v>
          </cell>
          <cell r="BJ47">
            <v>616.08500000000004</v>
          </cell>
          <cell r="BK47">
            <v>579.63599999999997</v>
          </cell>
          <cell r="BL47">
            <v>322.596</v>
          </cell>
          <cell r="BM47">
            <v>159.22</v>
          </cell>
          <cell r="BN47">
            <v>163.376</v>
          </cell>
          <cell r="BO47">
            <v>6914.2740000000003</v>
          </cell>
          <cell r="BP47">
            <v>3416.8310000000001</v>
          </cell>
          <cell r="BQ47">
            <v>3497.4430000000002</v>
          </cell>
          <cell r="BR47">
            <v>5631.89</v>
          </cell>
          <cell r="BS47">
            <v>3022.547</v>
          </cell>
          <cell r="BT47">
            <v>2609.3429999999998</v>
          </cell>
          <cell r="BU47">
            <v>733.65700000000004</v>
          </cell>
          <cell r="BV47">
            <v>381.34500000000003</v>
          </cell>
          <cell r="BW47">
            <v>352.31200000000001</v>
          </cell>
          <cell r="BX47">
            <v>407.399</v>
          </cell>
          <cell r="BY47">
            <v>138.542</v>
          </cell>
          <cell r="BZ47">
            <v>268.85700000000003</v>
          </cell>
          <cell r="CA47">
            <v>246.69499999999999</v>
          </cell>
          <cell r="CB47">
            <v>108.127</v>
          </cell>
          <cell r="CC47">
            <v>138.56800000000001</v>
          </cell>
          <cell r="CD47">
            <v>400.92700000000002</v>
          </cell>
          <cell r="CE47">
            <v>160.572</v>
          </cell>
          <cell r="CF47">
            <v>240.35499999999999</v>
          </cell>
          <cell r="CG47">
            <v>363.55700000000002</v>
          </cell>
          <cell r="CH47">
            <v>129.249</v>
          </cell>
          <cell r="CI47">
            <v>234.30699999999999</v>
          </cell>
          <cell r="CJ47">
            <v>1149.6030000000001</v>
          </cell>
          <cell r="CK47">
            <v>612.77599999999995</v>
          </cell>
          <cell r="CL47">
            <v>536.827</v>
          </cell>
          <cell r="CM47">
            <v>4482.2870000000003</v>
          </cell>
          <cell r="CN47">
            <v>2409.7710000000002</v>
          </cell>
          <cell r="CO47">
            <v>2072.5160000000001</v>
          </cell>
          <cell r="CP47">
            <v>1035.163</v>
          </cell>
          <cell r="CQ47">
            <v>542.48800000000006</v>
          </cell>
          <cell r="CR47">
            <v>492.67500000000001</v>
          </cell>
          <cell r="CS47">
            <v>3789.6030000000001</v>
          </cell>
          <cell r="CT47">
            <v>1960.413</v>
          </cell>
          <cell r="CU47">
            <v>1829.191</v>
          </cell>
          <cell r="CV47">
            <v>454.13</v>
          </cell>
          <cell r="CW47">
            <v>218.619</v>
          </cell>
          <cell r="CX47">
            <v>235.51</v>
          </cell>
          <cell r="CY47">
            <v>5935.0649999999996</v>
          </cell>
          <cell r="CZ47">
            <v>3140.2919999999999</v>
          </cell>
          <cell r="DA47">
            <v>2794.7730000000001</v>
          </cell>
          <cell r="DB47">
            <v>5311.27</v>
          </cell>
          <cell r="DC47">
            <v>2839.3420000000001</v>
          </cell>
          <cell r="DD47">
            <v>2471.9290000000001</v>
          </cell>
          <cell r="DE47">
            <v>5046.3410000000003</v>
          </cell>
          <cell r="DF47">
            <v>2737.4940000000001</v>
          </cell>
          <cell r="DG47">
            <v>2308.848</v>
          </cell>
          <cell r="DH47">
            <v>1350.5319999999999</v>
          </cell>
          <cell r="DI47">
            <v>685.22500000000002</v>
          </cell>
          <cell r="DJ47">
            <v>665.30700000000002</v>
          </cell>
          <cell r="DK47">
            <v>869.31200000000001</v>
          </cell>
          <cell r="DL47">
            <v>454.44099999999997</v>
          </cell>
          <cell r="DM47">
            <v>414.87099999999998</v>
          </cell>
          <cell r="DN47">
            <v>566.13699999999994</v>
          </cell>
          <cell r="DO47">
            <v>336.69600000000003</v>
          </cell>
          <cell r="DP47">
            <v>229.441</v>
          </cell>
          <cell r="DQ47">
            <v>259.85899999999998</v>
          </cell>
          <cell r="DR47">
            <v>126.619</v>
          </cell>
          <cell r="DS47">
            <v>133.24100000000001</v>
          </cell>
          <cell r="DT47">
            <v>1022.525</v>
          </cell>
          <cell r="DU47">
            <v>267.666</v>
          </cell>
          <cell r="DV47">
            <v>754.85900000000004</v>
          </cell>
          <cell r="DW47">
            <v>510.27499999999998</v>
          </cell>
          <cell r="DX47">
            <v>115.932</v>
          </cell>
          <cell r="DY47">
            <v>394.34300000000002</v>
          </cell>
          <cell r="DZ47">
            <v>142.14099999999999</v>
          </cell>
          <cell r="EA47">
            <v>47.552</v>
          </cell>
          <cell r="EB47">
            <v>94.587999999999994</v>
          </cell>
          <cell r="EC47">
            <v>421.87299999999999</v>
          </cell>
          <cell r="ED47">
            <v>91</v>
          </cell>
          <cell r="EE47">
            <v>330.87400000000002</v>
          </cell>
          <cell r="EF47">
            <v>91.436000000000007</v>
          </cell>
          <cell r="EG47">
            <v>18.48</v>
          </cell>
          <cell r="EH47">
            <v>72.956000000000003</v>
          </cell>
          <cell r="EI47">
            <v>303.16800000000001</v>
          </cell>
          <cell r="EJ47">
            <v>66.450999999999993</v>
          </cell>
          <cell r="EK47">
            <v>236.71700000000001</v>
          </cell>
          <cell r="EL47">
            <v>21.29</v>
          </cell>
          <cell r="EM47">
            <v>4.9859999999999998</v>
          </cell>
          <cell r="EN47">
            <v>16.303999999999998</v>
          </cell>
          <cell r="EO47">
            <v>91.043999999999997</v>
          </cell>
          <cell r="EP47">
            <v>25.617999999999999</v>
          </cell>
          <cell r="EQ47">
            <v>65.426000000000002</v>
          </cell>
          <cell r="ER47">
            <v>200.82900000000001</v>
          </cell>
          <cell r="ES47">
            <v>14.917</v>
          </cell>
          <cell r="ET47">
            <v>185.91200000000001</v>
          </cell>
          <cell r="EU47">
            <v>692.72</v>
          </cell>
          <cell r="EV47">
            <v>178.62700000000001</v>
          </cell>
          <cell r="EW47">
            <v>514.09299999999996</v>
          </cell>
          <cell r="EX47">
            <v>772.77700000000004</v>
          </cell>
          <cell r="EY47">
            <v>243.23599999999999</v>
          </cell>
          <cell r="EZ47">
            <v>529.54100000000005</v>
          </cell>
          <cell r="FA47">
            <v>124.72</v>
          </cell>
          <cell r="FB47">
            <v>31.98</v>
          </cell>
          <cell r="FC47">
            <v>92.741</v>
          </cell>
          <cell r="FD47">
            <v>648.05600000000004</v>
          </cell>
          <cell r="FE47">
            <v>211.256</v>
          </cell>
          <cell r="FF47">
            <v>436.8</v>
          </cell>
          <cell r="FG47">
            <v>5756.61</v>
          </cell>
          <cell r="FH47">
            <v>3054.5259999999998</v>
          </cell>
          <cell r="FI47">
            <v>2702.0839999999998</v>
          </cell>
          <cell r="FJ47">
            <v>1157.664</v>
          </cell>
          <cell r="FK47">
            <v>362.30500000000001</v>
          </cell>
          <cell r="FL47">
            <v>795.35900000000004</v>
          </cell>
          <cell r="FM47">
            <v>374.10500000000002</v>
          </cell>
          <cell r="FN47">
            <v>88.251999999999995</v>
          </cell>
          <cell r="FO47">
            <v>285.85399999999998</v>
          </cell>
          <cell r="FP47">
            <v>6014.9449999999997</v>
          </cell>
          <cell r="FQ47">
            <v>2937.375</v>
          </cell>
          <cell r="FR47">
            <v>3077.57</v>
          </cell>
          <cell r="FS47">
            <v>4388.223</v>
          </cell>
          <cell r="FT47">
            <v>2301.2449999999999</v>
          </cell>
          <cell r="FU47">
            <v>2086.9789999999998</v>
          </cell>
          <cell r="FV47">
            <v>459.45499999999998</v>
          </cell>
          <cell r="FW47">
            <v>214.035</v>
          </cell>
          <cell r="FX47">
            <v>245.42</v>
          </cell>
          <cell r="FY47">
            <v>300.44200000000001</v>
          </cell>
          <cell r="FZ47">
            <v>100.93600000000001</v>
          </cell>
          <cell r="GA47">
            <v>199.506</v>
          </cell>
          <cell r="GB47">
            <v>153.56100000000001</v>
          </cell>
          <cell r="GC47">
            <v>66.209000000000003</v>
          </cell>
          <cell r="GD47">
            <v>87.352000000000004</v>
          </cell>
          <cell r="GE47">
            <v>316.98200000000003</v>
          </cell>
          <cell r="GF47">
            <v>118.301</v>
          </cell>
          <cell r="GG47">
            <v>198.68100000000001</v>
          </cell>
          <cell r="GH47">
            <v>287.399</v>
          </cell>
          <cell r="GI47">
            <v>95.87</v>
          </cell>
          <cell r="GJ47">
            <v>191.529</v>
          </cell>
          <cell r="GK47">
            <v>465.33300000000003</v>
          </cell>
          <cell r="GL47">
            <v>248.75899999999999</v>
          </cell>
          <cell r="GM47">
            <v>216.57400000000001</v>
          </cell>
          <cell r="GN47">
            <v>3922.89</v>
          </cell>
          <cell r="GO47">
            <v>2052.4859999999999</v>
          </cell>
          <cell r="GP47">
            <v>1870.405</v>
          </cell>
          <cell r="GQ47">
            <v>408.89</v>
          </cell>
          <cell r="GR47">
            <v>213.44900000000001</v>
          </cell>
          <cell r="GS47">
            <v>195.441</v>
          </cell>
          <cell r="GT47">
            <v>2998.819</v>
          </cell>
          <cell r="GU47">
            <v>1428.6969999999999</v>
          </cell>
          <cell r="GV47">
            <v>1570.1220000000001</v>
          </cell>
          <cell r="GW47">
            <v>283.149</v>
          </cell>
          <cell r="GX47">
            <v>127.479</v>
          </cell>
          <cell r="GY47">
            <v>155.66900000000001</v>
          </cell>
          <cell r="GZ47">
            <v>4623.5200000000004</v>
          </cell>
          <cell r="HA47">
            <v>2410.5390000000002</v>
          </cell>
          <cell r="HB47">
            <v>2212.9810000000002</v>
          </cell>
          <cell r="HC47">
            <v>4339.308</v>
          </cell>
          <cell r="HD47">
            <v>2262.31</v>
          </cell>
          <cell r="HE47">
            <v>2076.998</v>
          </cell>
          <cell r="HF47">
            <v>4120.7299999999996</v>
          </cell>
          <cell r="HG47">
            <v>2164.627</v>
          </cell>
          <cell r="HH47">
            <v>1956.1020000000001</v>
          </cell>
          <cell r="HI47">
            <v>827.02</v>
          </cell>
          <cell r="HJ47">
            <v>411.262</v>
          </cell>
          <cell r="HK47">
            <v>415.75799999999998</v>
          </cell>
          <cell r="HL47">
            <v>435.49400000000003</v>
          </cell>
          <cell r="HM47">
            <v>226.54900000000001</v>
          </cell>
          <cell r="HN47">
            <v>208.94399999999999</v>
          </cell>
          <cell r="HO47">
            <v>200.197</v>
          </cell>
          <cell r="HP47">
            <v>117.255</v>
          </cell>
          <cell r="HQ47">
            <v>82.941999999999993</v>
          </cell>
          <cell r="HR47">
            <v>180.20400000000001</v>
          </cell>
          <cell r="HS47">
            <v>98.210999999999999</v>
          </cell>
          <cell r="HT47">
            <v>81.992000000000004</v>
          </cell>
          <cell r="HU47">
            <v>1446.518</v>
          </cell>
          <cell r="HV47">
            <v>537.91899999999998</v>
          </cell>
          <cell r="HW47">
            <v>908.59900000000005</v>
          </cell>
          <cell r="HX47">
            <v>324.98</v>
          </cell>
          <cell r="HY47">
            <v>128.97300000000001</v>
          </cell>
          <cell r="HZ47">
            <v>196.00700000000001</v>
          </cell>
          <cell r="IA47">
            <v>92.724999999999994</v>
          </cell>
          <cell r="IB47">
            <v>45.131</v>
          </cell>
          <cell r="IC47">
            <v>47.594000000000001</v>
          </cell>
          <cell r="ID47">
            <v>263.96899999999999</v>
          </cell>
          <cell r="IE47">
            <v>102.52800000000001</v>
          </cell>
          <cell r="IF47">
            <v>161.44</v>
          </cell>
          <cell r="IG47">
            <v>46.274000000000001</v>
          </cell>
          <cell r="IH47">
            <v>16.257999999999999</v>
          </cell>
          <cell r="II47">
            <v>30.015999999999998</v>
          </cell>
          <cell r="IJ47">
            <v>202.8</v>
          </cell>
          <cell r="IK47">
            <v>77.875</v>
          </cell>
          <cell r="IL47">
            <v>124.925</v>
          </cell>
          <cell r="IM47">
            <v>38.662999999999997</v>
          </cell>
          <cell r="IN47">
            <v>18.765999999999998</v>
          </cell>
          <cell r="IO47">
            <v>19.896999999999998</v>
          </cell>
          <cell r="IP47">
            <v>63.65</v>
          </cell>
          <cell r="IQ47">
            <v>28.178000000000001</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823.005</v>
          </cell>
          <cell r="C59">
            <v>794.26599999999996</v>
          </cell>
          <cell r="D59">
            <v>1456.0029999999999</v>
          </cell>
          <cell r="E59">
            <v>743.66399999999999</v>
          </cell>
          <cell r="F59">
            <v>712.33900000000006</v>
          </cell>
          <cell r="G59">
            <v>730.07500000000005</v>
          </cell>
          <cell r="H59">
            <v>343.05200000000002</v>
          </cell>
          <cell r="I59">
            <v>387.02300000000002</v>
          </cell>
          <cell r="J59">
            <v>529.50699999999995</v>
          </cell>
          <cell r="K59">
            <v>261.99</v>
          </cell>
          <cell r="L59">
            <v>267.517</v>
          </cell>
          <cell r="M59">
            <v>281.17399999999998</v>
          </cell>
          <cell r="N59">
            <v>137.90600000000001</v>
          </cell>
          <cell r="O59">
            <v>143.268</v>
          </cell>
          <cell r="P59">
            <v>249.85499999999999</v>
          </cell>
          <cell r="Q59">
            <v>134.93700000000001</v>
          </cell>
          <cell r="R59">
            <v>114.919</v>
          </cell>
          <cell r="S59">
            <v>990.78</v>
          </cell>
          <cell r="T59">
            <v>499.91</v>
          </cell>
          <cell r="U59">
            <v>490.87099999999998</v>
          </cell>
          <cell r="V59">
            <v>393.072</v>
          </cell>
          <cell r="W59">
            <v>199.68899999999999</v>
          </cell>
          <cell r="X59">
            <v>193.38300000000001</v>
          </cell>
          <cell r="Y59">
            <v>137.148</v>
          </cell>
          <cell r="Z59">
            <v>71.509</v>
          </cell>
          <cell r="AA59">
            <v>65.638999999999996</v>
          </cell>
          <cell r="AB59">
            <v>344.47500000000002</v>
          </cell>
          <cell r="AC59">
            <v>177.18299999999999</v>
          </cell>
          <cell r="AD59">
            <v>167.292</v>
          </cell>
          <cell r="AE59">
            <v>43.920999999999999</v>
          </cell>
          <cell r="AF59">
            <v>19.861999999999998</v>
          </cell>
          <cell r="AG59">
            <v>24.06</v>
          </cell>
          <cell r="AH59">
            <v>280.87200000000001</v>
          </cell>
          <cell r="AI59">
            <v>149.125</v>
          </cell>
          <cell r="AJ59">
            <v>131.74600000000001</v>
          </cell>
          <cell r="AK59">
            <v>12.917</v>
          </cell>
          <cell r="AL59">
            <v>8.3529999999999998</v>
          </cell>
          <cell r="AM59">
            <v>4.5640000000000001</v>
          </cell>
          <cell r="AN59">
            <v>50.386000000000003</v>
          </cell>
          <cell r="AO59">
            <v>23.081</v>
          </cell>
          <cell r="AP59">
            <v>27.303999999999998</v>
          </cell>
          <cell r="AQ59">
            <v>23.228000000000002</v>
          </cell>
          <cell r="AR59">
            <v>1.7709999999999999</v>
          </cell>
          <cell r="AS59">
            <v>21.457000000000001</v>
          </cell>
          <cell r="AT59">
            <v>270.49200000000002</v>
          </cell>
          <cell r="AU59">
            <v>123.625</v>
          </cell>
          <cell r="AV59">
            <v>146.86699999999999</v>
          </cell>
          <cell r="AW59">
            <v>644.71600000000001</v>
          </cell>
          <cell r="AX59">
            <v>335.20100000000002</v>
          </cell>
          <cell r="AY59">
            <v>309.51499999999999</v>
          </cell>
          <cell r="AZ59">
            <v>85.691000000000003</v>
          </cell>
          <cell r="BA59">
            <v>44.651000000000003</v>
          </cell>
          <cell r="BB59">
            <v>41.039000000000001</v>
          </cell>
          <cell r="BC59">
            <v>559.02499999999998</v>
          </cell>
          <cell r="BD59">
            <v>290.55</v>
          </cell>
          <cell r="BE59">
            <v>268.476</v>
          </cell>
          <cell r="BF59">
            <v>2059.44</v>
          </cell>
          <cell r="BG59">
            <v>1051.6869999999999</v>
          </cell>
          <cell r="BH59">
            <v>1007.752</v>
          </cell>
          <cell r="BI59">
            <v>1154.9449999999999</v>
          </cell>
          <cell r="BJ59">
            <v>590.19500000000005</v>
          </cell>
          <cell r="BK59">
            <v>564.75</v>
          </cell>
          <cell r="BL59">
            <v>334.53100000000001</v>
          </cell>
          <cell r="BM59">
            <v>175.19800000000001</v>
          </cell>
          <cell r="BN59">
            <v>159.333</v>
          </cell>
          <cell r="BO59">
            <v>7024.24</v>
          </cell>
          <cell r="BP59">
            <v>3468.913</v>
          </cell>
          <cell r="BQ59">
            <v>3555.3270000000002</v>
          </cell>
          <cell r="BR59">
            <v>5747.5839999999998</v>
          </cell>
          <cell r="BS59">
            <v>3073.7080000000001</v>
          </cell>
          <cell r="BT59">
            <v>2673.8760000000002</v>
          </cell>
          <cell r="BU59">
            <v>726.52700000000004</v>
          </cell>
          <cell r="BV59">
            <v>384.40300000000002</v>
          </cell>
          <cell r="BW59">
            <v>342.125</v>
          </cell>
          <cell r="BX59">
            <v>404.721</v>
          </cell>
          <cell r="BY59">
            <v>144.73599999999999</v>
          </cell>
          <cell r="BZ59">
            <v>259.98399999999998</v>
          </cell>
          <cell r="CA59">
            <v>231.77199999999999</v>
          </cell>
          <cell r="CB59">
            <v>106.11199999999999</v>
          </cell>
          <cell r="CC59">
            <v>125.66</v>
          </cell>
          <cell r="CD59">
            <v>399.67099999999999</v>
          </cell>
          <cell r="CE59">
            <v>158.78700000000001</v>
          </cell>
          <cell r="CF59">
            <v>240.88499999999999</v>
          </cell>
          <cell r="CG59">
            <v>362.23899999999998</v>
          </cell>
          <cell r="CH59">
            <v>134.268</v>
          </cell>
          <cell r="CI59">
            <v>227.971</v>
          </cell>
          <cell r="CJ59">
            <v>1149.818</v>
          </cell>
          <cell r="CK59">
            <v>590.38599999999997</v>
          </cell>
          <cell r="CL59">
            <v>559.43200000000002</v>
          </cell>
          <cell r="CM59">
            <v>4597.7659999999996</v>
          </cell>
          <cell r="CN59">
            <v>2483.3229999999999</v>
          </cell>
          <cell r="CO59">
            <v>2114.444</v>
          </cell>
          <cell r="CP59">
            <v>1037.93</v>
          </cell>
          <cell r="CQ59">
            <v>525.56200000000001</v>
          </cell>
          <cell r="CR59">
            <v>512.36800000000005</v>
          </cell>
          <cell r="CS59">
            <v>3877.1239999999998</v>
          </cell>
          <cell r="CT59">
            <v>2021.41</v>
          </cell>
          <cell r="CU59">
            <v>1855.7139999999999</v>
          </cell>
          <cell r="CV59">
            <v>442.55</v>
          </cell>
          <cell r="CW59">
            <v>222.31800000000001</v>
          </cell>
          <cell r="CX59">
            <v>220.23099999999999</v>
          </cell>
          <cell r="CY59">
            <v>6065.2780000000002</v>
          </cell>
          <cell r="CZ59">
            <v>3196.2689999999998</v>
          </cell>
          <cell r="DA59">
            <v>2869.009</v>
          </cell>
          <cell r="DB59">
            <v>5455.8429999999998</v>
          </cell>
          <cell r="DC59">
            <v>2909.154</v>
          </cell>
          <cell r="DD59">
            <v>2546.6889999999999</v>
          </cell>
          <cell r="DE59">
            <v>5172.8310000000001</v>
          </cell>
          <cell r="DF59">
            <v>2802.8960000000002</v>
          </cell>
          <cell r="DG59">
            <v>2369.9349999999999</v>
          </cell>
          <cell r="DH59">
            <v>1421.3689999999999</v>
          </cell>
          <cell r="DI59">
            <v>704.77700000000004</v>
          </cell>
          <cell r="DJ59">
            <v>716.59199999999998</v>
          </cell>
          <cell r="DK59">
            <v>894.62199999999996</v>
          </cell>
          <cell r="DL59">
            <v>445.55700000000002</v>
          </cell>
          <cell r="DM59">
            <v>449.065</v>
          </cell>
          <cell r="DN59">
            <v>576.92700000000002</v>
          </cell>
          <cell r="DO59">
            <v>322.99599999999998</v>
          </cell>
          <cell r="DP59">
            <v>253.93100000000001</v>
          </cell>
          <cell r="DQ59">
            <v>245.53399999999999</v>
          </cell>
          <cell r="DR59">
            <v>125.104</v>
          </cell>
          <cell r="DS59">
            <v>120.43</v>
          </cell>
          <cell r="DT59">
            <v>1031.1220000000001</v>
          </cell>
          <cell r="DU59">
            <v>270.101</v>
          </cell>
          <cell r="DV59">
            <v>761.02200000000005</v>
          </cell>
          <cell r="DW59">
            <v>494.73399999999998</v>
          </cell>
          <cell r="DX59">
            <v>112.33</v>
          </cell>
          <cell r="DY59">
            <v>382.404</v>
          </cell>
          <cell r="DZ59">
            <v>140.62299999999999</v>
          </cell>
          <cell r="EA59">
            <v>50.57</v>
          </cell>
          <cell r="EB59">
            <v>90.052000000000007</v>
          </cell>
          <cell r="EC59">
            <v>412.75099999999998</v>
          </cell>
          <cell r="ED59">
            <v>94.58</v>
          </cell>
          <cell r="EE59">
            <v>318.17099999999999</v>
          </cell>
          <cell r="EF59">
            <v>97.012</v>
          </cell>
          <cell r="EG59">
            <v>21.643000000000001</v>
          </cell>
          <cell r="EH59">
            <v>75.369</v>
          </cell>
          <cell r="EI59">
            <v>289.26900000000001</v>
          </cell>
          <cell r="EJ59">
            <v>61.75</v>
          </cell>
          <cell r="EK59">
            <v>227.518</v>
          </cell>
          <cell r="EL59">
            <v>21.364000000000001</v>
          </cell>
          <cell r="EM59">
            <v>6.3090000000000002</v>
          </cell>
          <cell r="EN59">
            <v>15.055</v>
          </cell>
          <cell r="EO59">
            <v>85.921000000000006</v>
          </cell>
          <cell r="EP59">
            <v>19.478999999999999</v>
          </cell>
          <cell r="EQ59">
            <v>66.441000000000003</v>
          </cell>
          <cell r="ER59">
            <v>182.79400000000001</v>
          </cell>
          <cell r="ES59">
            <v>8.2080000000000002</v>
          </cell>
          <cell r="ET59">
            <v>174.58600000000001</v>
          </cell>
          <cell r="EU59">
            <v>694.27800000000002</v>
          </cell>
          <cell r="EV59">
            <v>180.869</v>
          </cell>
          <cell r="EW59">
            <v>513.41</v>
          </cell>
          <cell r="EX59">
            <v>744.20500000000004</v>
          </cell>
          <cell r="EY59">
            <v>239.16300000000001</v>
          </cell>
          <cell r="EZ59">
            <v>505.04199999999997</v>
          </cell>
          <cell r="FA59">
            <v>141.227</v>
          </cell>
          <cell r="FB59">
            <v>42.49</v>
          </cell>
          <cell r="FC59">
            <v>98.736000000000004</v>
          </cell>
          <cell r="FD59">
            <v>602.97900000000004</v>
          </cell>
          <cell r="FE59">
            <v>196.673</v>
          </cell>
          <cell r="FF59">
            <v>406.30599999999998</v>
          </cell>
          <cell r="FG59">
            <v>5888.8109999999997</v>
          </cell>
          <cell r="FH59">
            <v>3116.1990000000001</v>
          </cell>
          <cell r="FI59">
            <v>2772.6120000000001</v>
          </cell>
          <cell r="FJ59">
            <v>1135.4290000000001</v>
          </cell>
          <cell r="FK59">
            <v>352.714</v>
          </cell>
          <cell r="FL59">
            <v>782.71500000000003</v>
          </cell>
          <cell r="FM59">
            <v>362.60899999999998</v>
          </cell>
          <cell r="FN59">
            <v>87.510999999999996</v>
          </cell>
          <cell r="FO59">
            <v>275.09699999999998</v>
          </cell>
          <cell r="FP59">
            <v>6058.7209999999995</v>
          </cell>
          <cell r="FQ59">
            <v>2955.0189999999998</v>
          </cell>
          <cell r="FR59">
            <v>3103.701</v>
          </cell>
          <cell r="FS59">
            <v>4440.4650000000001</v>
          </cell>
          <cell r="FT59">
            <v>2311.7860000000001</v>
          </cell>
          <cell r="FU59">
            <v>2128.6790000000001</v>
          </cell>
          <cell r="FV59">
            <v>447.01799999999997</v>
          </cell>
          <cell r="FW59">
            <v>215.179</v>
          </cell>
          <cell r="FX59">
            <v>231.839</v>
          </cell>
          <cell r="FY59">
            <v>274.661</v>
          </cell>
          <cell r="FZ59">
            <v>96.343999999999994</v>
          </cell>
          <cell r="GA59">
            <v>178.31800000000001</v>
          </cell>
          <cell r="GB59">
            <v>148.822</v>
          </cell>
          <cell r="GC59">
            <v>66.944000000000003</v>
          </cell>
          <cell r="GD59">
            <v>81.878</v>
          </cell>
          <cell r="GE59">
            <v>284.80900000000003</v>
          </cell>
          <cell r="GF59">
            <v>111.672</v>
          </cell>
          <cell r="GG59">
            <v>173.137</v>
          </cell>
          <cell r="GH59">
            <v>256.77300000000002</v>
          </cell>
          <cell r="GI59">
            <v>89.855000000000004</v>
          </cell>
          <cell r="GJ59">
            <v>166.91800000000001</v>
          </cell>
          <cell r="GK59">
            <v>457.78500000000003</v>
          </cell>
          <cell r="GL59">
            <v>242.566</v>
          </cell>
          <cell r="GM59">
            <v>215.21899999999999</v>
          </cell>
          <cell r="GN59">
            <v>3982.68</v>
          </cell>
          <cell r="GO59">
            <v>2069.2199999999998</v>
          </cell>
          <cell r="GP59">
            <v>1913.46</v>
          </cell>
          <cell r="GQ59">
            <v>416.512</v>
          </cell>
          <cell r="GR59">
            <v>217.36799999999999</v>
          </cell>
          <cell r="GS59">
            <v>199.14500000000001</v>
          </cell>
          <cell r="GT59">
            <v>3048.1010000000001</v>
          </cell>
          <cell r="GU59">
            <v>1465.9649999999999</v>
          </cell>
          <cell r="GV59">
            <v>1582.136</v>
          </cell>
          <cell r="GW59">
            <v>283.11399999999998</v>
          </cell>
          <cell r="GX59">
            <v>132.423</v>
          </cell>
          <cell r="GY59">
            <v>150.691</v>
          </cell>
          <cell r="GZ59">
            <v>4672.1130000000003</v>
          </cell>
          <cell r="HA59">
            <v>2421.4650000000001</v>
          </cell>
          <cell r="HB59">
            <v>2250.6480000000001</v>
          </cell>
          <cell r="HC59">
            <v>4431.9589999999998</v>
          </cell>
          <cell r="HD59">
            <v>2300.0520000000001</v>
          </cell>
          <cell r="HE59">
            <v>2131.9079999999999</v>
          </cell>
          <cell r="HF59">
            <v>4194.5879999999997</v>
          </cell>
          <cell r="HG59">
            <v>2189.989</v>
          </cell>
          <cell r="HH59">
            <v>2004.5989999999999</v>
          </cell>
          <cell r="HI59">
            <v>850.48599999999999</v>
          </cell>
          <cell r="HJ59">
            <v>421.34800000000001</v>
          </cell>
          <cell r="HK59">
            <v>429.13799999999998</v>
          </cell>
          <cell r="HL59">
            <v>442.69400000000002</v>
          </cell>
          <cell r="HM59">
            <v>232.524</v>
          </cell>
          <cell r="HN59">
            <v>210.17</v>
          </cell>
          <cell r="HO59">
            <v>211.047</v>
          </cell>
          <cell r="HP59">
            <v>122.845</v>
          </cell>
          <cell r="HQ59">
            <v>88.200999999999993</v>
          </cell>
          <cell r="HR59">
            <v>163.73400000000001</v>
          </cell>
          <cell r="HS59">
            <v>86.596000000000004</v>
          </cell>
          <cell r="HT59">
            <v>77.138999999999996</v>
          </cell>
          <cell r="HU59">
            <v>1454.5219999999999</v>
          </cell>
          <cell r="HV59">
            <v>556.63800000000003</v>
          </cell>
          <cell r="HW59">
            <v>897.88400000000001</v>
          </cell>
          <cell r="HX59">
            <v>287.375</v>
          </cell>
          <cell r="HY59">
            <v>111.756</v>
          </cell>
          <cell r="HZ59">
            <v>175.619</v>
          </cell>
          <cell r="IA59">
            <v>81.873999999999995</v>
          </cell>
          <cell r="IB59">
            <v>34.566000000000003</v>
          </cell>
          <cell r="IC59">
            <v>47.308999999999997</v>
          </cell>
          <cell r="ID59">
            <v>243.08799999999999</v>
          </cell>
          <cell r="IE59">
            <v>94.929000000000002</v>
          </cell>
          <cell r="IF59">
            <v>148.15899999999999</v>
          </cell>
          <cell r="IG59">
            <v>44.765000000000001</v>
          </cell>
          <cell r="IH59">
            <v>23.337</v>
          </cell>
          <cell r="II59">
            <v>21.428999999999998</v>
          </cell>
          <cell r="IJ59">
            <v>182.07599999999999</v>
          </cell>
          <cell r="IK59">
            <v>64</v>
          </cell>
          <cell r="IL59">
            <v>118.077</v>
          </cell>
          <cell r="IM59">
            <v>27.047000000000001</v>
          </cell>
          <cell r="IN59">
            <v>9.3719999999999999</v>
          </cell>
          <cell r="IO59">
            <v>17.675000000000001</v>
          </cell>
          <cell r="IP59">
            <v>46.715000000000003</v>
          </cell>
          <cell r="IQ59">
            <v>18.024999999999999</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786.15700000000004</v>
          </cell>
          <cell r="C71">
            <v>803.30700000000002</v>
          </cell>
          <cell r="D71">
            <v>1426.377</v>
          </cell>
          <cell r="E71">
            <v>707.36099999999999</v>
          </cell>
          <cell r="F71">
            <v>719.01599999999996</v>
          </cell>
          <cell r="G71">
            <v>719.755</v>
          </cell>
          <cell r="H71">
            <v>343.41199999999998</v>
          </cell>
          <cell r="I71">
            <v>376.34300000000002</v>
          </cell>
          <cell r="J71">
            <v>509.5</v>
          </cell>
          <cell r="K71">
            <v>251.47800000000001</v>
          </cell>
          <cell r="L71">
            <v>258.02100000000002</v>
          </cell>
          <cell r="M71">
            <v>249.93199999999999</v>
          </cell>
          <cell r="N71">
            <v>116.274</v>
          </cell>
          <cell r="O71">
            <v>133.65799999999999</v>
          </cell>
          <cell r="P71">
            <v>276.79399999999998</v>
          </cell>
          <cell r="Q71">
            <v>158.571</v>
          </cell>
          <cell r="R71">
            <v>118.22199999999999</v>
          </cell>
          <cell r="S71">
            <v>966.90599999999995</v>
          </cell>
          <cell r="T71">
            <v>511.226</v>
          </cell>
          <cell r="U71">
            <v>455.68</v>
          </cell>
          <cell r="V71">
            <v>379.60399999999998</v>
          </cell>
          <cell r="W71">
            <v>195.66499999999999</v>
          </cell>
          <cell r="X71">
            <v>183.93899999999999</v>
          </cell>
          <cell r="Y71">
            <v>123.58799999999999</v>
          </cell>
          <cell r="Z71">
            <v>57.607999999999997</v>
          </cell>
          <cell r="AA71">
            <v>65.98</v>
          </cell>
          <cell r="AB71">
            <v>326.226</v>
          </cell>
          <cell r="AC71">
            <v>167.75399999999999</v>
          </cell>
          <cell r="AD71">
            <v>158.47200000000001</v>
          </cell>
          <cell r="AE71">
            <v>50.625999999999998</v>
          </cell>
          <cell r="AF71">
            <v>32.048999999999999</v>
          </cell>
          <cell r="AG71">
            <v>18.577000000000002</v>
          </cell>
          <cell r="AH71">
            <v>260.21899999999999</v>
          </cell>
          <cell r="AI71">
            <v>129.16300000000001</v>
          </cell>
          <cell r="AJ71">
            <v>131.05600000000001</v>
          </cell>
          <cell r="AK71">
            <v>18.988</v>
          </cell>
          <cell r="AL71">
            <v>9.657</v>
          </cell>
          <cell r="AM71">
            <v>9.3309999999999995</v>
          </cell>
          <cell r="AN71">
            <v>53.953000000000003</v>
          </cell>
          <cell r="AO71">
            <v>27.911999999999999</v>
          </cell>
          <cell r="AP71">
            <v>26.041</v>
          </cell>
          <cell r="AQ71">
            <v>15.948</v>
          </cell>
          <cell r="AR71">
            <v>0.45600000000000002</v>
          </cell>
          <cell r="AS71">
            <v>15.493</v>
          </cell>
          <cell r="AT71">
            <v>278.40600000000001</v>
          </cell>
          <cell r="AU71">
            <v>127.267</v>
          </cell>
          <cell r="AV71">
            <v>151.13999999999999</v>
          </cell>
          <cell r="AW71">
            <v>656.97199999999998</v>
          </cell>
          <cell r="AX71">
            <v>354.23700000000002</v>
          </cell>
          <cell r="AY71">
            <v>302.73500000000001</v>
          </cell>
          <cell r="AZ71">
            <v>91.552000000000007</v>
          </cell>
          <cell r="BA71">
            <v>55.561</v>
          </cell>
          <cell r="BB71">
            <v>35.991</v>
          </cell>
          <cell r="BC71">
            <v>565.41999999999996</v>
          </cell>
          <cell r="BD71">
            <v>298.67599999999999</v>
          </cell>
          <cell r="BE71">
            <v>266.74400000000003</v>
          </cell>
          <cell r="BF71">
            <v>2034.248</v>
          </cell>
          <cell r="BG71">
            <v>1026.8019999999999</v>
          </cell>
          <cell r="BH71">
            <v>1007.446</v>
          </cell>
          <cell r="BI71">
            <v>1152.1469999999999</v>
          </cell>
          <cell r="BJ71">
            <v>614.23599999999999</v>
          </cell>
          <cell r="BK71">
            <v>537.91099999999994</v>
          </cell>
          <cell r="BL71">
            <v>315.63200000000001</v>
          </cell>
          <cell r="BM71">
            <v>162.41200000000001</v>
          </cell>
          <cell r="BN71">
            <v>153.22</v>
          </cell>
          <cell r="BO71">
            <v>7166.3149999999996</v>
          </cell>
          <cell r="BP71">
            <v>3543.605</v>
          </cell>
          <cell r="BQ71">
            <v>3622.71</v>
          </cell>
          <cell r="BR71">
            <v>5894.451</v>
          </cell>
          <cell r="BS71">
            <v>3127.0529999999999</v>
          </cell>
          <cell r="BT71">
            <v>2767.3980000000001</v>
          </cell>
          <cell r="BU71">
            <v>783.18899999999996</v>
          </cell>
          <cell r="BV71">
            <v>420.97199999999998</v>
          </cell>
          <cell r="BW71">
            <v>362.21699999999998</v>
          </cell>
          <cell r="BX71">
            <v>412.98399999999998</v>
          </cell>
          <cell r="BY71">
            <v>143.90899999999999</v>
          </cell>
          <cell r="BZ71">
            <v>269.07600000000002</v>
          </cell>
          <cell r="CA71">
            <v>243.291</v>
          </cell>
          <cell r="CB71">
            <v>103.27800000000001</v>
          </cell>
          <cell r="CC71">
            <v>140.01300000000001</v>
          </cell>
          <cell r="CD71">
            <v>415.62700000000001</v>
          </cell>
          <cell r="CE71">
            <v>168.08099999999999</v>
          </cell>
          <cell r="CF71">
            <v>247.547</v>
          </cell>
          <cell r="CG71">
            <v>374.51400000000001</v>
          </cell>
          <cell r="CH71">
            <v>134.60599999999999</v>
          </cell>
          <cell r="CI71">
            <v>239.90799999999999</v>
          </cell>
          <cell r="CJ71">
            <v>1169.0719999999999</v>
          </cell>
          <cell r="CK71">
            <v>607.57899999999995</v>
          </cell>
          <cell r="CL71">
            <v>561.49300000000005</v>
          </cell>
          <cell r="CM71">
            <v>4725.3789999999999</v>
          </cell>
          <cell r="CN71">
            <v>2519.4740000000002</v>
          </cell>
          <cell r="CO71">
            <v>2205.9050000000002</v>
          </cell>
          <cell r="CP71">
            <v>1050.5989999999999</v>
          </cell>
          <cell r="CQ71">
            <v>540.00199999999995</v>
          </cell>
          <cell r="CR71">
            <v>510.59699999999998</v>
          </cell>
          <cell r="CS71">
            <v>4008.5810000000001</v>
          </cell>
          <cell r="CT71">
            <v>2048.3719999999998</v>
          </cell>
          <cell r="CU71">
            <v>1960.2090000000001</v>
          </cell>
          <cell r="CV71">
            <v>530.96699999999998</v>
          </cell>
          <cell r="CW71">
            <v>275.98700000000002</v>
          </cell>
          <cell r="CX71">
            <v>254.98099999999999</v>
          </cell>
          <cell r="CY71">
            <v>6212.7250000000004</v>
          </cell>
          <cell r="CZ71">
            <v>3252.8440000000001</v>
          </cell>
          <cell r="DA71">
            <v>2959.88</v>
          </cell>
          <cell r="DB71">
            <v>5598.8580000000002</v>
          </cell>
          <cell r="DC71">
            <v>2969.18</v>
          </cell>
          <cell r="DD71">
            <v>2629.6790000000001</v>
          </cell>
          <cell r="DE71">
            <v>5309.6819999999998</v>
          </cell>
          <cell r="DF71">
            <v>2854.8780000000002</v>
          </cell>
          <cell r="DG71">
            <v>2454.8040000000001</v>
          </cell>
          <cell r="DH71">
            <v>1471.42</v>
          </cell>
          <cell r="DI71">
            <v>751.79600000000005</v>
          </cell>
          <cell r="DJ71">
            <v>719.62400000000002</v>
          </cell>
          <cell r="DK71">
            <v>901.28399999999999</v>
          </cell>
          <cell r="DL71">
            <v>460.77600000000001</v>
          </cell>
          <cell r="DM71">
            <v>440.50799999999998</v>
          </cell>
          <cell r="DN71">
            <v>583.01</v>
          </cell>
          <cell r="DO71">
            <v>334.98500000000001</v>
          </cell>
          <cell r="DP71">
            <v>248.02600000000001</v>
          </cell>
          <cell r="DQ71">
            <v>243.44300000000001</v>
          </cell>
          <cell r="DR71">
            <v>127.116</v>
          </cell>
          <cell r="DS71">
            <v>116.327</v>
          </cell>
          <cell r="DT71">
            <v>1028.421</v>
          </cell>
          <cell r="DU71">
            <v>289.43700000000001</v>
          </cell>
          <cell r="DV71">
            <v>738.98400000000004</v>
          </cell>
          <cell r="DW71">
            <v>533.24099999999999</v>
          </cell>
          <cell r="DX71">
            <v>126.96</v>
          </cell>
          <cell r="DY71">
            <v>406.28100000000001</v>
          </cell>
          <cell r="DZ71">
            <v>137.91499999999999</v>
          </cell>
          <cell r="EA71">
            <v>48.417999999999999</v>
          </cell>
          <cell r="EB71">
            <v>89.495999999999995</v>
          </cell>
          <cell r="EC71">
            <v>449.91199999999998</v>
          </cell>
          <cell r="ED71">
            <v>107.25</v>
          </cell>
          <cell r="EE71">
            <v>342.66199999999998</v>
          </cell>
          <cell r="EF71">
            <v>107.771</v>
          </cell>
          <cell r="EG71">
            <v>28.120999999999999</v>
          </cell>
          <cell r="EH71">
            <v>79.650000000000006</v>
          </cell>
          <cell r="EI71">
            <v>313.12</v>
          </cell>
          <cell r="EJ71">
            <v>67.046999999999997</v>
          </cell>
          <cell r="EK71">
            <v>246.07300000000001</v>
          </cell>
          <cell r="EL71">
            <v>21.245999999999999</v>
          </cell>
          <cell r="EM71">
            <v>5.726</v>
          </cell>
          <cell r="EN71">
            <v>15.52</v>
          </cell>
          <cell r="EO71">
            <v>85.933000000000007</v>
          </cell>
          <cell r="EP71">
            <v>21.24</v>
          </cell>
          <cell r="EQ71">
            <v>64.692999999999998</v>
          </cell>
          <cell r="ER71">
            <v>202.27699999999999</v>
          </cell>
          <cell r="ES71">
            <v>13.632999999999999</v>
          </cell>
          <cell r="ET71">
            <v>188.64400000000001</v>
          </cell>
          <cell r="EU71">
            <v>687.24699999999996</v>
          </cell>
          <cell r="EV71">
            <v>188.71700000000001</v>
          </cell>
          <cell r="EW71">
            <v>498.529</v>
          </cell>
          <cell r="EX71">
            <v>779.28800000000001</v>
          </cell>
          <cell r="EY71">
            <v>255.60599999999999</v>
          </cell>
          <cell r="EZ71">
            <v>523.68200000000002</v>
          </cell>
          <cell r="FA71">
            <v>149.59200000000001</v>
          </cell>
          <cell r="FB71">
            <v>49.743000000000002</v>
          </cell>
          <cell r="FC71">
            <v>99.849000000000004</v>
          </cell>
          <cell r="FD71">
            <v>629.69600000000003</v>
          </cell>
          <cell r="FE71">
            <v>205.863</v>
          </cell>
          <cell r="FF71">
            <v>423.83300000000003</v>
          </cell>
          <cell r="FG71">
            <v>6044.0439999999999</v>
          </cell>
          <cell r="FH71">
            <v>3176.7959999999998</v>
          </cell>
          <cell r="FI71">
            <v>2867.2469999999998</v>
          </cell>
          <cell r="FJ71">
            <v>1122.271</v>
          </cell>
          <cell r="FK71">
            <v>366.80900000000003</v>
          </cell>
          <cell r="FL71">
            <v>755.46299999999997</v>
          </cell>
          <cell r="FM71">
            <v>401.54599999999999</v>
          </cell>
          <cell r="FN71">
            <v>102.36499999999999</v>
          </cell>
          <cell r="FO71">
            <v>299.18200000000002</v>
          </cell>
          <cell r="FP71">
            <v>6169.2820000000002</v>
          </cell>
          <cell r="FQ71">
            <v>3010.3969999999999</v>
          </cell>
          <cell r="FR71">
            <v>3158.8850000000002</v>
          </cell>
          <cell r="FS71">
            <v>4548.366</v>
          </cell>
          <cell r="FT71">
            <v>2376.8850000000002</v>
          </cell>
          <cell r="FU71">
            <v>2171.4810000000002</v>
          </cell>
          <cell r="FV71">
            <v>504.48399999999998</v>
          </cell>
          <cell r="FW71">
            <v>240.774</v>
          </cell>
          <cell r="FX71">
            <v>263.71100000000001</v>
          </cell>
          <cell r="FY71">
            <v>309.66399999999999</v>
          </cell>
          <cell r="FZ71">
            <v>99.718000000000004</v>
          </cell>
          <cell r="GA71">
            <v>209.946</v>
          </cell>
          <cell r="GB71">
            <v>164.23099999999999</v>
          </cell>
          <cell r="GC71">
            <v>65.965000000000003</v>
          </cell>
          <cell r="GD71">
            <v>98.266000000000005</v>
          </cell>
          <cell r="GE71">
            <v>338.41399999999999</v>
          </cell>
          <cell r="GF71">
            <v>125.358</v>
          </cell>
          <cell r="GG71">
            <v>213.05600000000001</v>
          </cell>
          <cell r="GH71">
            <v>298.49799999999999</v>
          </cell>
          <cell r="GI71">
            <v>95.521000000000001</v>
          </cell>
          <cell r="GJ71">
            <v>202.976</v>
          </cell>
          <cell r="GK71">
            <v>451.98200000000003</v>
          </cell>
          <cell r="GL71">
            <v>231.245</v>
          </cell>
          <cell r="GM71">
            <v>220.73699999999999</v>
          </cell>
          <cell r="GN71">
            <v>4096.384</v>
          </cell>
          <cell r="GO71">
            <v>2145.6410000000001</v>
          </cell>
          <cell r="GP71">
            <v>1950.7429999999999</v>
          </cell>
          <cell r="GQ71">
            <v>403.90300000000002</v>
          </cell>
          <cell r="GR71">
            <v>204.32400000000001</v>
          </cell>
          <cell r="GS71">
            <v>199.57900000000001</v>
          </cell>
          <cell r="GT71">
            <v>3145.15</v>
          </cell>
          <cell r="GU71">
            <v>1535.68</v>
          </cell>
          <cell r="GV71">
            <v>1609.471</v>
          </cell>
          <cell r="GW71">
            <v>311.91399999999999</v>
          </cell>
          <cell r="GX71">
            <v>153.328</v>
          </cell>
          <cell r="GY71">
            <v>158.58600000000001</v>
          </cell>
          <cell r="GZ71">
            <v>4781.9970000000003</v>
          </cell>
          <cell r="HA71">
            <v>2488.0459999999998</v>
          </cell>
          <cell r="HB71">
            <v>2293.9520000000002</v>
          </cell>
          <cell r="HC71">
            <v>4560.0439999999999</v>
          </cell>
          <cell r="HD71">
            <v>2382.3150000000001</v>
          </cell>
          <cell r="HE71">
            <v>2177.7289999999998</v>
          </cell>
          <cell r="HF71">
            <v>4320.4080000000004</v>
          </cell>
          <cell r="HG71">
            <v>2267.58</v>
          </cell>
          <cell r="HH71">
            <v>2052.828</v>
          </cell>
          <cell r="HI71">
            <v>901.53200000000004</v>
          </cell>
          <cell r="HJ71">
            <v>444.33699999999999</v>
          </cell>
          <cell r="HK71">
            <v>457.19499999999999</v>
          </cell>
          <cell r="HL71">
            <v>451.79</v>
          </cell>
          <cell r="HM71">
            <v>232.79300000000001</v>
          </cell>
          <cell r="HN71">
            <v>218.99700000000001</v>
          </cell>
          <cell r="HO71">
            <v>218.15899999999999</v>
          </cell>
          <cell r="HP71">
            <v>121.633</v>
          </cell>
          <cell r="HQ71">
            <v>96.525999999999996</v>
          </cell>
          <cell r="HR71">
            <v>171.745</v>
          </cell>
          <cell r="HS71">
            <v>88.796999999999997</v>
          </cell>
          <cell r="HT71">
            <v>82.948999999999998</v>
          </cell>
          <cell r="HU71">
            <v>1449.171</v>
          </cell>
          <cell r="HV71">
            <v>544.71500000000003</v>
          </cell>
          <cell r="HW71">
            <v>904.45600000000002</v>
          </cell>
          <cell r="HX71">
            <v>307.14</v>
          </cell>
          <cell r="HY71">
            <v>114.858</v>
          </cell>
          <cell r="HZ71">
            <v>192.28100000000001</v>
          </cell>
          <cell r="IA71">
            <v>103.604</v>
          </cell>
          <cell r="IB71">
            <v>42.222000000000001</v>
          </cell>
          <cell r="IC71">
            <v>61.381999999999998</v>
          </cell>
          <cell r="ID71">
            <v>253.56399999999999</v>
          </cell>
          <cell r="IE71">
            <v>98.221999999999994</v>
          </cell>
          <cell r="IF71">
            <v>155.34200000000001</v>
          </cell>
          <cell r="IG71">
            <v>50.378999999999998</v>
          </cell>
          <cell r="IH71">
            <v>24.442</v>
          </cell>
          <cell r="II71">
            <v>25.937000000000001</v>
          </cell>
          <cell r="IJ71">
            <v>185.45500000000001</v>
          </cell>
          <cell r="IK71">
            <v>66.251999999999995</v>
          </cell>
          <cell r="IL71">
            <v>119.20399999999999</v>
          </cell>
          <cell r="IM71">
            <v>27.744</v>
          </cell>
          <cell r="IN71">
            <v>9.7919999999999998</v>
          </cell>
          <cell r="IO71">
            <v>17.952000000000002</v>
          </cell>
          <cell r="IP71">
            <v>58.822000000000003</v>
          </cell>
          <cell r="IQ71">
            <v>19.074000000000002</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751.02300000000002</v>
          </cell>
          <cell r="C83">
            <v>771.01499999999999</v>
          </cell>
          <cell r="D83">
            <v>1377.3869999999999</v>
          </cell>
          <cell r="E83">
            <v>683.58100000000002</v>
          </cell>
          <cell r="F83">
            <v>693.80700000000002</v>
          </cell>
          <cell r="G83">
            <v>664.48500000000001</v>
          </cell>
          <cell r="H83">
            <v>312.76499999999999</v>
          </cell>
          <cell r="I83">
            <v>351.72</v>
          </cell>
          <cell r="J83">
            <v>448.78199999999998</v>
          </cell>
          <cell r="K83">
            <v>225.86199999999999</v>
          </cell>
          <cell r="L83">
            <v>222.92</v>
          </cell>
          <cell r="M83">
            <v>246.08600000000001</v>
          </cell>
          <cell r="N83">
            <v>122.78100000000001</v>
          </cell>
          <cell r="O83">
            <v>123.30500000000001</v>
          </cell>
          <cell r="P83">
            <v>278.41699999999997</v>
          </cell>
          <cell r="Q83">
            <v>158.47900000000001</v>
          </cell>
          <cell r="R83">
            <v>119.938</v>
          </cell>
          <cell r="S83">
            <v>926.75800000000004</v>
          </cell>
          <cell r="T83">
            <v>486.49099999999999</v>
          </cell>
          <cell r="U83">
            <v>440.267</v>
          </cell>
          <cell r="V83">
            <v>381.00799999999998</v>
          </cell>
          <cell r="W83">
            <v>207.102</v>
          </cell>
          <cell r="X83">
            <v>173.90600000000001</v>
          </cell>
          <cell r="Y83">
            <v>133.24799999999999</v>
          </cell>
          <cell r="Z83">
            <v>73.155000000000001</v>
          </cell>
          <cell r="AA83">
            <v>60.093000000000004</v>
          </cell>
          <cell r="AB83">
            <v>329.846</v>
          </cell>
          <cell r="AC83">
            <v>178.595</v>
          </cell>
          <cell r="AD83">
            <v>151.251</v>
          </cell>
          <cell r="AE83">
            <v>40.451999999999998</v>
          </cell>
          <cell r="AF83">
            <v>23.137</v>
          </cell>
          <cell r="AG83">
            <v>17.315000000000001</v>
          </cell>
          <cell r="AH83">
            <v>267.79300000000001</v>
          </cell>
          <cell r="AI83">
            <v>145.542</v>
          </cell>
          <cell r="AJ83">
            <v>122.251</v>
          </cell>
          <cell r="AK83">
            <v>19.728999999999999</v>
          </cell>
          <cell r="AL83">
            <v>12.989000000000001</v>
          </cell>
          <cell r="AM83">
            <v>6.74</v>
          </cell>
          <cell r="AN83">
            <v>51.843000000000004</v>
          </cell>
          <cell r="AO83">
            <v>28.507000000000001</v>
          </cell>
          <cell r="AP83">
            <v>23.335999999999999</v>
          </cell>
          <cell r="AQ83">
            <v>14.53</v>
          </cell>
          <cell r="AR83">
            <v>1.663</v>
          </cell>
          <cell r="AS83">
            <v>12.868</v>
          </cell>
          <cell r="AT83">
            <v>255.96600000000001</v>
          </cell>
          <cell r="AU83">
            <v>120.03400000000001</v>
          </cell>
          <cell r="AV83">
            <v>135.93199999999999</v>
          </cell>
          <cell r="AW83">
            <v>660.10599999999999</v>
          </cell>
          <cell r="AX83">
            <v>365.58</v>
          </cell>
          <cell r="AY83">
            <v>294.52600000000001</v>
          </cell>
          <cell r="AZ83">
            <v>85.718999999999994</v>
          </cell>
          <cell r="BA83">
            <v>48.215000000000003</v>
          </cell>
          <cell r="BB83">
            <v>37.503999999999998</v>
          </cell>
          <cell r="BC83">
            <v>574.38699999999994</v>
          </cell>
          <cell r="BD83">
            <v>317.36500000000001</v>
          </cell>
          <cell r="BE83">
            <v>257.02199999999999</v>
          </cell>
          <cell r="BF83">
            <v>1953.066</v>
          </cell>
          <cell r="BG83">
            <v>980.96600000000001</v>
          </cell>
          <cell r="BH83">
            <v>972.1</v>
          </cell>
          <cell r="BI83">
            <v>1119.4559999999999</v>
          </cell>
          <cell r="BJ83">
            <v>596.755</v>
          </cell>
          <cell r="BK83">
            <v>522.70100000000002</v>
          </cell>
          <cell r="BL83">
            <v>324.50099999999998</v>
          </cell>
          <cell r="BM83">
            <v>176.86799999999999</v>
          </cell>
          <cell r="BN83">
            <v>147.63399999999999</v>
          </cell>
          <cell r="BO83">
            <v>7159.902</v>
          </cell>
          <cell r="BP83">
            <v>3536.3310000000001</v>
          </cell>
          <cell r="BQ83">
            <v>3623.5709999999999</v>
          </cell>
          <cell r="BR83">
            <v>5884.6890000000003</v>
          </cell>
          <cell r="BS83">
            <v>3112.6210000000001</v>
          </cell>
          <cell r="BT83">
            <v>2772.0680000000002</v>
          </cell>
          <cell r="BU83">
            <v>725.553</v>
          </cell>
          <cell r="BV83">
            <v>401.62700000000001</v>
          </cell>
          <cell r="BW83">
            <v>323.92599999999999</v>
          </cell>
          <cell r="BX83">
            <v>397.25</v>
          </cell>
          <cell r="BY83">
            <v>145.06899999999999</v>
          </cell>
          <cell r="BZ83">
            <v>252.18100000000001</v>
          </cell>
          <cell r="CA83">
            <v>251.55</v>
          </cell>
          <cell r="CB83">
            <v>118.86</v>
          </cell>
          <cell r="CC83">
            <v>132.69</v>
          </cell>
          <cell r="CD83">
            <v>438.50599999999997</v>
          </cell>
          <cell r="CE83">
            <v>189.8</v>
          </cell>
          <cell r="CF83">
            <v>248.70699999999999</v>
          </cell>
          <cell r="CG83">
            <v>367.65</v>
          </cell>
          <cell r="CH83">
            <v>140.30500000000001</v>
          </cell>
          <cell r="CI83">
            <v>227.345</v>
          </cell>
          <cell r="CJ83">
            <v>1058.98</v>
          </cell>
          <cell r="CK83">
            <v>535.75400000000002</v>
          </cell>
          <cell r="CL83">
            <v>523.226</v>
          </cell>
          <cell r="CM83">
            <v>4825.7089999999998</v>
          </cell>
          <cell r="CN83">
            <v>2576.8670000000002</v>
          </cell>
          <cell r="CO83">
            <v>2248.8420000000001</v>
          </cell>
          <cell r="CP83">
            <v>955.23299999999995</v>
          </cell>
          <cell r="CQ83">
            <v>477.69900000000001</v>
          </cell>
          <cell r="CR83">
            <v>477.53399999999999</v>
          </cell>
          <cell r="CS83">
            <v>4124.2439999999997</v>
          </cell>
          <cell r="CT83">
            <v>2142.1619999999998</v>
          </cell>
          <cell r="CU83">
            <v>1982.0820000000001</v>
          </cell>
          <cell r="CV83">
            <v>522.20899999999995</v>
          </cell>
          <cell r="CW83">
            <v>254.57</v>
          </cell>
          <cell r="CX83">
            <v>267.63900000000001</v>
          </cell>
          <cell r="CY83">
            <v>6200.2479999999996</v>
          </cell>
          <cell r="CZ83">
            <v>3230.5149999999999</v>
          </cell>
          <cell r="DA83">
            <v>2969.7330000000002</v>
          </cell>
          <cell r="DB83">
            <v>5640.723</v>
          </cell>
          <cell r="DC83">
            <v>2969.7249999999999</v>
          </cell>
          <cell r="DD83">
            <v>2670.998</v>
          </cell>
          <cell r="DE83">
            <v>5327.2870000000003</v>
          </cell>
          <cell r="DF83">
            <v>2842.6660000000002</v>
          </cell>
          <cell r="DG83">
            <v>2484.6210000000001</v>
          </cell>
          <cell r="DH83">
            <v>1368.3309999999999</v>
          </cell>
          <cell r="DI83">
            <v>650.50099999999998</v>
          </cell>
          <cell r="DJ83">
            <v>717.83100000000002</v>
          </cell>
          <cell r="DK83">
            <v>815.04399999999998</v>
          </cell>
          <cell r="DL83">
            <v>385.9</v>
          </cell>
          <cell r="DM83">
            <v>429.14400000000001</v>
          </cell>
          <cell r="DN83">
            <v>499.48500000000001</v>
          </cell>
          <cell r="DO83">
            <v>268.00599999999997</v>
          </cell>
          <cell r="DP83">
            <v>231.47900000000001</v>
          </cell>
          <cell r="DQ83">
            <v>294.81900000000002</v>
          </cell>
          <cell r="DR83">
            <v>157.99</v>
          </cell>
          <cell r="DS83">
            <v>136.82900000000001</v>
          </cell>
          <cell r="DT83">
            <v>980.39499999999998</v>
          </cell>
          <cell r="DU83">
            <v>265.72000000000003</v>
          </cell>
          <cell r="DV83">
            <v>714.67399999999998</v>
          </cell>
          <cell r="DW83">
            <v>508.82900000000001</v>
          </cell>
          <cell r="DX83">
            <v>112.943</v>
          </cell>
          <cell r="DY83">
            <v>395.88600000000002</v>
          </cell>
          <cell r="DZ83">
            <v>151.69499999999999</v>
          </cell>
          <cell r="EA83">
            <v>47.875</v>
          </cell>
          <cell r="EB83">
            <v>103.82</v>
          </cell>
          <cell r="EC83">
            <v>420.08499999999998</v>
          </cell>
          <cell r="ED83">
            <v>96.27</v>
          </cell>
          <cell r="EE83">
            <v>323.81599999999997</v>
          </cell>
          <cell r="EF83">
            <v>107.84099999999999</v>
          </cell>
          <cell r="EG83">
            <v>25.143999999999998</v>
          </cell>
          <cell r="EH83">
            <v>82.697000000000003</v>
          </cell>
          <cell r="EI83">
            <v>277.62299999999999</v>
          </cell>
          <cell r="EJ83">
            <v>59.3</v>
          </cell>
          <cell r="EK83">
            <v>218.32400000000001</v>
          </cell>
          <cell r="EL83">
            <v>18.632999999999999</v>
          </cell>
          <cell r="EM83">
            <v>4.3460000000000001</v>
          </cell>
          <cell r="EN83">
            <v>14.287000000000001</v>
          </cell>
          <cell r="EO83">
            <v>90.715999999999994</v>
          </cell>
          <cell r="EP83">
            <v>17.297999999999998</v>
          </cell>
          <cell r="EQ83">
            <v>73.417000000000002</v>
          </cell>
          <cell r="ER83">
            <v>185.244</v>
          </cell>
          <cell r="ES83">
            <v>10.239000000000001</v>
          </cell>
          <cell r="ET83">
            <v>175.00399999999999</v>
          </cell>
          <cell r="EU83">
            <v>674.52800000000002</v>
          </cell>
          <cell r="EV83">
            <v>176.328</v>
          </cell>
          <cell r="EW83">
            <v>498.2</v>
          </cell>
          <cell r="EX83">
            <v>805.61900000000003</v>
          </cell>
          <cell r="EY83">
            <v>271.55799999999999</v>
          </cell>
          <cell r="EZ83">
            <v>534.06200000000001</v>
          </cell>
          <cell r="FA83">
            <v>148.60300000000001</v>
          </cell>
          <cell r="FB83">
            <v>45.021999999999998</v>
          </cell>
          <cell r="FC83">
            <v>103.58</v>
          </cell>
          <cell r="FD83">
            <v>657.01700000000005</v>
          </cell>
          <cell r="FE83">
            <v>226.535</v>
          </cell>
          <cell r="FF83">
            <v>430.48099999999999</v>
          </cell>
          <cell r="FG83">
            <v>6033.2920000000004</v>
          </cell>
          <cell r="FH83">
            <v>3157.643</v>
          </cell>
          <cell r="FI83">
            <v>2875.6480000000001</v>
          </cell>
          <cell r="FJ83">
            <v>1126.6099999999999</v>
          </cell>
          <cell r="FK83">
            <v>378.68799999999999</v>
          </cell>
          <cell r="FL83">
            <v>747.923</v>
          </cell>
          <cell r="FM83">
            <v>372.69299999999998</v>
          </cell>
          <cell r="FN83">
            <v>89.53</v>
          </cell>
          <cell r="FO83">
            <v>283.16300000000001</v>
          </cell>
          <cell r="FP83">
            <v>6184.6289999999999</v>
          </cell>
          <cell r="FQ83">
            <v>3015.84</v>
          </cell>
          <cell r="FR83">
            <v>3168.7890000000002</v>
          </cell>
          <cell r="FS83">
            <v>4545.1970000000001</v>
          </cell>
          <cell r="FT83">
            <v>2356.83</v>
          </cell>
          <cell r="FU83">
            <v>2188.3670000000002</v>
          </cell>
          <cell r="FV83">
            <v>460.89499999999998</v>
          </cell>
          <cell r="FW83">
            <v>242.84700000000001</v>
          </cell>
          <cell r="FX83">
            <v>218.048</v>
          </cell>
          <cell r="FY83">
            <v>282.274</v>
          </cell>
          <cell r="FZ83">
            <v>109.411</v>
          </cell>
          <cell r="GA83">
            <v>172.863</v>
          </cell>
          <cell r="GB83">
            <v>156.304</v>
          </cell>
          <cell r="GC83">
            <v>78.545000000000002</v>
          </cell>
          <cell r="GD83">
            <v>77.759</v>
          </cell>
          <cell r="GE83">
            <v>332.23099999999999</v>
          </cell>
          <cell r="GF83">
            <v>150.93</v>
          </cell>
          <cell r="GG83">
            <v>181.30099999999999</v>
          </cell>
          <cell r="GH83">
            <v>267.45100000000002</v>
          </cell>
          <cell r="GI83">
            <v>104.533</v>
          </cell>
          <cell r="GJ83">
            <v>162.91800000000001</v>
          </cell>
          <cell r="GK83">
            <v>454.35899999999998</v>
          </cell>
          <cell r="GL83">
            <v>231.68799999999999</v>
          </cell>
          <cell r="GM83">
            <v>222.67</v>
          </cell>
          <cell r="GN83">
            <v>4090.8389999999999</v>
          </cell>
          <cell r="GO83">
            <v>2125.1419999999998</v>
          </cell>
          <cell r="GP83">
            <v>1965.6969999999999</v>
          </cell>
          <cell r="GQ83">
            <v>401.92500000000001</v>
          </cell>
          <cell r="GR83">
            <v>201.34100000000001</v>
          </cell>
          <cell r="GS83">
            <v>200.58500000000001</v>
          </cell>
          <cell r="GT83">
            <v>3125.6260000000002</v>
          </cell>
          <cell r="GU83">
            <v>1502.8040000000001</v>
          </cell>
          <cell r="GV83">
            <v>1622.8209999999999</v>
          </cell>
          <cell r="GW83">
            <v>303.86900000000003</v>
          </cell>
          <cell r="GX83">
            <v>149.85900000000001</v>
          </cell>
          <cell r="GY83">
            <v>154.011</v>
          </cell>
          <cell r="GZ83">
            <v>4773.2929999999997</v>
          </cell>
          <cell r="HA83">
            <v>2459.1480000000001</v>
          </cell>
          <cell r="HB83">
            <v>2314.145</v>
          </cell>
          <cell r="HC83">
            <v>4569.0540000000001</v>
          </cell>
          <cell r="HD83">
            <v>2358.1350000000002</v>
          </cell>
          <cell r="HE83">
            <v>2210.9189999999999</v>
          </cell>
          <cell r="HF83">
            <v>4318.9960000000001</v>
          </cell>
          <cell r="HG83">
            <v>2239.0520000000001</v>
          </cell>
          <cell r="HH83">
            <v>2079.944</v>
          </cell>
          <cell r="HI83">
            <v>900.32899999999995</v>
          </cell>
          <cell r="HJ83">
            <v>418.25099999999998</v>
          </cell>
          <cell r="HK83">
            <v>482.07799999999997</v>
          </cell>
          <cell r="HL83">
            <v>450.77199999999999</v>
          </cell>
          <cell r="HM83">
            <v>216.209</v>
          </cell>
          <cell r="HN83">
            <v>234.56299999999999</v>
          </cell>
          <cell r="HO83">
            <v>222.67599999999999</v>
          </cell>
          <cell r="HP83">
            <v>113.89100000000001</v>
          </cell>
          <cell r="HQ83">
            <v>108.785</v>
          </cell>
          <cell r="HR83">
            <v>217.56200000000001</v>
          </cell>
          <cell r="HS83">
            <v>116.428</v>
          </cell>
          <cell r="HT83">
            <v>101.134</v>
          </cell>
          <cell r="HU83">
            <v>1421.87</v>
          </cell>
          <cell r="HV83">
            <v>542.58199999999999</v>
          </cell>
          <cell r="HW83">
            <v>879.28800000000001</v>
          </cell>
          <cell r="HX83">
            <v>348.572</v>
          </cell>
          <cell r="HY83">
            <v>124.417</v>
          </cell>
          <cell r="HZ83">
            <v>224.154</v>
          </cell>
          <cell r="IA83">
            <v>102.768</v>
          </cell>
          <cell r="IB83">
            <v>40.447000000000003</v>
          </cell>
          <cell r="IC83">
            <v>62.320999999999998</v>
          </cell>
          <cell r="ID83">
            <v>291.61799999999999</v>
          </cell>
          <cell r="IE83">
            <v>107.452</v>
          </cell>
          <cell r="IF83">
            <v>184.166</v>
          </cell>
          <cell r="IG83">
            <v>55.136000000000003</v>
          </cell>
          <cell r="IH83">
            <v>25.911999999999999</v>
          </cell>
          <cell r="II83">
            <v>29.222999999999999</v>
          </cell>
          <cell r="IJ83">
            <v>219.435</v>
          </cell>
          <cell r="IK83">
            <v>78.274000000000001</v>
          </cell>
          <cell r="IL83">
            <v>141.161</v>
          </cell>
          <cell r="IM83">
            <v>43.363</v>
          </cell>
          <cell r="IN83">
            <v>18.335999999999999</v>
          </cell>
          <cell r="IO83">
            <v>25.027000000000001</v>
          </cell>
          <cell r="IP83">
            <v>60.334000000000003</v>
          </cell>
          <cell r="IQ83">
            <v>19.844000000000001</v>
          </cell>
        </row>
      </sheetData>
      <sheetData sheetId="6">
        <row r="1">
          <cell r="B1" t="str">
            <v>&gt; 45-64 years ;  P27 - PNILF who wanted work but unavailable within four weeks ;  &gt; Females ;</v>
          </cell>
          <cell r="C1" t="str">
            <v>&gt; 45-64 years ;  P28 - PNILF who wanted work but were caring for children ;  Persons ;</v>
          </cell>
          <cell r="D1" t="str">
            <v>&gt; 45-64 years ;  P28 - PNILF who wanted work but were caring for children ;  &gt; Males ;</v>
          </cell>
          <cell r="E1" t="str">
            <v>&gt; 45-64 years ;  P28 - PNILF who wanted work but were caring for children ;  &gt; Females ;</v>
          </cell>
          <cell r="F1" t="str">
            <v>&gt; 45-64 years ;  P29 - PNILF whose last job was less than 10 years ago ;  Persons ;</v>
          </cell>
          <cell r="G1" t="str">
            <v>&gt; 45-64 years ;  P29 - PNILF whose last job was less than 10 years ago ;  &gt; Males ;</v>
          </cell>
          <cell r="H1" t="str">
            <v>&gt; 45-64 years ;  P29 - PNILF whose last job was less than 10 years ago ;  &gt; Females ;</v>
          </cell>
          <cell r="I1" t="str">
            <v>&gt; 45-64 years ;  P30 - Potential workers ;  Persons ;</v>
          </cell>
          <cell r="J1" t="str">
            <v>&gt; 45-64 years ;  P30 - Potential workers ;  &gt; Males ;</v>
          </cell>
          <cell r="K1" t="str">
            <v>&gt; 45-64 years ;  P30 - Potential workers ;  &gt; Females ;</v>
          </cell>
          <cell r="L1" t="str">
            <v>&gt; 45-64 years ;  P31 - Potential workers with job attachment ;  Persons ;</v>
          </cell>
          <cell r="M1" t="str">
            <v>&gt; 45-64 years ;  P31 - Potential workers with job attachment ;  &gt; Males ;</v>
          </cell>
          <cell r="N1" t="str">
            <v>&gt; 45-64 years ;  P31 - Potential workers with job attachment ;  &gt; Females ;</v>
          </cell>
          <cell r="O1" t="str">
            <v>&gt; 45-64 years ;  P32 - Potential workers without job attachment ;  Persons ;</v>
          </cell>
          <cell r="P1" t="str">
            <v>&gt; 45-64 years ;  P32 - Potential workers without job attachment ;  &gt; Males ;</v>
          </cell>
          <cell r="Q1" t="str">
            <v>&gt; 45-64 years ;  P32 - Potential workers without job attachment ;  &gt; Females ;</v>
          </cell>
          <cell r="R1" t="str">
            <v>&gt; 45-64 years ;  P33 - People with job attachment ;  Persons ;</v>
          </cell>
          <cell r="S1" t="str">
            <v>&gt; 45-64 years ;  P33 - People with job attachment ;  &gt; Males ;</v>
          </cell>
          <cell r="T1" t="str">
            <v>&gt; 45-64 years ;  P33 - People with job attachment ;  &gt; Females ;</v>
          </cell>
          <cell r="U1" t="str">
            <v>&gt; 45-64 years ;  P34 - People without job attachment ;  Persons ;</v>
          </cell>
          <cell r="V1" t="str">
            <v>&gt; 45-64 years ;  P34 - People without job attachment ;  &gt; Males ;</v>
          </cell>
          <cell r="W1" t="str">
            <v>&gt; 45-64 years ;  P34 - People without job attachment ;  &gt; Females ;</v>
          </cell>
          <cell r="X1" t="str">
            <v>&gt; 45-64 years ;  P35 - PNILF with marginal attachment to the labour force (historical ver.) ;  Persons ;</v>
          </cell>
          <cell r="Y1" t="str">
            <v>&gt; 45-64 years ;  P35 - PNILF with marginal attachment to the labour force (historical ver.) ;  &gt; Males ;</v>
          </cell>
          <cell r="Z1" t="str">
            <v>&gt; 45-64 years ;  P35 - PNILF with marginal attachment to the labour force (historical ver.) ;  &gt; Females ;</v>
          </cell>
          <cell r="AA1" t="str">
            <v>65 years and over ;  P01 - Civilian population ;  Persons ;</v>
          </cell>
          <cell r="AB1" t="str">
            <v>65 years and over ;  P01 - Civilian population ;  &gt; Males ;</v>
          </cell>
          <cell r="AC1" t="str">
            <v>65 years and over ;  P01 - Civilian population ;  &gt; Females ;</v>
          </cell>
          <cell r="AD1" t="str">
            <v>65 years and over ;  P02 - Employed people ;  Persons ;</v>
          </cell>
          <cell r="AE1" t="str">
            <v>65 years and over ;  P02 - Employed people ;  &gt; Males ;</v>
          </cell>
          <cell r="AF1" t="str">
            <v>65 years and over ;  P02 - Employed people ;  &gt; Females ;</v>
          </cell>
          <cell r="AG1" t="str">
            <v>65 years and over ;  P03 - Employed people who would prefer more hours ;  Persons ;</v>
          </cell>
          <cell r="AH1" t="str">
            <v>65 years and over ;  P03 - Employed people who would prefer more hours ;  &gt; Males ;</v>
          </cell>
          <cell r="AI1" t="str">
            <v>65 years and over ;  P03 - Employed people who would prefer more hours ;  &gt; Females ;</v>
          </cell>
          <cell r="AJ1" t="str">
            <v>65 years and over ;  P04 - Part-time workers who would prefer more hours ;  Persons ;</v>
          </cell>
          <cell r="AK1" t="str">
            <v>65 years and over ;  P04 - Part-time workers who would prefer more hours ;  &gt; Males ;</v>
          </cell>
          <cell r="AL1" t="str">
            <v>65 years and over ;  P04 - Part-time workers who would prefer more hours ;  &gt; Females ;</v>
          </cell>
          <cell r="AM1" t="str">
            <v>65 years and over ;  P05 - Part-time workers who would prefer full-time hours ;  Persons ;</v>
          </cell>
          <cell r="AN1" t="str">
            <v>65 years and over ;  P05 - Part-time workers who would prefer full-time hours ;  &gt; Males ;</v>
          </cell>
          <cell r="AO1" t="str">
            <v>65 years and over ;  P05 - Part-time workers who would prefer full-time hours ;  &gt; Females ;</v>
          </cell>
          <cell r="AP1" t="str">
            <v>65 years and over ;  P06 - Underemployed workers ;  Persons ;</v>
          </cell>
          <cell r="AQ1" t="str">
            <v>65 years and over ;  P06 - Underemployed workers ;  &gt; Males ;</v>
          </cell>
          <cell r="AR1" t="str">
            <v>65 years and over ;  P06 - Underemployed workers ;  &gt; Females ;</v>
          </cell>
          <cell r="AS1" t="str">
            <v>65 years and over ;  P07 - Underemployed part-time workers ;  Persons ;</v>
          </cell>
          <cell r="AT1" t="str">
            <v>65 years and over ;  P07 - Underemployed part-time workers ;  &gt; Males ;</v>
          </cell>
          <cell r="AU1" t="str">
            <v>65 years and over ;  P07 - Underemployed part-time workers ;  &gt; Females ;</v>
          </cell>
          <cell r="AV1" t="str">
            <v>65 years and over ;  P08 - People who started current job In the last year ;  Persons ;</v>
          </cell>
          <cell r="AW1" t="str">
            <v>65 years and over ;  P08 - People who started current job In the last year ;  &gt; Males ;</v>
          </cell>
          <cell r="AX1" t="str">
            <v>65 years and over ;  P08 - People who started current job In the last year ;  &gt; Females ;</v>
          </cell>
          <cell r="AY1" t="str">
            <v>65 years and over ;  P09 - People employed in current job for a year or more ;  Persons ;</v>
          </cell>
          <cell r="AZ1" t="str">
            <v>65 years and over ;  P09 - People employed in current job for a year or more ;  &gt; Males ;</v>
          </cell>
          <cell r="BA1" t="str">
            <v>65 years and over ;  P09 - People employed in current job for a year or more ;  &gt; Females ;</v>
          </cell>
          <cell r="BB1" t="str">
            <v>65 years and over ;  P10 - Employees who started current job In the last year ;  Persons ;</v>
          </cell>
          <cell r="BC1" t="str">
            <v>65 years and over ;  P10 - Employees who started current job In the last year ;  &gt; Males ;</v>
          </cell>
          <cell r="BD1" t="str">
            <v>65 years and over ;  P10 - Employees who started current job In the last year ;  &gt; Females ;</v>
          </cell>
          <cell r="BE1" t="str">
            <v>65 years and over ;  P11 - Employees in current job for a year or more ;  Persons ;</v>
          </cell>
          <cell r="BF1" t="str">
            <v>65 years and over ;  P11 - Employees in current job for a year or more ;  &gt; Males ;</v>
          </cell>
          <cell r="BG1" t="str">
            <v>65 years and over ;  P11 - Employees in current job for a year or more ;  &gt; Females ;</v>
          </cell>
          <cell r="BH1" t="str">
            <v>65 years and over ;  P12 - Looked for work while in current job over the last year ;  Persons ;</v>
          </cell>
          <cell r="BI1" t="str">
            <v>65 years and over ;  P12 - Looked for work while in current job over the last year ;  &gt; Males ;</v>
          </cell>
          <cell r="BJ1" t="str">
            <v>65 years and over ;  P12 - Looked for work while in current job over the last year ;  &gt; Females ;</v>
          </cell>
          <cell r="BK1" t="str">
            <v>65 years and over ;  P13 - People who worked at some time during the last year ;  Persons ;</v>
          </cell>
          <cell r="BL1" t="str">
            <v>65 years and over ;  P13 - People who worked at some time during the last year ;  &gt; Males ;</v>
          </cell>
          <cell r="BM1" t="str">
            <v>65 years and over ;  P13 - People who worked at some time during the last year ;  &gt; Females ;</v>
          </cell>
          <cell r="BN1" t="str">
            <v>65 years and over ;  P14 - People who were working 12 months ago ;  Persons ;</v>
          </cell>
          <cell r="BO1" t="str">
            <v>65 years and over ;  P14 - People who were working 12 months ago ;  &gt; Males ;</v>
          </cell>
          <cell r="BP1" t="str">
            <v>65 years and over ;  P14 - People who were working 12 months ago ;  &gt; Females ;</v>
          </cell>
          <cell r="BQ1" t="str">
            <v>65 years and over ;  P15 - People currently employed and employed 12 months ago ;  Persons ;</v>
          </cell>
          <cell r="BR1" t="str">
            <v>65 years and over ;  P15 - People currently employed and employed 12 months ago ;  &gt; Males ;</v>
          </cell>
          <cell r="BS1" t="str">
            <v>65 years and over ;  P15 - People currently employed and employed 12 months ago ;  &gt; Females ;</v>
          </cell>
          <cell r="BT1" t="str">
            <v>65 years and over ;  P16 - People who left, lost or worked multiple jobs last year ;  Persons ;</v>
          </cell>
          <cell r="BU1" t="str">
            <v>65 years and over ;  P16 - People who left, lost or worked multiple jobs last year ;  &gt; Males ;</v>
          </cell>
          <cell r="BV1" t="str">
            <v>65 years and over ;  P16 - People who left, lost or worked multiple jobs last year ;  &gt; Females ;</v>
          </cell>
          <cell r="BW1" t="str">
            <v>65 years and over ;  P17 - People who left or lost a job last year ;  Persons ;</v>
          </cell>
          <cell r="BX1" t="str">
            <v>65 years and over ;  P17 - People who left or lost a job last year ;  &gt; Males ;</v>
          </cell>
          <cell r="BY1" t="str">
            <v>65 years and over ;  P17 - People who left or lost a job last year ;  &gt; Females ;</v>
          </cell>
          <cell r="BZ1" t="str">
            <v>65 years and over ;  P18 - Employed people who left or lost a job last year ;  Persons ;</v>
          </cell>
          <cell r="CA1" t="str">
            <v>65 years and over ;  P18 - Employed people who left or lost a job last year ;  &gt; Males ;</v>
          </cell>
          <cell r="CB1" t="str">
            <v>65 years and over ;  P18 - Employed people who left or lost a job last year ;  &gt; Females ;</v>
          </cell>
          <cell r="CC1" t="str">
            <v>65 years and over ;  P19 - Unemployed people ;  Persons ;</v>
          </cell>
          <cell r="CD1" t="str">
            <v>65 years and over ;  P19 - Unemployed people ;  &gt; Males ;</v>
          </cell>
          <cell r="CE1" t="str">
            <v>65 years and over ;  P19 - Unemployed people ;  &gt; Females ;</v>
          </cell>
          <cell r="CF1" t="str">
            <v>65 years and over ;  P20 - People not in the labour force (PNILF) ;  Persons ;</v>
          </cell>
          <cell r="CG1" t="str">
            <v>65 years and over ;  P20 - People not in the labour force (PNILF) ;  &gt; Males ;</v>
          </cell>
          <cell r="CH1" t="str">
            <v>65 years and over ;  P20 - People not in the labour force (PNILF) ;  &gt; Females ;</v>
          </cell>
          <cell r="CI1" t="str">
            <v>65 years and over ;  P21 - PNILF who wanted to work ;  Persons ;</v>
          </cell>
          <cell r="CJ1" t="str">
            <v>65 years and over ;  P21 - PNILF who wanted to work ;  &gt; Males ;</v>
          </cell>
          <cell r="CK1" t="str">
            <v>65 years and over ;  P21 - PNILF who wanted to work ;  &gt; Females ;</v>
          </cell>
          <cell r="CL1" t="str">
            <v>65 years and over ;  P22 - PNILF who looked for work ;  Persons ;</v>
          </cell>
          <cell r="CM1" t="str">
            <v>65 years and over ;  P22 - PNILF who looked for work ;  &gt; Males ;</v>
          </cell>
          <cell r="CN1" t="str">
            <v>65 years and over ;  P22 - PNILF who looked for work ;  &gt; Females ;</v>
          </cell>
          <cell r="CO1" t="str">
            <v>65 years and over ;  P23 - PNILF with marginal attachment to the labour force ;  Persons ;</v>
          </cell>
          <cell r="CP1" t="str">
            <v>65 years and over ;  P23 - PNILF with marginal attachment to the labour force ;  &gt; Males ;</v>
          </cell>
          <cell r="CQ1" t="str">
            <v>65 years and over ;  P23 - PNILF with marginal attachment to the labour force ;  &gt; Females ;</v>
          </cell>
          <cell r="CR1" t="str">
            <v>65 years and over ;  P24 - PNILF who had a job to go or return to ;  Persons ;</v>
          </cell>
          <cell r="CS1" t="str">
            <v>65 years and over ;  P24 - PNILF who had a job to go or return to ;  &gt; Males ;</v>
          </cell>
          <cell r="CT1" t="str">
            <v>65 years and over ;  P24 - PNILF who had a job to go or return to ;  &gt; Females ;</v>
          </cell>
          <cell r="CU1" t="str">
            <v>65 years and over ;  P25 - PNILF who wanted work and could start within four weeks ;  Persons ;</v>
          </cell>
          <cell r="CV1" t="str">
            <v>65 years and over ;  P25 - PNILF who wanted work and could start within four weeks ;  &gt; Males ;</v>
          </cell>
          <cell r="CW1" t="str">
            <v>65 years and over ;  P25 - PNILF who wanted work and could start within four weeks ;  &gt; Females ;</v>
          </cell>
          <cell r="CX1" t="str">
            <v>65 years and over ;  P26 - Discouraged job seekers ;  Persons ;</v>
          </cell>
          <cell r="CY1" t="str">
            <v>65 years and over ;  P26 - Discouraged job seekers ;  &gt; Males ;</v>
          </cell>
          <cell r="CZ1" t="str">
            <v>65 years and over ;  P26 - Discouraged job seekers ;  &gt; Females ;</v>
          </cell>
          <cell r="DA1" t="str">
            <v>65 years and over ;  P27 - PNILF who wanted work but unavailable within four weeks ;  Persons ;</v>
          </cell>
          <cell r="DB1" t="str">
            <v>65 years and over ;  P27 - PNILF who wanted work but unavailable within four weeks ;  &gt; Males ;</v>
          </cell>
          <cell r="DC1" t="str">
            <v>65 years and over ;  P27 - PNILF who wanted work but unavailable within four weeks ;  &gt; Females ;</v>
          </cell>
          <cell r="DD1" t="str">
            <v>65 years and over ;  P28 - PNILF who wanted work but were caring for children ;  Persons ;</v>
          </cell>
          <cell r="DE1" t="str">
            <v>65 years and over ;  P28 - PNILF who wanted work but were caring for children ;  &gt; Males ;</v>
          </cell>
          <cell r="DF1" t="str">
            <v>65 years and over ;  P28 - PNILF who wanted work but were caring for children ;  &gt; Females ;</v>
          </cell>
          <cell r="DG1" t="str">
            <v>65 years and over ;  P29 - PNILF whose last job was less than 10 years ago ;  Persons ;</v>
          </cell>
          <cell r="DH1" t="str">
            <v>65 years and over ;  P29 - PNILF whose last job was less than 10 years ago ;  &gt; Males ;</v>
          </cell>
          <cell r="DI1" t="str">
            <v>65 years and over ;  P29 - PNILF whose last job was less than 10 years ago ;  &gt; Females ;</v>
          </cell>
          <cell r="DJ1" t="str">
            <v>65 years and over ;  P30 - Potential workers ;  Persons ;</v>
          </cell>
          <cell r="DK1" t="str">
            <v>65 years and over ;  P30 - Potential workers ;  &gt; Males ;</v>
          </cell>
          <cell r="DL1" t="str">
            <v>65 years and over ;  P30 - Potential workers ;  &gt; Females ;</v>
          </cell>
          <cell r="DM1" t="str">
            <v>65 years and over ;  P31 - Potential workers with job attachment ;  Persons ;</v>
          </cell>
          <cell r="DN1" t="str">
            <v>65 years and over ;  P31 - Potential workers with job attachment ;  &gt; Males ;</v>
          </cell>
          <cell r="DO1" t="str">
            <v>65 years and over ;  P31 - Potential workers with job attachment ;  &gt; Females ;</v>
          </cell>
          <cell r="DP1" t="str">
            <v>65 years and over ;  P32 - Potential workers without job attachment ;  Persons ;</v>
          </cell>
          <cell r="DQ1" t="str">
            <v>65 years and over ;  P32 - Potential workers without job attachment ;  &gt; Males ;</v>
          </cell>
          <cell r="DR1" t="str">
            <v>65 years and over ;  P32 - Potential workers without job attachment ;  &gt; Females ;</v>
          </cell>
          <cell r="DS1" t="str">
            <v>65 years and over ;  P33 - People with job attachment ;  Persons ;</v>
          </cell>
          <cell r="DT1" t="str">
            <v>65 years and over ;  P33 - People with job attachment ;  &gt; Males ;</v>
          </cell>
          <cell r="DU1" t="str">
            <v>65 years and over ;  P33 - People with job attachment ;  &gt; Females ;</v>
          </cell>
          <cell r="DV1" t="str">
            <v>65 years and over ;  P34 - People without job attachment ;  Persons ;</v>
          </cell>
          <cell r="DW1" t="str">
            <v>65 years and over ;  P34 - People without job attachment ;  &gt; Males ;</v>
          </cell>
          <cell r="DX1" t="str">
            <v>65 years and over ;  P34 - People without job attachment ;  &gt; Females ;</v>
          </cell>
          <cell r="DY1" t="str">
            <v>65 years and over ;  P35 - PNILF with marginal attachment to the labour force (historical ver.) ;  Persons ;</v>
          </cell>
          <cell r="DZ1" t="str">
            <v>65 years and over ;  P35 - PNILF with marginal attachment to the labour force (historical ver.) ;  &gt; Males ;</v>
          </cell>
          <cell r="EA1" t="str">
            <v>65 years and over ;  P35 - PNILF with marginal attachment to the labour force (historical ver.) ;  &gt; Females ;</v>
          </cell>
          <cell r="EB1" t="str">
            <v>New South Wales ;  P01 - Civilian population ;  Persons ;</v>
          </cell>
          <cell r="EC1" t="str">
            <v>New South Wales ;  P01 - Civilian population ;  &gt; Males ;</v>
          </cell>
          <cell r="ED1" t="str">
            <v>New South Wales ;  P01 - Civilian population ;  &gt; Females ;</v>
          </cell>
          <cell r="EE1" t="str">
            <v>New South Wales ;  P02 - Employed people ;  Persons ;</v>
          </cell>
          <cell r="EF1" t="str">
            <v>New South Wales ;  P02 - Employed people ;  &gt; Males ;</v>
          </cell>
          <cell r="EG1" t="str">
            <v>New South Wales ;  P02 - Employed people ;  &gt; Females ;</v>
          </cell>
          <cell r="EH1" t="str">
            <v>New South Wales ;  P03 - Employed people who would prefer more hours ;  Persons ;</v>
          </cell>
          <cell r="EI1" t="str">
            <v>New South Wales ;  P03 - Employed people who would prefer more hours ;  &gt; Males ;</v>
          </cell>
          <cell r="EJ1" t="str">
            <v>New South Wales ;  P03 - Employed people who would prefer more hours ;  &gt; Females ;</v>
          </cell>
          <cell r="EK1" t="str">
            <v>New South Wales ;  P04 - Part-time workers who would prefer more hours ;  Persons ;</v>
          </cell>
          <cell r="EL1" t="str">
            <v>New South Wales ;  P04 - Part-time workers who would prefer more hours ;  &gt; Males ;</v>
          </cell>
          <cell r="EM1" t="str">
            <v>New South Wales ;  P04 - Part-time workers who would prefer more hours ;  &gt; Females ;</v>
          </cell>
          <cell r="EN1" t="str">
            <v>New South Wales ;  P05 - Part-time workers who would prefer full-time hours ;  Persons ;</v>
          </cell>
          <cell r="EO1" t="str">
            <v>New South Wales ;  P05 - Part-time workers who would prefer full-time hours ;  &gt; Males ;</v>
          </cell>
          <cell r="EP1" t="str">
            <v>New South Wales ;  P05 - Part-time workers who would prefer full-time hours ;  &gt; Females ;</v>
          </cell>
          <cell r="EQ1" t="str">
            <v>New South Wales ;  P06 - Underemployed workers ;  Persons ;</v>
          </cell>
          <cell r="ER1" t="str">
            <v>New South Wales ;  P06 - Underemployed workers ;  &gt; Males ;</v>
          </cell>
          <cell r="ES1" t="str">
            <v>New South Wales ;  P06 - Underemployed workers ;  &gt; Females ;</v>
          </cell>
          <cell r="ET1" t="str">
            <v>New South Wales ;  P07 - Underemployed part-time workers ;  Persons ;</v>
          </cell>
          <cell r="EU1" t="str">
            <v>New South Wales ;  P07 - Underemployed part-time workers ;  &gt; Males ;</v>
          </cell>
          <cell r="EV1" t="str">
            <v>New South Wales ;  P07 - Underemployed part-time workers ;  &gt; Females ;</v>
          </cell>
          <cell r="EW1" t="str">
            <v>New South Wales ;  P08 - People who started current job In the last year ;  Persons ;</v>
          </cell>
          <cell r="EX1" t="str">
            <v>New South Wales ;  P08 - People who started current job In the last year ;  &gt; Males ;</v>
          </cell>
          <cell r="EY1" t="str">
            <v>New South Wales ;  P08 - People who started current job In the last year ;  &gt; Females ;</v>
          </cell>
          <cell r="EZ1" t="str">
            <v>New South Wales ;  P09 - People employed in current job for a year or more ;  Persons ;</v>
          </cell>
          <cell r="FA1" t="str">
            <v>New South Wales ;  P09 - People employed in current job for a year or more ;  &gt; Males ;</v>
          </cell>
          <cell r="FB1" t="str">
            <v>New South Wales ;  P09 - People employed in current job for a year or more ;  &gt; Females ;</v>
          </cell>
          <cell r="FC1" t="str">
            <v>New South Wales ;  P10 - Employees who started current job In the last year ;  Persons ;</v>
          </cell>
          <cell r="FD1" t="str">
            <v>New South Wales ;  P10 - Employees who started current job In the last year ;  &gt; Males ;</v>
          </cell>
          <cell r="FE1" t="str">
            <v>New South Wales ;  P10 - Employees who started current job In the last year ;  &gt; Females ;</v>
          </cell>
          <cell r="FF1" t="str">
            <v>New South Wales ;  P11 - Employees in current job for a year or more ;  Persons ;</v>
          </cell>
          <cell r="FG1" t="str">
            <v>New South Wales ;  P11 - Employees in current job for a year or more ;  &gt; Males ;</v>
          </cell>
          <cell r="FH1" t="str">
            <v>New South Wales ;  P11 - Employees in current job for a year or more ;  &gt; Females ;</v>
          </cell>
          <cell r="FI1" t="str">
            <v>New South Wales ;  P12 - Looked for work while in current job over the last year ;  Persons ;</v>
          </cell>
          <cell r="FJ1" t="str">
            <v>New South Wales ;  P12 - Looked for work while in current job over the last year ;  &gt; Males ;</v>
          </cell>
          <cell r="FK1" t="str">
            <v>New South Wales ;  P12 - Looked for work while in current job over the last year ;  &gt; Females ;</v>
          </cell>
          <cell r="FL1" t="str">
            <v>New South Wales ;  P13 - People who worked at some time during the last year ;  Persons ;</v>
          </cell>
          <cell r="FM1" t="str">
            <v>New South Wales ;  P13 - People who worked at some time during the last year ;  &gt; Males ;</v>
          </cell>
          <cell r="FN1" t="str">
            <v>New South Wales ;  P13 - People who worked at some time during the last year ;  &gt; Females ;</v>
          </cell>
          <cell r="FO1" t="str">
            <v>New South Wales ;  P14 - People who were working 12 months ago ;  Persons ;</v>
          </cell>
          <cell r="FP1" t="str">
            <v>New South Wales ;  P14 - People who were working 12 months ago ;  &gt; Males ;</v>
          </cell>
          <cell r="FQ1" t="str">
            <v>New South Wales ;  P14 - People who were working 12 months ago ;  &gt; Females ;</v>
          </cell>
          <cell r="FR1" t="str">
            <v>New South Wales ;  P15 - People currently employed and employed 12 months ago ;  Persons ;</v>
          </cell>
          <cell r="FS1" t="str">
            <v>New South Wales ;  P15 - People currently employed and employed 12 months ago ;  &gt; Males ;</v>
          </cell>
          <cell r="FT1" t="str">
            <v>New South Wales ;  P15 - People currently employed and employed 12 months ago ;  &gt; Females ;</v>
          </cell>
          <cell r="FU1" t="str">
            <v>New South Wales ;  P16 - People who left, lost or worked multiple jobs last year ;  Persons ;</v>
          </cell>
          <cell r="FV1" t="str">
            <v>New South Wales ;  P16 - People who left, lost or worked multiple jobs last year ;  &gt; Males ;</v>
          </cell>
          <cell r="FW1" t="str">
            <v>New South Wales ;  P16 - People who left, lost or worked multiple jobs last year ;  &gt; Females ;</v>
          </cell>
          <cell r="FX1" t="str">
            <v>New South Wales ;  P17 - People who left or lost a job last year ;  Persons ;</v>
          </cell>
          <cell r="FY1" t="str">
            <v>New South Wales ;  P17 - People who left or lost a job last year ;  &gt; Males ;</v>
          </cell>
          <cell r="FZ1" t="str">
            <v>New South Wales ;  P17 - People who left or lost a job last year ;  &gt; Females ;</v>
          </cell>
          <cell r="GA1" t="str">
            <v>New South Wales ;  P18 - Employed people who left or lost a job last year ;  Persons ;</v>
          </cell>
          <cell r="GB1" t="str">
            <v>New South Wales ;  P18 - Employed people who left or lost a job last year ;  &gt; Males ;</v>
          </cell>
          <cell r="GC1" t="str">
            <v>New South Wales ;  P18 - Employed people who left or lost a job last year ;  &gt; Females ;</v>
          </cell>
          <cell r="GD1" t="str">
            <v>New South Wales ;  P19 - Unemployed people ;  Persons ;</v>
          </cell>
          <cell r="GE1" t="str">
            <v>New South Wales ;  P19 - Unemployed people ;  &gt; Males ;</v>
          </cell>
          <cell r="GF1" t="str">
            <v>New South Wales ;  P19 - Unemployed people ;  &gt; Females ;</v>
          </cell>
          <cell r="GG1" t="str">
            <v>New South Wales ;  P20 - People not in the labour force (PNILF) ;  Persons ;</v>
          </cell>
          <cell r="GH1" t="str">
            <v>New South Wales ;  P20 - People not in the labour force (PNILF) ;  &gt; Males ;</v>
          </cell>
          <cell r="GI1" t="str">
            <v>New South Wales ;  P20 - People not in the labour force (PNILF) ;  &gt; Females ;</v>
          </cell>
          <cell r="GJ1" t="str">
            <v>New South Wales ;  P21 - PNILF who wanted to work ;  Persons ;</v>
          </cell>
          <cell r="GK1" t="str">
            <v>New South Wales ;  P21 - PNILF who wanted to work ;  &gt; Males ;</v>
          </cell>
          <cell r="GL1" t="str">
            <v>New South Wales ;  P21 - PNILF who wanted to work ;  &gt; Females ;</v>
          </cell>
          <cell r="GM1" t="str">
            <v>New South Wales ;  P22 - PNILF who looked for work ;  Persons ;</v>
          </cell>
          <cell r="GN1" t="str">
            <v>New South Wales ;  P22 - PNILF who looked for work ;  &gt; Males ;</v>
          </cell>
          <cell r="GO1" t="str">
            <v>New South Wales ;  P22 - PNILF who looked for work ;  &gt; Females ;</v>
          </cell>
          <cell r="GP1" t="str">
            <v>New South Wales ;  P23 - PNILF with marginal attachment to the labour force ;  Persons ;</v>
          </cell>
          <cell r="GQ1" t="str">
            <v>New South Wales ;  P23 - PNILF with marginal attachment to the labour force ;  &gt; Males ;</v>
          </cell>
          <cell r="GR1" t="str">
            <v>New South Wales ;  P23 - PNILF with marginal attachment to the labour force ;  &gt; Females ;</v>
          </cell>
          <cell r="GS1" t="str">
            <v>New South Wales ;  P24 - PNILF who had a job to go or return to ;  Persons ;</v>
          </cell>
          <cell r="GT1" t="str">
            <v>New South Wales ;  P24 - PNILF who had a job to go or return to ;  &gt; Males ;</v>
          </cell>
          <cell r="GU1" t="str">
            <v>New South Wales ;  P24 - PNILF who had a job to go or return to ;  &gt; Females ;</v>
          </cell>
          <cell r="GV1" t="str">
            <v>New South Wales ;  P25 - PNILF who wanted work and could start within four weeks ;  Persons ;</v>
          </cell>
          <cell r="GW1" t="str">
            <v>New South Wales ;  P25 - PNILF who wanted work and could start within four weeks ;  &gt; Males ;</v>
          </cell>
          <cell r="GX1" t="str">
            <v>New South Wales ;  P25 - PNILF who wanted work and could start within four weeks ;  &gt; Females ;</v>
          </cell>
          <cell r="GY1" t="str">
            <v>New South Wales ;  P26 - Discouraged job seekers ;  Persons ;</v>
          </cell>
          <cell r="GZ1" t="str">
            <v>New South Wales ;  P26 - Discouraged job seekers ;  &gt; Males ;</v>
          </cell>
          <cell r="HA1" t="str">
            <v>New South Wales ;  P26 - Discouraged job seekers ;  &gt; Females ;</v>
          </cell>
          <cell r="HB1" t="str">
            <v>New South Wales ;  P27 - PNILF who wanted work but unavailable within four weeks ;  Persons ;</v>
          </cell>
          <cell r="HC1" t="str">
            <v>New South Wales ;  P27 - PNILF who wanted work but unavailable within four weeks ;  &gt; Males ;</v>
          </cell>
          <cell r="HD1" t="str">
            <v>New South Wales ;  P27 - PNILF who wanted work but unavailable within four weeks ;  &gt; Females ;</v>
          </cell>
          <cell r="HE1" t="str">
            <v>New South Wales ;  P28 - PNILF who wanted work but were caring for children ;  Persons ;</v>
          </cell>
          <cell r="HF1" t="str">
            <v>New South Wales ;  P28 - PNILF who wanted work but were caring for children ;  &gt; Males ;</v>
          </cell>
          <cell r="HG1" t="str">
            <v>New South Wales ;  P28 - PNILF who wanted work but were caring for children ;  &gt; Females ;</v>
          </cell>
          <cell r="HH1" t="str">
            <v>New South Wales ;  P29 - PNILF whose last job was less than 10 years ago ;  Persons ;</v>
          </cell>
          <cell r="HI1" t="str">
            <v>New South Wales ;  P29 - PNILF whose last job was less than 10 years ago ;  &gt; Males ;</v>
          </cell>
          <cell r="HJ1" t="str">
            <v>New South Wales ;  P29 - PNILF whose last job was less than 10 years ago ;  &gt; Females ;</v>
          </cell>
          <cell r="HK1" t="str">
            <v>New South Wales ;  P30 - Potential workers ;  Persons ;</v>
          </cell>
          <cell r="HL1" t="str">
            <v>New South Wales ;  P30 - Potential workers ;  &gt; Males ;</v>
          </cell>
          <cell r="HM1" t="str">
            <v>New South Wales ;  P30 - Potential workers ;  &gt; Females ;</v>
          </cell>
          <cell r="HN1" t="str">
            <v>New South Wales ;  P31 - Potential workers with job attachment ;  Persons ;</v>
          </cell>
          <cell r="HO1" t="str">
            <v>New South Wales ;  P31 - Potential workers with job attachment ;  &gt; Males ;</v>
          </cell>
          <cell r="HP1" t="str">
            <v>New South Wales ;  P31 - Potential workers with job attachment ;  &gt; Females ;</v>
          </cell>
          <cell r="HQ1" t="str">
            <v>New South Wales ;  P32 - Potential workers without job attachment ;  Persons ;</v>
          </cell>
          <cell r="HR1" t="str">
            <v>New South Wales ;  P32 - Potential workers without job attachment ;  &gt; Males ;</v>
          </cell>
          <cell r="HS1" t="str">
            <v>New South Wales ;  P32 - Potential workers without job attachment ;  &gt; Females ;</v>
          </cell>
          <cell r="HT1" t="str">
            <v>New South Wales ;  P33 - People with job attachment ;  Persons ;</v>
          </cell>
          <cell r="HU1" t="str">
            <v>New South Wales ;  P33 - People with job attachment ;  &gt; Males ;</v>
          </cell>
          <cell r="HV1" t="str">
            <v>New South Wales ;  P33 - People with job attachment ;  &gt; Females ;</v>
          </cell>
          <cell r="HW1" t="str">
            <v>New South Wales ;  P34 - People without job attachment ;  Persons ;</v>
          </cell>
          <cell r="HX1" t="str">
            <v>New South Wales ;  P34 - People without job attachment ;  &gt; Males ;</v>
          </cell>
          <cell r="HY1" t="str">
            <v>New South Wales ;  P34 - People without job attachment ;  &gt; Females ;</v>
          </cell>
          <cell r="HZ1" t="str">
            <v>New South Wales ;  P35 - PNILF with marginal attachment to the labour force (historical ver.) ;  Persons ;</v>
          </cell>
          <cell r="IA1" t="str">
            <v>New South Wales ;  P35 - PNILF with marginal attachment to the labour force (historical ver.) ;  &gt; Males ;</v>
          </cell>
          <cell r="IB1" t="str">
            <v>New South Wales ;  P35 - PNILF with marginal attachment to the labour force (historical ver.) ;  &gt; Females ;</v>
          </cell>
          <cell r="IC1" t="str">
            <v>Victoria ;  P01 - Civilian population ;  Persons ;</v>
          </cell>
          <cell r="ID1" t="str">
            <v>Victoria ;  P01 - Civilian population ;  &gt; Males ;</v>
          </cell>
          <cell r="IE1" t="str">
            <v>Victoria ;  P01 - Civilian population ;  &gt; Females ;</v>
          </cell>
          <cell r="IF1" t="str">
            <v>Victoria ;  P02 - Employed people ;  Persons ;</v>
          </cell>
          <cell r="IG1" t="str">
            <v>Victoria ;  P02 - Employed people ;  &gt; Males ;</v>
          </cell>
          <cell r="IH1" t="str">
            <v>Victoria ;  P02 - Employed people ;  &gt; Females ;</v>
          </cell>
          <cell r="II1" t="str">
            <v>Victoria ;  P03 - Employed people who would prefer more hours ;  Persons ;</v>
          </cell>
          <cell r="IJ1" t="str">
            <v>Victoria ;  P03 - Employed people who would prefer more hours ;  &gt; Males ;</v>
          </cell>
          <cell r="IK1" t="str">
            <v>Victoria ;  P03 - Employed people who would prefer more hours ;  &gt; Females ;</v>
          </cell>
          <cell r="IL1" t="str">
            <v>Victoria ;  P04 - Part-time workers who would prefer more hours ;  Persons ;</v>
          </cell>
          <cell r="IM1" t="str">
            <v>Victoria ;  P04 - Part-time workers who would prefer more hours ;  &gt; Males ;</v>
          </cell>
          <cell r="IN1" t="str">
            <v>Victoria ;  P04 - Part-time workers who would prefer more hours ;  &gt; Females ;</v>
          </cell>
          <cell r="IO1" t="str">
            <v>Victoria ;  P05 - Part-time workers who would prefer full-time hours ;  Persons ;</v>
          </cell>
          <cell r="IP1" t="str">
            <v>Victoria ;  P05 - Part-time workers who would prefer full-time hours ;  &gt; Males ;</v>
          </cell>
          <cell r="IQ1" t="str">
            <v>Victoria ;  P05 - Part-time workers who would prefer full-time hours ;  &gt; Females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A126108686K</v>
          </cell>
          <cell r="C10" t="str">
            <v>A126101206K</v>
          </cell>
          <cell r="D10" t="str">
            <v>A126116326F</v>
          </cell>
          <cell r="E10" t="str">
            <v>A126108766K</v>
          </cell>
          <cell r="F10" t="str">
            <v>A126101218V</v>
          </cell>
          <cell r="G10" t="str">
            <v>A126116338R</v>
          </cell>
          <cell r="H10" t="str">
            <v>A126108778V</v>
          </cell>
          <cell r="I10" t="str">
            <v>A126101150K</v>
          </cell>
          <cell r="J10" t="str">
            <v>A126116270F</v>
          </cell>
          <cell r="K10" t="str">
            <v>A126108710X</v>
          </cell>
          <cell r="L10" t="str">
            <v>A126101134K</v>
          </cell>
          <cell r="M10" t="str">
            <v>A126116254F</v>
          </cell>
          <cell r="N10" t="str">
            <v>A126108694K</v>
          </cell>
          <cell r="O10" t="str">
            <v>A126101170V</v>
          </cell>
          <cell r="P10" t="str">
            <v>A126116290R</v>
          </cell>
          <cell r="Q10" t="str">
            <v>A126108730J</v>
          </cell>
          <cell r="R10" t="str">
            <v>A126101146V</v>
          </cell>
          <cell r="S10" t="str">
            <v>A126116266R</v>
          </cell>
          <cell r="T10" t="str">
            <v>A126108706J</v>
          </cell>
          <cell r="U10" t="str">
            <v>A126101174C</v>
          </cell>
          <cell r="V10" t="str">
            <v>A126116294X</v>
          </cell>
          <cell r="W10" t="str">
            <v>A126108734T</v>
          </cell>
          <cell r="X10" t="str">
            <v>A126101154V</v>
          </cell>
          <cell r="Y10" t="str">
            <v>A126116274R</v>
          </cell>
          <cell r="Z10" t="str">
            <v>A126108714J</v>
          </cell>
          <cell r="AA10" t="str">
            <v>A126097442A</v>
          </cell>
          <cell r="AB10" t="str">
            <v>A126112562K</v>
          </cell>
          <cell r="AC10" t="str">
            <v>A126105002F</v>
          </cell>
          <cell r="AD10" t="str">
            <v>A126097398C</v>
          </cell>
          <cell r="AE10" t="str">
            <v>A126112518A</v>
          </cell>
          <cell r="AF10" t="str">
            <v>A126104958F</v>
          </cell>
          <cell r="AG10" t="str">
            <v>A126097446K</v>
          </cell>
          <cell r="AH10" t="str">
            <v>A126112566V</v>
          </cell>
          <cell r="AI10" t="str">
            <v>A126105006R</v>
          </cell>
          <cell r="AJ10" t="str">
            <v>A126097450A</v>
          </cell>
          <cell r="AK10" t="str">
            <v>A126112570K</v>
          </cell>
          <cell r="AL10" t="str">
            <v>A126105010F</v>
          </cell>
          <cell r="AM10" t="str">
            <v>A126097402J</v>
          </cell>
          <cell r="AN10" t="str">
            <v>A126112522T</v>
          </cell>
          <cell r="AO10" t="str">
            <v>A126104962W</v>
          </cell>
          <cell r="AP10" t="str">
            <v>A126097406T</v>
          </cell>
          <cell r="AQ10" t="str">
            <v>A126112526A</v>
          </cell>
          <cell r="AR10" t="str">
            <v>A126104966F</v>
          </cell>
          <cell r="AS10" t="str">
            <v>A126097430T</v>
          </cell>
          <cell r="AT10" t="str">
            <v>A126112550A</v>
          </cell>
          <cell r="AU10" t="str">
            <v>A126104990F</v>
          </cell>
          <cell r="AV10" t="str">
            <v>A126097378V</v>
          </cell>
          <cell r="AW10" t="str">
            <v>A126112498C</v>
          </cell>
          <cell r="AX10" t="str">
            <v>A126104938W</v>
          </cell>
          <cell r="AY10" t="str">
            <v>A126097454K</v>
          </cell>
          <cell r="AZ10" t="str">
            <v>A126112574V</v>
          </cell>
          <cell r="BA10" t="str">
            <v>A126105014R</v>
          </cell>
          <cell r="BB10" t="str">
            <v>A126097434A</v>
          </cell>
          <cell r="BC10" t="str">
            <v>A126112554K</v>
          </cell>
          <cell r="BD10" t="str">
            <v>A126104994R</v>
          </cell>
          <cell r="BE10" t="str">
            <v>A126097466V</v>
          </cell>
          <cell r="BF10" t="str">
            <v>A126112586C</v>
          </cell>
          <cell r="BG10" t="str">
            <v>A126105026X</v>
          </cell>
          <cell r="BH10" t="str">
            <v>A126097382K</v>
          </cell>
          <cell r="BI10" t="str">
            <v>A126112502J</v>
          </cell>
          <cell r="BJ10" t="str">
            <v>A126104942L</v>
          </cell>
          <cell r="BK10" t="str">
            <v>A126097338A</v>
          </cell>
          <cell r="BL10" t="str">
            <v>A126112458K</v>
          </cell>
          <cell r="BM10" t="str">
            <v>A126104898R</v>
          </cell>
          <cell r="BN10" t="str">
            <v>A126097358K</v>
          </cell>
          <cell r="BO10" t="str">
            <v>A126112478V</v>
          </cell>
          <cell r="BP10" t="str">
            <v>A126104918L</v>
          </cell>
          <cell r="BQ10" t="str">
            <v>A126097410J</v>
          </cell>
          <cell r="BR10" t="str">
            <v>A126112530T</v>
          </cell>
          <cell r="BS10" t="str">
            <v>A126104970W</v>
          </cell>
          <cell r="BT10" t="str">
            <v>A126097362A</v>
          </cell>
          <cell r="BU10" t="str">
            <v>A126112482K</v>
          </cell>
          <cell r="BV10" t="str">
            <v>A126104922C</v>
          </cell>
          <cell r="BW10" t="str">
            <v>A126097414T</v>
          </cell>
          <cell r="BX10" t="str">
            <v>A126112534A</v>
          </cell>
          <cell r="BY10" t="str">
            <v>A126104974F</v>
          </cell>
          <cell r="BZ10" t="str">
            <v>A126097418A</v>
          </cell>
          <cell r="CA10" t="str">
            <v>A126112538K</v>
          </cell>
          <cell r="CB10" t="str">
            <v>A126104978R</v>
          </cell>
          <cell r="CC10" t="str">
            <v>A126097470K</v>
          </cell>
          <cell r="CD10" t="str">
            <v>A126112590V</v>
          </cell>
          <cell r="CE10" t="str">
            <v>A126105030R</v>
          </cell>
          <cell r="CF10" t="str">
            <v>A126097342T</v>
          </cell>
          <cell r="CG10" t="str">
            <v>A126112462A</v>
          </cell>
          <cell r="CH10" t="str">
            <v>A126104902V</v>
          </cell>
          <cell r="CI10" t="str">
            <v>A126097458V</v>
          </cell>
          <cell r="CJ10" t="str">
            <v>A126112578C</v>
          </cell>
          <cell r="CK10" t="str">
            <v>A126105018X</v>
          </cell>
          <cell r="CL10" t="str">
            <v>A126097462K</v>
          </cell>
          <cell r="CM10" t="str">
            <v>A126112582V</v>
          </cell>
          <cell r="CN10" t="str">
            <v>A126105022R</v>
          </cell>
          <cell r="CO10" t="str">
            <v>A126097350T</v>
          </cell>
          <cell r="CP10" t="str">
            <v>A126112470A</v>
          </cell>
          <cell r="CQ10" t="str">
            <v>A126104910V</v>
          </cell>
          <cell r="CR10" t="str">
            <v>A126097386V</v>
          </cell>
          <cell r="CS10" t="str">
            <v>A126112506T</v>
          </cell>
          <cell r="CT10" t="str">
            <v>A126104946W</v>
          </cell>
          <cell r="CU10" t="str">
            <v>A126097422T</v>
          </cell>
          <cell r="CV10" t="str">
            <v>A126112542A</v>
          </cell>
          <cell r="CW10" t="str">
            <v>A126104982F</v>
          </cell>
          <cell r="CX10" t="str">
            <v>A126097474V</v>
          </cell>
          <cell r="CY10" t="str">
            <v>A126112594C</v>
          </cell>
          <cell r="CZ10" t="str">
            <v>A126105034X</v>
          </cell>
          <cell r="DA10" t="str">
            <v>A126097346A</v>
          </cell>
          <cell r="DB10" t="str">
            <v>A126112466K</v>
          </cell>
          <cell r="DC10" t="str">
            <v>A126104906C</v>
          </cell>
          <cell r="DD10" t="str">
            <v>A126097426A</v>
          </cell>
          <cell r="DE10" t="str">
            <v>A126112546K</v>
          </cell>
          <cell r="DF10" t="str">
            <v>A126104986R</v>
          </cell>
          <cell r="DG10" t="str">
            <v>A126097438K</v>
          </cell>
          <cell r="DH10" t="str">
            <v>A126112558V</v>
          </cell>
          <cell r="DI10" t="str">
            <v>A126104998X</v>
          </cell>
          <cell r="DJ10" t="str">
            <v>A126097370A</v>
          </cell>
          <cell r="DK10" t="str">
            <v>A126112490K</v>
          </cell>
          <cell r="DL10" t="str">
            <v>A126104930C</v>
          </cell>
          <cell r="DM10" t="str">
            <v>A126097354A</v>
          </cell>
          <cell r="DN10" t="str">
            <v>A126112474K</v>
          </cell>
          <cell r="DO10" t="str">
            <v>A126104914C</v>
          </cell>
          <cell r="DP10" t="str">
            <v>A126097390K</v>
          </cell>
          <cell r="DQ10" t="str">
            <v>A126112510J</v>
          </cell>
          <cell r="DR10" t="str">
            <v>A126104950L</v>
          </cell>
          <cell r="DS10" t="str">
            <v>A126097366K</v>
          </cell>
          <cell r="DT10" t="str">
            <v>A126112486V</v>
          </cell>
          <cell r="DU10" t="str">
            <v>A126104926L</v>
          </cell>
          <cell r="DV10" t="str">
            <v>A126097394V</v>
          </cell>
          <cell r="DW10" t="str">
            <v>A126112514T</v>
          </cell>
          <cell r="DX10" t="str">
            <v>A126104954W</v>
          </cell>
          <cell r="DY10" t="str">
            <v>A126097374K</v>
          </cell>
          <cell r="DZ10" t="str">
            <v>A126112494V</v>
          </cell>
          <cell r="EA10" t="str">
            <v>A126104934L</v>
          </cell>
          <cell r="EB10" t="str">
            <v>A126095762A</v>
          </cell>
          <cell r="EC10" t="str">
            <v>A126110882K</v>
          </cell>
          <cell r="ED10" t="str">
            <v>A126103322F</v>
          </cell>
          <cell r="EE10" t="str">
            <v>A126095718T</v>
          </cell>
          <cell r="EF10" t="str">
            <v>A126110838A</v>
          </cell>
          <cell r="EG10" t="str">
            <v>A126103278J</v>
          </cell>
          <cell r="EH10" t="str">
            <v>A126095766K</v>
          </cell>
          <cell r="EI10" t="str">
            <v>A126110886V</v>
          </cell>
          <cell r="EJ10" t="str">
            <v>A126103326R</v>
          </cell>
          <cell r="EK10" t="str">
            <v>A126095770A</v>
          </cell>
          <cell r="EL10" t="str">
            <v>A126110890K</v>
          </cell>
          <cell r="EM10" t="str">
            <v>A126103330F</v>
          </cell>
          <cell r="EN10" t="str">
            <v>A126095722J</v>
          </cell>
          <cell r="EO10" t="str">
            <v>A126110842T</v>
          </cell>
          <cell r="EP10" t="str">
            <v>A126103282X</v>
          </cell>
          <cell r="EQ10" t="str">
            <v>A126095726T</v>
          </cell>
          <cell r="ER10" t="str">
            <v>A126110846A</v>
          </cell>
          <cell r="ES10" t="str">
            <v>A126103286J</v>
          </cell>
          <cell r="ET10" t="str">
            <v>A126095750T</v>
          </cell>
          <cell r="EU10" t="str">
            <v>A126110870A</v>
          </cell>
          <cell r="EV10" t="str">
            <v>A126103310W</v>
          </cell>
          <cell r="EW10" t="str">
            <v>A126095698V</v>
          </cell>
          <cell r="EX10" t="str">
            <v>A126110818T</v>
          </cell>
          <cell r="EY10" t="str">
            <v>A126103258X</v>
          </cell>
          <cell r="EZ10" t="str">
            <v>A126095774K</v>
          </cell>
          <cell r="FA10" t="str">
            <v>A126110894V</v>
          </cell>
          <cell r="FB10" t="str">
            <v>A126103334R</v>
          </cell>
          <cell r="FC10" t="str">
            <v>A126095754A</v>
          </cell>
          <cell r="FD10" t="str">
            <v>A126110874K</v>
          </cell>
          <cell r="FE10" t="str">
            <v>A126103314F</v>
          </cell>
          <cell r="FF10" t="str">
            <v>A126095786V</v>
          </cell>
          <cell r="FG10" t="str">
            <v>A126110906T</v>
          </cell>
          <cell r="FH10" t="str">
            <v>A126103346X</v>
          </cell>
          <cell r="FI10" t="str">
            <v>A126095702X</v>
          </cell>
          <cell r="FJ10" t="str">
            <v>A126110822J</v>
          </cell>
          <cell r="FK10" t="str">
            <v>A126103262R</v>
          </cell>
          <cell r="FL10" t="str">
            <v>A126095658A</v>
          </cell>
          <cell r="FM10" t="str">
            <v>A126110778K</v>
          </cell>
          <cell r="FN10" t="str">
            <v>A126103218F</v>
          </cell>
          <cell r="FO10" t="str">
            <v>A126095678K</v>
          </cell>
          <cell r="FP10" t="str">
            <v>A126110798V</v>
          </cell>
          <cell r="FQ10" t="str">
            <v>A126103238R</v>
          </cell>
          <cell r="FR10" t="str">
            <v>A126095730J</v>
          </cell>
          <cell r="FS10" t="str">
            <v>A126110850T</v>
          </cell>
          <cell r="FT10" t="str">
            <v>A126103290X</v>
          </cell>
          <cell r="FU10" t="str">
            <v>A126095682A</v>
          </cell>
          <cell r="FV10" t="str">
            <v>A126110802X</v>
          </cell>
          <cell r="FW10" t="str">
            <v>A126103242F</v>
          </cell>
          <cell r="FX10" t="str">
            <v>A126095734T</v>
          </cell>
          <cell r="FY10" t="str">
            <v>A126110854A</v>
          </cell>
          <cell r="FZ10" t="str">
            <v>A126103294J</v>
          </cell>
          <cell r="GA10" t="str">
            <v>A126095738A</v>
          </cell>
          <cell r="GB10" t="str">
            <v>A126110858K</v>
          </cell>
          <cell r="GC10" t="str">
            <v>A126103298T</v>
          </cell>
          <cell r="GD10" t="str">
            <v>A126095790K</v>
          </cell>
          <cell r="GE10" t="str">
            <v>A126110910J</v>
          </cell>
          <cell r="GF10" t="str">
            <v>A126103350R</v>
          </cell>
          <cell r="GG10" t="str">
            <v>A126095662T</v>
          </cell>
          <cell r="GH10" t="str">
            <v>A126110782A</v>
          </cell>
          <cell r="GI10" t="str">
            <v>A126103222W</v>
          </cell>
          <cell r="GJ10" t="str">
            <v>A126095778V</v>
          </cell>
          <cell r="GK10" t="str">
            <v>A126110898C</v>
          </cell>
          <cell r="GL10" t="str">
            <v>A126103338X</v>
          </cell>
          <cell r="GM10" t="str">
            <v>A126095782K</v>
          </cell>
          <cell r="GN10" t="str">
            <v>A126110902J</v>
          </cell>
          <cell r="GO10" t="str">
            <v>A126103342R</v>
          </cell>
          <cell r="GP10" t="str">
            <v>A126095670T</v>
          </cell>
          <cell r="GQ10" t="str">
            <v>A126110790A</v>
          </cell>
          <cell r="GR10" t="str">
            <v>A126103230W</v>
          </cell>
          <cell r="GS10" t="str">
            <v>A126095706J</v>
          </cell>
          <cell r="GT10" t="str">
            <v>A126110826T</v>
          </cell>
          <cell r="GU10" t="str">
            <v>A126103266X</v>
          </cell>
          <cell r="GV10" t="str">
            <v>A126095742T</v>
          </cell>
          <cell r="GW10" t="str">
            <v>A126110862A</v>
          </cell>
          <cell r="GX10" t="str">
            <v>A126103302W</v>
          </cell>
          <cell r="GY10" t="str">
            <v>A126095794V</v>
          </cell>
          <cell r="GZ10" t="str">
            <v>A126110914T</v>
          </cell>
          <cell r="HA10" t="str">
            <v>A126103354X</v>
          </cell>
          <cell r="HB10" t="str">
            <v>A126095666A</v>
          </cell>
          <cell r="HC10" t="str">
            <v>A126110786K</v>
          </cell>
          <cell r="HD10" t="str">
            <v>A126103226F</v>
          </cell>
          <cell r="HE10" t="str">
            <v>A126095746A</v>
          </cell>
          <cell r="HF10" t="str">
            <v>A126110866K</v>
          </cell>
          <cell r="HG10" t="str">
            <v>A126103306F</v>
          </cell>
          <cell r="HH10" t="str">
            <v>A126095758K</v>
          </cell>
          <cell r="HI10" t="str">
            <v>A126110878V</v>
          </cell>
          <cell r="HJ10" t="str">
            <v>A126103318R</v>
          </cell>
          <cell r="HK10" t="str">
            <v>A126095690A</v>
          </cell>
          <cell r="HL10" t="str">
            <v>A126110810X</v>
          </cell>
          <cell r="HM10" t="str">
            <v>A126103250F</v>
          </cell>
          <cell r="HN10" t="str">
            <v>A126095674A</v>
          </cell>
          <cell r="HO10" t="str">
            <v>A126110794K</v>
          </cell>
          <cell r="HP10" t="str">
            <v>A126103234F</v>
          </cell>
          <cell r="HQ10" t="str">
            <v>A126095710X</v>
          </cell>
          <cell r="HR10" t="str">
            <v>A126110830J</v>
          </cell>
          <cell r="HS10" t="str">
            <v>A126103270R</v>
          </cell>
          <cell r="HT10" t="str">
            <v>A126095686K</v>
          </cell>
          <cell r="HU10" t="str">
            <v>A126110806J</v>
          </cell>
          <cell r="HV10" t="str">
            <v>A126103246R</v>
          </cell>
          <cell r="HW10" t="str">
            <v>A126095714J</v>
          </cell>
          <cell r="HX10" t="str">
            <v>A126110834T</v>
          </cell>
          <cell r="HY10" t="str">
            <v>A126103274X</v>
          </cell>
          <cell r="HZ10" t="str">
            <v>A126095694K</v>
          </cell>
          <cell r="IA10" t="str">
            <v>A126110814J</v>
          </cell>
          <cell r="IB10" t="str">
            <v>A126103254R</v>
          </cell>
          <cell r="IC10" t="str">
            <v>A126095202C</v>
          </cell>
          <cell r="ID10" t="str">
            <v>A126110322L</v>
          </cell>
          <cell r="IE10" t="str">
            <v>A126102762T</v>
          </cell>
          <cell r="IF10" t="str">
            <v>A126095158F</v>
          </cell>
          <cell r="IG10" t="str">
            <v>A126110278R</v>
          </cell>
          <cell r="IH10" t="str">
            <v>A126102718J</v>
          </cell>
          <cell r="II10" t="str">
            <v>A126095206L</v>
          </cell>
          <cell r="IJ10" t="str">
            <v>A126110326W</v>
          </cell>
          <cell r="IK10" t="str">
            <v>A126102766A</v>
          </cell>
          <cell r="IL10" t="str">
            <v>A126095210C</v>
          </cell>
          <cell r="IM10" t="str">
            <v>A126110330L</v>
          </cell>
          <cell r="IN10" t="str">
            <v>A126102770T</v>
          </cell>
          <cell r="IO10" t="str">
            <v>A126095162W</v>
          </cell>
          <cell r="IP10" t="str">
            <v>A126110282F</v>
          </cell>
          <cell r="IQ10" t="str">
            <v>A126102722X</v>
          </cell>
        </row>
        <row r="11">
          <cell r="B11">
            <v>38.481999999999999</v>
          </cell>
          <cell r="C11">
            <v>35.454000000000001</v>
          </cell>
          <cell r="D11">
            <v>4.8289999999999997</v>
          </cell>
          <cell r="E11">
            <v>30.625</v>
          </cell>
          <cell r="F11">
            <v>850.31299999999999</v>
          </cell>
          <cell r="G11">
            <v>357.62599999999998</v>
          </cell>
          <cell r="H11">
            <v>492.68700000000001</v>
          </cell>
          <cell r="I11">
            <v>497.15800000000002</v>
          </cell>
          <cell r="J11">
            <v>208.13</v>
          </cell>
          <cell r="K11">
            <v>289.02800000000002</v>
          </cell>
          <cell r="L11">
            <v>57.142000000000003</v>
          </cell>
          <cell r="M11">
            <v>22.114000000000001</v>
          </cell>
          <cell r="N11">
            <v>35.027999999999999</v>
          </cell>
          <cell r="O11">
            <v>440.01600000000002</v>
          </cell>
          <cell r="P11">
            <v>186.01599999999999</v>
          </cell>
          <cell r="Q11">
            <v>254</v>
          </cell>
          <cell r="R11">
            <v>4176.9970000000003</v>
          </cell>
          <cell r="S11">
            <v>2220.2660000000001</v>
          </cell>
          <cell r="T11">
            <v>1956.731</v>
          </cell>
          <cell r="U11">
            <v>1605.1759999999999</v>
          </cell>
          <cell r="V11">
            <v>618.61300000000006</v>
          </cell>
          <cell r="W11">
            <v>986.56299999999999</v>
          </cell>
          <cell r="X11">
            <v>244.959</v>
          </cell>
          <cell r="Y11">
            <v>83.564999999999998</v>
          </cell>
          <cell r="Z11">
            <v>161.39500000000001</v>
          </cell>
          <cell r="AA11">
            <v>3307.1819999999998</v>
          </cell>
          <cell r="AB11">
            <v>1591.412</v>
          </cell>
          <cell r="AC11">
            <v>1715.769</v>
          </cell>
          <cell r="AD11">
            <v>420.90300000000002</v>
          </cell>
          <cell r="AE11">
            <v>267.89600000000002</v>
          </cell>
          <cell r="AF11">
            <v>153.00700000000001</v>
          </cell>
          <cell r="AG11">
            <v>24.786000000000001</v>
          </cell>
          <cell r="AH11">
            <v>16.597000000000001</v>
          </cell>
          <cell r="AI11">
            <v>8.1890000000000001</v>
          </cell>
          <cell r="AJ11">
            <v>22.355</v>
          </cell>
          <cell r="AK11">
            <v>14.166</v>
          </cell>
          <cell r="AL11">
            <v>8.1890000000000001</v>
          </cell>
          <cell r="AM11">
            <v>4.3280000000000003</v>
          </cell>
          <cell r="AN11">
            <v>3.0249999999999999</v>
          </cell>
          <cell r="AO11">
            <v>1.302</v>
          </cell>
          <cell r="AP11">
            <v>24.684999999999999</v>
          </cell>
          <cell r="AQ11">
            <v>16.690000000000001</v>
          </cell>
          <cell r="AR11">
            <v>7.9950000000000001</v>
          </cell>
          <cell r="AS11">
            <v>20.585999999999999</v>
          </cell>
          <cell r="AT11">
            <v>12.868</v>
          </cell>
          <cell r="AU11">
            <v>7.718</v>
          </cell>
          <cell r="AV11">
            <v>22.49</v>
          </cell>
          <cell r="AW11">
            <v>13.505000000000001</v>
          </cell>
          <cell r="AX11">
            <v>8.9849999999999994</v>
          </cell>
          <cell r="AY11">
            <v>398.41300000000001</v>
          </cell>
          <cell r="AZ11">
            <v>254.39099999999999</v>
          </cell>
          <cell r="BA11">
            <v>144.02199999999999</v>
          </cell>
          <cell r="BB11">
            <v>16.920999999999999</v>
          </cell>
          <cell r="BC11">
            <v>10.066000000000001</v>
          </cell>
          <cell r="BD11">
            <v>6.8550000000000004</v>
          </cell>
          <cell r="BE11">
            <v>197.77699999999999</v>
          </cell>
          <cell r="BF11">
            <v>110.518</v>
          </cell>
          <cell r="BG11">
            <v>87.259</v>
          </cell>
          <cell r="BH11">
            <v>11.733000000000001</v>
          </cell>
          <cell r="BI11">
            <v>9.2040000000000006</v>
          </cell>
          <cell r="BJ11">
            <v>2.528</v>
          </cell>
          <cell r="BK11">
            <v>502.99099999999999</v>
          </cell>
          <cell r="BL11">
            <v>316.57799999999997</v>
          </cell>
          <cell r="BM11">
            <v>186.41300000000001</v>
          </cell>
          <cell r="BN11">
            <v>482.19099999999997</v>
          </cell>
          <cell r="BO11">
            <v>305.339</v>
          </cell>
          <cell r="BP11">
            <v>176.85300000000001</v>
          </cell>
          <cell r="BQ11">
            <v>406.13099999999997</v>
          </cell>
          <cell r="BR11">
            <v>257.98599999999999</v>
          </cell>
          <cell r="BS11">
            <v>148.14500000000001</v>
          </cell>
          <cell r="BT11">
            <v>135.84200000000001</v>
          </cell>
          <cell r="BU11">
            <v>80.462000000000003</v>
          </cell>
          <cell r="BV11">
            <v>55.38</v>
          </cell>
          <cell r="BW11">
            <v>89.105000000000004</v>
          </cell>
          <cell r="BX11">
            <v>51.22</v>
          </cell>
          <cell r="BY11">
            <v>37.884</v>
          </cell>
          <cell r="BZ11">
            <v>7.016</v>
          </cell>
          <cell r="CA11">
            <v>2.5379999999999998</v>
          </cell>
          <cell r="CB11">
            <v>4.4790000000000001</v>
          </cell>
          <cell r="CC11">
            <v>7.8789999999999996</v>
          </cell>
          <cell r="CD11">
            <v>5.47</v>
          </cell>
          <cell r="CE11">
            <v>2.4089999999999998</v>
          </cell>
          <cell r="CF11">
            <v>2878.3989999999999</v>
          </cell>
          <cell r="CG11">
            <v>1318.047</v>
          </cell>
          <cell r="CH11">
            <v>1560.3530000000001</v>
          </cell>
          <cell r="CI11">
            <v>105.373</v>
          </cell>
          <cell r="CJ11">
            <v>61.896999999999998</v>
          </cell>
          <cell r="CK11">
            <v>43.475999999999999</v>
          </cell>
          <cell r="CL11">
            <v>8.5630000000000006</v>
          </cell>
          <cell r="CM11">
            <v>5.85</v>
          </cell>
          <cell r="CN11">
            <v>2.7130000000000001</v>
          </cell>
          <cell r="CO11">
            <v>98.765000000000001</v>
          </cell>
          <cell r="CP11">
            <v>57.628</v>
          </cell>
          <cell r="CQ11">
            <v>41.137999999999998</v>
          </cell>
          <cell r="CR11">
            <v>7.6230000000000002</v>
          </cell>
          <cell r="CS11">
            <v>2.2850000000000001</v>
          </cell>
          <cell r="CT11">
            <v>5.3380000000000001</v>
          </cell>
          <cell r="CU11">
            <v>91.143000000000001</v>
          </cell>
          <cell r="CV11">
            <v>55.343000000000004</v>
          </cell>
          <cell r="CW11">
            <v>35.799999999999997</v>
          </cell>
          <cell r="CX11">
            <v>26.344999999999999</v>
          </cell>
          <cell r="CY11">
            <v>15.608000000000001</v>
          </cell>
          <cell r="CZ11">
            <v>10.737</v>
          </cell>
          <cell r="DA11">
            <v>7.0979999999999999</v>
          </cell>
          <cell r="DB11">
            <v>4.2699999999999996</v>
          </cell>
          <cell r="DC11">
            <v>2.8290000000000002</v>
          </cell>
          <cell r="DD11">
            <v>4.2830000000000004</v>
          </cell>
          <cell r="DE11">
            <v>1.9330000000000001</v>
          </cell>
          <cell r="DF11">
            <v>2.35</v>
          </cell>
          <cell r="DG11">
            <v>797.74099999999999</v>
          </cell>
          <cell r="DH11">
            <v>468.04</v>
          </cell>
          <cell r="DI11">
            <v>329.70100000000002</v>
          </cell>
          <cell r="DJ11">
            <v>113.74299999999999</v>
          </cell>
          <cell r="DK11">
            <v>67.367000000000004</v>
          </cell>
          <cell r="DL11">
            <v>46.375999999999998</v>
          </cell>
          <cell r="DM11">
            <v>9.1950000000000003</v>
          </cell>
          <cell r="DN11">
            <v>3.1629999999999998</v>
          </cell>
          <cell r="DO11">
            <v>6.032</v>
          </cell>
          <cell r="DP11">
            <v>104.547</v>
          </cell>
          <cell r="DQ11">
            <v>64.203999999999994</v>
          </cell>
          <cell r="DR11">
            <v>40.343000000000004</v>
          </cell>
          <cell r="DS11">
            <v>430.09800000000001</v>
          </cell>
          <cell r="DT11">
            <v>271.05900000000003</v>
          </cell>
          <cell r="DU11">
            <v>159.04</v>
          </cell>
          <cell r="DV11">
            <v>2877.0830000000001</v>
          </cell>
          <cell r="DW11">
            <v>1320.3530000000001</v>
          </cell>
          <cell r="DX11">
            <v>1556.73</v>
          </cell>
          <cell r="DY11">
            <v>96.584000000000003</v>
          </cell>
          <cell r="DZ11">
            <v>57.078000000000003</v>
          </cell>
          <cell r="EA11">
            <v>39.506</v>
          </cell>
          <cell r="EB11">
            <v>6013.5680000000002</v>
          </cell>
          <cell r="EC11">
            <v>2970.7640000000001</v>
          </cell>
          <cell r="ED11">
            <v>3042.8040000000001</v>
          </cell>
          <cell r="EE11">
            <v>3645.2159999999999</v>
          </cell>
          <cell r="EF11">
            <v>1971.1310000000001</v>
          </cell>
          <cell r="EG11">
            <v>1674.085</v>
          </cell>
          <cell r="EH11">
            <v>473.96100000000001</v>
          </cell>
          <cell r="EI11">
            <v>241.679</v>
          </cell>
          <cell r="EJ11">
            <v>232.28200000000001</v>
          </cell>
          <cell r="EK11">
            <v>311.41000000000003</v>
          </cell>
          <cell r="EL11">
            <v>116.28400000000001</v>
          </cell>
          <cell r="EM11">
            <v>195.126</v>
          </cell>
          <cell r="EN11">
            <v>170.661</v>
          </cell>
          <cell r="EO11">
            <v>81.272000000000006</v>
          </cell>
          <cell r="EP11">
            <v>89.388999999999996</v>
          </cell>
          <cell r="EQ11">
            <v>310.67200000000003</v>
          </cell>
          <cell r="ER11">
            <v>128.62100000000001</v>
          </cell>
          <cell r="ES11">
            <v>182.05</v>
          </cell>
          <cell r="ET11">
            <v>288.36900000000003</v>
          </cell>
          <cell r="EU11">
            <v>110.348</v>
          </cell>
          <cell r="EV11">
            <v>178.02099999999999</v>
          </cell>
          <cell r="EW11">
            <v>639.71299999999997</v>
          </cell>
          <cell r="EX11">
            <v>345.47199999999998</v>
          </cell>
          <cell r="EY11">
            <v>294.24099999999999</v>
          </cell>
          <cell r="EZ11">
            <v>3005.5030000000002</v>
          </cell>
          <cell r="FA11">
            <v>1625.6590000000001</v>
          </cell>
          <cell r="FB11">
            <v>1379.8440000000001</v>
          </cell>
          <cell r="FC11">
            <v>583.21699999999998</v>
          </cell>
          <cell r="FD11">
            <v>309.577</v>
          </cell>
          <cell r="FE11">
            <v>273.64100000000002</v>
          </cell>
          <cell r="FF11">
            <v>2433.9580000000001</v>
          </cell>
          <cell r="FG11">
            <v>1238.3109999999999</v>
          </cell>
          <cell r="FH11">
            <v>1195.6469999999999</v>
          </cell>
          <cell r="FI11">
            <v>268.79599999999999</v>
          </cell>
          <cell r="FJ11">
            <v>133.131</v>
          </cell>
          <cell r="FK11">
            <v>135.66499999999999</v>
          </cell>
          <cell r="FL11">
            <v>3903.6550000000002</v>
          </cell>
          <cell r="FM11">
            <v>2094.4749999999999</v>
          </cell>
          <cell r="FN11">
            <v>1809.18</v>
          </cell>
          <cell r="FO11">
            <v>3520.1869999999999</v>
          </cell>
          <cell r="FP11">
            <v>1897.4770000000001</v>
          </cell>
          <cell r="FQ11">
            <v>1622.71</v>
          </cell>
          <cell r="FR11">
            <v>3291.6909999999998</v>
          </cell>
          <cell r="FS11">
            <v>1792.98</v>
          </cell>
          <cell r="FT11">
            <v>1498.711</v>
          </cell>
          <cell r="FU11">
            <v>867.27099999999996</v>
          </cell>
          <cell r="FV11">
            <v>445.08</v>
          </cell>
          <cell r="FW11">
            <v>422.19099999999997</v>
          </cell>
          <cell r="FX11">
            <v>527.33500000000004</v>
          </cell>
          <cell r="FY11">
            <v>280.37900000000002</v>
          </cell>
          <cell r="FZ11">
            <v>246.95599999999999</v>
          </cell>
          <cell r="GA11">
            <v>268.89600000000002</v>
          </cell>
          <cell r="GB11">
            <v>157.035</v>
          </cell>
          <cell r="GC11">
            <v>111.861</v>
          </cell>
          <cell r="GD11">
            <v>240.73</v>
          </cell>
          <cell r="GE11">
            <v>126.729</v>
          </cell>
          <cell r="GF11">
            <v>114.001</v>
          </cell>
          <cell r="GG11">
            <v>2127.623</v>
          </cell>
          <cell r="GH11">
            <v>872.904</v>
          </cell>
          <cell r="GI11">
            <v>1254.7190000000001</v>
          </cell>
          <cell r="GJ11">
            <v>432.77</v>
          </cell>
          <cell r="GK11">
            <v>158.989</v>
          </cell>
          <cell r="GL11">
            <v>273.78100000000001</v>
          </cell>
          <cell r="GM11">
            <v>100.015</v>
          </cell>
          <cell r="GN11">
            <v>42.274000000000001</v>
          </cell>
          <cell r="GO11">
            <v>57.741</v>
          </cell>
          <cell r="GP11">
            <v>364.495</v>
          </cell>
          <cell r="GQ11">
            <v>136.01</v>
          </cell>
          <cell r="GR11">
            <v>228.48599999999999</v>
          </cell>
          <cell r="GS11">
            <v>49.273000000000003</v>
          </cell>
          <cell r="GT11">
            <v>19.065999999999999</v>
          </cell>
          <cell r="GU11">
            <v>30.207000000000001</v>
          </cell>
          <cell r="GV11">
            <v>297.84100000000001</v>
          </cell>
          <cell r="GW11">
            <v>109.142</v>
          </cell>
          <cell r="GX11">
            <v>188.69900000000001</v>
          </cell>
          <cell r="GY11">
            <v>40.140999999999998</v>
          </cell>
          <cell r="GZ11">
            <v>19.172999999999998</v>
          </cell>
          <cell r="HA11">
            <v>20.968</v>
          </cell>
          <cell r="HB11">
            <v>71.043000000000006</v>
          </cell>
          <cell r="HC11">
            <v>22.978999999999999</v>
          </cell>
          <cell r="HD11">
            <v>48.064</v>
          </cell>
          <cell r="HE11">
            <v>89.942999999999998</v>
          </cell>
          <cell r="HF11">
            <v>4.7990000000000004</v>
          </cell>
          <cell r="HG11">
            <v>85.144999999999996</v>
          </cell>
          <cell r="HH11">
            <v>840.58399999999995</v>
          </cell>
          <cell r="HI11">
            <v>356.06299999999999</v>
          </cell>
          <cell r="HJ11">
            <v>484.52</v>
          </cell>
          <cell r="HK11">
            <v>676.26800000000003</v>
          </cell>
          <cell r="HL11">
            <v>285.71800000000002</v>
          </cell>
          <cell r="HM11">
            <v>390.55099999999999</v>
          </cell>
          <cell r="HN11">
            <v>74.320999999999998</v>
          </cell>
          <cell r="HO11">
            <v>30.231000000000002</v>
          </cell>
          <cell r="HP11">
            <v>44.091000000000001</v>
          </cell>
          <cell r="HQ11">
            <v>601.947</v>
          </cell>
          <cell r="HR11">
            <v>255.48699999999999</v>
          </cell>
          <cell r="HS11">
            <v>346.46</v>
          </cell>
          <cell r="HT11">
            <v>3719.5369999999998</v>
          </cell>
          <cell r="HU11">
            <v>2001.3610000000001</v>
          </cell>
          <cell r="HV11">
            <v>1718.1759999999999</v>
          </cell>
          <cell r="HW11">
            <v>2294.0309999999999</v>
          </cell>
          <cell r="HX11">
            <v>969.40300000000002</v>
          </cell>
          <cell r="HY11">
            <v>1324.6279999999999</v>
          </cell>
          <cell r="HZ11">
            <v>348.61399999999998</v>
          </cell>
          <cell r="IA11">
            <v>133.255</v>
          </cell>
          <cell r="IB11">
            <v>215.36</v>
          </cell>
          <cell r="IC11">
            <v>4783.8900000000003</v>
          </cell>
          <cell r="ID11">
            <v>2362.6080000000002</v>
          </cell>
          <cell r="IE11">
            <v>2421.2820000000002</v>
          </cell>
          <cell r="IF11">
            <v>2981.3409999999999</v>
          </cell>
          <cell r="IG11">
            <v>1609.9639999999999</v>
          </cell>
          <cell r="IH11">
            <v>1371.377</v>
          </cell>
          <cell r="II11">
            <v>458.51400000000001</v>
          </cell>
          <cell r="IJ11">
            <v>245.839</v>
          </cell>
          <cell r="IK11">
            <v>212.67500000000001</v>
          </cell>
          <cell r="IL11">
            <v>289.59100000000001</v>
          </cell>
          <cell r="IM11">
            <v>114.032</v>
          </cell>
          <cell r="IN11">
            <v>175.559</v>
          </cell>
          <cell r="IO11">
            <v>135.50800000000001</v>
          </cell>
          <cell r="IP11">
            <v>64.616</v>
          </cell>
          <cell r="IQ11">
            <v>70.891999999999996</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33.851999999999997</v>
          </cell>
          <cell r="C23">
            <v>37.433999999999997</v>
          </cell>
          <cell r="D23">
            <v>4.7270000000000003</v>
          </cell>
          <cell r="E23">
            <v>32.706000000000003</v>
          </cell>
          <cell r="F23">
            <v>838.46600000000001</v>
          </cell>
          <cell r="G23">
            <v>355.49799999999999</v>
          </cell>
          <cell r="H23">
            <v>482.96800000000002</v>
          </cell>
          <cell r="I23">
            <v>515.58600000000001</v>
          </cell>
          <cell r="J23">
            <v>230.05</v>
          </cell>
          <cell r="K23">
            <v>285.536</v>
          </cell>
          <cell r="L23">
            <v>66.77</v>
          </cell>
          <cell r="M23">
            <v>28.146000000000001</v>
          </cell>
          <cell r="N23">
            <v>38.624000000000002</v>
          </cell>
          <cell r="O23">
            <v>448.81599999999997</v>
          </cell>
          <cell r="P23">
            <v>201.904</v>
          </cell>
          <cell r="Q23">
            <v>246.91200000000001</v>
          </cell>
          <cell r="R23">
            <v>4297.0619999999999</v>
          </cell>
          <cell r="S23">
            <v>2266.703</v>
          </cell>
          <cell r="T23">
            <v>2030.3589999999999</v>
          </cell>
          <cell r="U23">
            <v>1567.8489999999999</v>
          </cell>
          <cell r="V23">
            <v>606.69899999999996</v>
          </cell>
          <cell r="W23">
            <v>961.15</v>
          </cell>
          <cell r="X23">
            <v>257.35500000000002</v>
          </cell>
          <cell r="Y23">
            <v>98.492999999999995</v>
          </cell>
          <cell r="Z23">
            <v>158.86199999999999</v>
          </cell>
          <cell r="AA23">
            <v>3415.384</v>
          </cell>
          <cell r="AB23">
            <v>1635.8489999999999</v>
          </cell>
          <cell r="AC23">
            <v>1779.5350000000001</v>
          </cell>
          <cell r="AD23">
            <v>445.971</v>
          </cell>
          <cell r="AE23">
            <v>274.375</v>
          </cell>
          <cell r="AF23">
            <v>171.596</v>
          </cell>
          <cell r="AG23">
            <v>23.994</v>
          </cell>
          <cell r="AH23">
            <v>16.913</v>
          </cell>
          <cell r="AI23">
            <v>7.0810000000000004</v>
          </cell>
          <cell r="AJ23">
            <v>20.585999999999999</v>
          </cell>
          <cell r="AK23">
            <v>14.114000000000001</v>
          </cell>
          <cell r="AL23">
            <v>6.4720000000000004</v>
          </cell>
          <cell r="AM23">
            <v>6.4649999999999999</v>
          </cell>
          <cell r="AN23">
            <v>6.0670000000000002</v>
          </cell>
          <cell r="AO23">
            <v>0.39800000000000002</v>
          </cell>
          <cell r="AP23">
            <v>23.702999999999999</v>
          </cell>
          <cell r="AQ23">
            <v>16.305</v>
          </cell>
          <cell r="AR23">
            <v>7.3979999999999997</v>
          </cell>
          <cell r="AS23">
            <v>20.013999999999999</v>
          </cell>
          <cell r="AT23">
            <v>13.542</v>
          </cell>
          <cell r="AU23">
            <v>6.4720000000000004</v>
          </cell>
          <cell r="AV23">
            <v>19.404</v>
          </cell>
          <cell r="AW23">
            <v>13.122999999999999</v>
          </cell>
          <cell r="AX23">
            <v>6.2809999999999997</v>
          </cell>
          <cell r="AY23">
            <v>426.56799999999998</v>
          </cell>
          <cell r="AZ23">
            <v>261.25200000000001</v>
          </cell>
          <cell r="BA23">
            <v>165.315</v>
          </cell>
          <cell r="BB23">
            <v>14.339</v>
          </cell>
          <cell r="BC23">
            <v>10.211</v>
          </cell>
          <cell r="BD23">
            <v>4.1280000000000001</v>
          </cell>
          <cell r="BE23">
            <v>215.339</v>
          </cell>
          <cell r="BF23">
            <v>114.04</v>
          </cell>
          <cell r="BG23">
            <v>101.298</v>
          </cell>
          <cell r="BH23">
            <v>9.6769999999999996</v>
          </cell>
          <cell r="BI23">
            <v>6.274</v>
          </cell>
          <cell r="BJ23">
            <v>3.403</v>
          </cell>
          <cell r="BK23">
            <v>544.35900000000004</v>
          </cell>
          <cell r="BL23">
            <v>333.22800000000001</v>
          </cell>
          <cell r="BM23">
            <v>211.131</v>
          </cell>
          <cell r="BN23">
            <v>526.74900000000002</v>
          </cell>
          <cell r="BO23">
            <v>322.51</v>
          </cell>
          <cell r="BP23">
            <v>204.239</v>
          </cell>
          <cell r="BQ23">
            <v>432.35199999999998</v>
          </cell>
          <cell r="BR23">
            <v>265.459</v>
          </cell>
          <cell r="BS23">
            <v>166.893</v>
          </cell>
          <cell r="BT23">
            <v>143.72</v>
          </cell>
          <cell r="BU23">
            <v>91.155000000000001</v>
          </cell>
          <cell r="BV23">
            <v>52.564</v>
          </cell>
          <cell r="BW23">
            <v>105.09099999999999</v>
          </cell>
          <cell r="BX23">
            <v>63.387</v>
          </cell>
          <cell r="BY23">
            <v>41.704000000000001</v>
          </cell>
          <cell r="BZ23">
            <v>6.7030000000000003</v>
          </cell>
          <cell r="CA23">
            <v>4.5339999999999998</v>
          </cell>
          <cell r="CB23">
            <v>2.169</v>
          </cell>
          <cell r="CC23">
            <v>7.7089999999999996</v>
          </cell>
          <cell r="CD23">
            <v>3.9180000000000001</v>
          </cell>
          <cell r="CE23">
            <v>3.7919999999999998</v>
          </cell>
          <cell r="CF23">
            <v>2961.703</v>
          </cell>
          <cell r="CG23">
            <v>1357.5550000000001</v>
          </cell>
          <cell r="CH23">
            <v>1604.1479999999999</v>
          </cell>
          <cell r="CI23">
            <v>109.88</v>
          </cell>
          <cell r="CJ23">
            <v>60.496000000000002</v>
          </cell>
          <cell r="CK23">
            <v>49.384</v>
          </cell>
          <cell r="CL23">
            <v>12.195</v>
          </cell>
          <cell r="CM23">
            <v>8.7940000000000005</v>
          </cell>
          <cell r="CN23">
            <v>3.4009999999999998</v>
          </cell>
          <cell r="CO23">
            <v>96.346000000000004</v>
          </cell>
          <cell r="CP23">
            <v>56.268000000000001</v>
          </cell>
          <cell r="CQ23">
            <v>40.078000000000003</v>
          </cell>
          <cell r="CR23">
            <v>7.2030000000000003</v>
          </cell>
          <cell r="CS23">
            <v>3.6190000000000002</v>
          </cell>
          <cell r="CT23">
            <v>3.5840000000000001</v>
          </cell>
          <cell r="CU23">
            <v>88.873999999999995</v>
          </cell>
          <cell r="CV23">
            <v>52.38</v>
          </cell>
          <cell r="CW23">
            <v>36.494</v>
          </cell>
          <cell r="CX23">
            <v>30.413</v>
          </cell>
          <cell r="CY23">
            <v>16.082000000000001</v>
          </cell>
          <cell r="CZ23">
            <v>14.332000000000001</v>
          </cell>
          <cell r="DA23">
            <v>16.172000000000001</v>
          </cell>
          <cell r="DB23">
            <v>6.3250000000000002</v>
          </cell>
          <cell r="DC23">
            <v>9.8469999999999995</v>
          </cell>
          <cell r="DD23">
            <v>2.847</v>
          </cell>
          <cell r="DE23">
            <v>2.15</v>
          </cell>
          <cell r="DF23">
            <v>0.69699999999999995</v>
          </cell>
          <cell r="DG23">
            <v>871.822</v>
          </cell>
          <cell r="DH23">
            <v>520.84500000000003</v>
          </cell>
          <cell r="DI23">
            <v>350.97699999999998</v>
          </cell>
          <cell r="DJ23">
            <v>120.227</v>
          </cell>
          <cell r="DK23">
            <v>66.510999999999996</v>
          </cell>
          <cell r="DL23">
            <v>53.716000000000001</v>
          </cell>
          <cell r="DM23">
            <v>9.2739999999999991</v>
          </cell>
          <cell r="DN23">
            <v>4.3380000000000001</v>
          </cell>
          <cell r="DO23">
            <v>4.9349999999999996</v>
          </cell>
          <cell r="DP23">
            <v>110.953</v>
          </cell>
          <cell r="DQ23">
            <v>62.173000000000002</v>
          </cell>
          <cell r="DR23">
            <v>48.78</v>
          </cell>
          <cell r="DS23">
            <v>455.245</v>
          </cell>
          <cell r="DT23">
            <v>278.714</v>
          </cell>
          <cell r="DU23">
            <v>176.53200000000001</v>
          </cell>
          <cell r="DV23">
            <v>2960.1379999999999</v>
          </cell>
          <cell r="DW23">
            <v>1357.135</v>
          </cell>
          <cell r="DX23">
            <v>1603.0039999999999</v>
          </cell>
          <cell r="DY23">
            <v>92.875</v>
          </cell>
          <cell r="DZ23">
            <v>53.542000000000002</v>
          </cell>
          <cell r="EA23">
            <v>39.332999999999998</v>
          </cell>
          <cell r="EB23">
            <v>6139.8450000000003</v>
          </cell>
          <cell r="EC23">
            <v>3025.7849999999999</v>
          </cell>
          <cell r="ED23">
            <v>3114.0610000000001</v>
          </cell>
          <cell r="EE23">
            <v>3789.6880000000001</v>
          </cell>
          <cell r="EF23">
            <v>2014.954</v>
          </cell>
          <cell r="EG23">
            <v>1774.7329999999999</v>
          </cell>
          <cell r="EH23">
            <v>485.94200000000001</v>
          </cell>
          <cell r="EI23">
            <v>249.18600000000001</v>
          </cell>
          <cell r="EJ23">
            <v>236.756</v>
          </cell>
          <cell r="EK23">
            <v>311.35399999999998</v>
          </cell>
          <cell r="EL23">
            <v>120.88200000000001</v>
          </cell>
          <cell r="EM23">
            <v>190.47200000000001</v>
          </cell>
          <cell r="EN23">
            <v>163.96700000000001</v>
          </cell>
          <cell r="EO23">
            <v>71.881</v>
          </cell>
          <cell r="EP23">
            <v>92.085999999999999</v>
          </cell>
          <cell r="EQ23">
            <v>304.96499999999997</v>
          </cell>
          <cell r="ER23">
            <v>124.08499999999999</v>
          </cell>
          <cell r="ES23">
            <v>180.88</v>
          </cell>
          <cell r="ET23">
            <v>286.46300000000002</v>
          </cell>
          <cell r="EU23">
            <v>109.89</v>
          </cell>
          <cell r="EV23">
            <v>176.57300000000001</v>
          </cell>
          <cell r="EW23">
            <v>698.93299999999999</v>
          </cell>
          <cell r="EX23">
            <v>362.87400000000002</v>
          </cell>
          <cell r="EY23">
            <v>336.05900000000003</v>
          </cell>
          <cell r="EZ23">
            <v>3090.7550000000001</v>
          </cell>
          <cell r="FA23">
            <v>1652.0809999999999</v>
          </cell>
          <cell r="FB23">
            <v>1438.675</v>
          </cell>
          <cell r="FC23">
            <v>640.61300000000006</v>
          </cell>
          <cell r="FD23">
            <v>326.637</v>
          </cell>
          <cell r="FE23">
            <v>313.976</v>
          </cell>
          <cell r="FF23">
            <v>2492.0749999999998</v>
          </cell>
          <cell r="FG23">
            <v>1261.086</v>
          </cell>
          <cell r="FH23">
            <v>1230.9880000000001</v>
          </cell>
          <cell r="FI23">
            <v>273.90600000000001</v>
          </cell>
          <cell r="FJ23">
            <v>131.61600000000001</v>
          </cell>
          <cell r="FK23">
            <v>142.29</v>
          </cell>
          <cell r="FL23">
            <v>4070.9650000000001</v>
          </cell>
          <cell r="FM23">
            <v>2150.2139999999999</v>
          </cell>
          <cell r="FN23">
            <v>1920.751</v>
          </cell>
          <cell r="FO23">
            <v>3622.0450000000001</v>
          </cell>
          <cell r="FP23">
            <v>1919.7629999999999</v>
          </cell>
          <cell r="FQ23">
            <v>1702.2809999999999</v>
          </cell>
          <cell r="FR23">
            <v>3398.5050000000001</v>
          </cell>
          <cell r="FS23">
            <v>1811.8720000000001</v>
          </cell>
          <cell r="FT23">
            <v>1586.633</v>
          </cell>
          <cell r="FU23">
            <v>932.851</v>
          </cell>
          <cell r="FV23">
            <v>461.40300000000002</v>
          </cell>
          <cell r="FW23">
            <v>471.44799999999998</v>
          </cell>
          <cell r="FX23">
            <v>589.91</v>
          </cell>
          <cell r="FY23">
            <v>293.93200000000002</v>
          </cell>
          <cell r="FZ23">
            <v>295.97800000000001</v>
          </cell>
          <cell r="GA23">
            <v>308.63299999999998</v>
          </cell>
          <cell r="GB23">
            <v>158.673</v>
          </cell>
          <cell r="GC23">
            <v>149.96</v>
          </cell>
          <cell r="GD23">
            <v>209.49100000000001</v>
          </cell>
          <cell r="GE23">
            <v>106.92400000000001</v>
          </cell>
          <cell r="GF23">
            <v>102.56699999999999</v>
          </cell>
          <cell r="GG23">
            <v>2140.6660000000002</v>
          </cell>
          <cell r="GH23">
            <v>903.90599999999995</v>
          </cell>
          <cell r="GI23">
            <v>1236.76</v>
          </cell>
          <cell r="GJ23">
            <v>432.24099999999999</v>
          </cell>
          <cell r="GK23">
            <v>166.458</v>
          </cell>
          <cell r="GL23">
            <v>265.78399999999999</v>
          </cell>
          <cell r="GM23">
            <v>107.114</v>
          </cell>
          <cell r="GN23">
            <v>45.058999999999997</v>
          </cell>
          <cell r="GO23">
            <v>62.055</v>
          </cell>
          <cell r="GP23">
            <v>350.596</v>
          </cell>
          <cell r="GQ23">
            <v>129.96600000000001</v>
          </cell>
          <cell r="GR23">
            <v>220.63</v>
          </cell>
          <cell r="GS23">
            <v>49.649000000000001</v>
          </cell>
          <cell r="GT23">
            <v>21.256</v>
          </cell>
          <cell r="GU23">
            <v>28.393000000000001</v>
          </cell>
          <cell r="GV23">
            <v>283.11900000000003</v>
          </cell>
          <cell r="GW23">
            <v>100.38800000000001</v>
          </cell>
          <cell r="GX23">
            <v>182.73099999999999</v>
          </cell>
          <cell r="GY23">
            <v>38.633000000000003</v>
          </cell>
          <cell r="GZ23">
            <v>15.534000000000001</v>
          </cell>
          <cell r="HA23">
            <v>23.099</v>
          </cell>
          <cell r="HB23">
            <v>84.001999999999995</v>
          </cell>
          <cell r="HC23">
            <v>37.008000000000003</v>
          </cell>
          <cell r="HD23">
            <v>46.994</v>
          </cell>
          <cell r="HE23">
            <v>95.084999999999994</v>
          </cell>
          <cell r="HF23">
            <v>7.0140000000000002</v>
          </cell>
          <cell r="HG23">
            <v>88.070999999999998</v>
          </cell>
          <cell r="HH23">
            <v>878.60199999999998</v>
          </cell>
          <cell r="HI23">
            <v>391.35300000000001</v>
          </cell>
          <cell r="HJ23">
            <v>487.25</v>
          </cell>
          <cell r="HK23">
            <v>644.08900000000006</v>
          </cell>
          <cell r="HL23">
            <v>273.89699999999999</v>
          </cell>
          <cell r="HM23">
            <v>370.19200000000001</v>
          </cell>
          <cell r="HN23">
            <v>81.167000000000002</v>
          </cell>
          <cell r="HO23">
            <v>33.228000000000002</v>
          </cell>
          <cell r="HP23">
            <v>47.939</v>
          </cell>
          <cell r="HQ23">
            <v>562.92200000000003</v>
          </cell>
          <cell r="HR23">
            <v>240.67</v>
          </cell>
          <cell r="HS23">
            <v>322.25299999999999</v>
          </cell>
          <cell r="HT23">
            <v>3870.855</v>
          </cell>
          <cell r="HU23">
            <v>2048.1819999999998</v>
          </cell>
          <cell r="HV23">
            <v>1822.673</v>
          </cell>
          <cell r="HW23">
            <v>2268.991</v>
          </cell>
          <cell r="HX23">
            <v>977.60199999999998</v>
          </cell>
          <cell r="HY23">
            <v>1291.3879999999999</v>
          </cell>
          <cell r="HZ23">
            <v>333.89400000000001</v>
          </cell>
          <cell r="IA23">
            <v>125.65</v>
          </cell>
          <cell r="IB23">
            <v>208.24299999999999</v>
          </cell>
          <cell r="IC23">
            <v>4906.326</v>
          </cell>
          <cell r="ID23">
            <v>2412.788</v>
          </cell>
          <cell r="IE23">
            <v>2493.538</v>
          </cell>
          <cell r="IF23">
            <v>3052.6120000000001</v>
          </cell>
          <cell r="IG23">
            <v>1657.0340000000001</v>
          </cell>
          <cell r="IH23">
            <v>1395.579</v>
          </cell>
          <cell r="II23">
            <v>437.767</v>
          </cell>
          <cell r="IJ23">
            <v>230.21600000000001</v>
          </cell>
          <cell r="IK23">
            <v>207.55099999999999</v>
          </cell>
          <cell r="IL23">
            <v>292.05500000000001</v>
          </cell>
          <cell r="IM23">
            <v>120.239</v>
          </cell>
          <cell r="IN23">
            <v>171.816</v>
          </cell>
          <cell r="IO23">
            <v>141.35300000000001</v>
          </cell>
          <cell r="IP23">
            <v>68.087000000000003</v>
          </cell>
          <cell r="IQ23">
            <v>73.266000000000005</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37.116999999999997</v>
          </cell>
          <cell r="C35">
            <v>32.6</v>
          </cell>
          <cell r="D35">
            <v>4.3529999999999998</v>
          </cell>
          <cell r="E35">
            <v>28.247</v>
          </cell>
          <cell r="F35">
            <v>787.54399999999998</v>
          </cell>
          <cell r="G35">
            <v>341.68</v>
          </cell>
          <cell r="H35">
            <v>445.863</v>
          </cell>
          <cell r="I35">
            <v>502.90600000000001</v>
          </cell>
          <cell r="J35">
            <v>206.941</v>
          </cell>
          <cell r="K35">
            <v>295.96499999999997</v>
          </cell>
          <cell r="L35">
            <v>65.852000000000004</v>
          </cell>
          <cell r="M35">
            <v>25.97</v>
          </cell>
          <cell r="N35">
            <v>39.881999999999998</v>
          </cell>
          <cell r="O35">
            <v>437.05399999999997</v>
          </cell>
          <cell r="P35">
            <v>180.971</v>
          </cell>
          <cell r="Q35">
            <v>256.08300000000003</v>
          </cell>
          <cell r="R35">
            <v>4341.1210000000001</v>
          </cell>
          <cell r="S35">
            <v>2272.3829999999998</v>
          </cell>
          <cell r="T35">
            <v>2068.7379999999998</v>
          </cell>
          <cell r="U35">
            <v>1600.346</v>
          </cell>
          <cell r="V35">
            <v>628.17999999999995</v>
          </cell>
          <cell r="W35">
            <v>972.16600000000005</v>
          </cell>
          <cell r="X35">
            <v>248.94300000000001</v>
          </cell>
          <cell r="Y35">
            <v>86.602000000000004</v>
          </cell>
          <cell r="Z35">
            <v>162.34100000000001</v>
          </cell>
          <cell r="AA35">
            <v>3598.9520000000002</v>
          </cell>
          <cell r="AB35">
            <v>1717.826</v>
          </cell>
          <cell r="AC35">
            <v>1881.126</v>
          </cell>
          <cell r="AD35">
            <v>461.92099999999999</v>
          </cell>
          <cell r="AE35">
            <v>277.57499999999999</v>
          </cell>
          <cell r="AF35">
            <v>184.345</v>
          </cell>
          <cell r="AG35">
            <v>20.765999999999998</v>
          </cell>
          <cell r="AH35">
            <v>13.208</v>
          </cell>
          <cell r="AI35">
            <v>7.5579999999999998</v>
          </cell>
          <cell r="AJ35">
            <v>18.489999999999998</v>
          </cell>
          <cell r="AK35">
            <v>11.041</v>
          </cell>
          <cell r="AL35">
            <v>7.4489999999999998</v>
          </cell>
          <cell r="AM35">
            <v>5.1079999999999997</v>
          </cell>
          <cell r="AN35">
            <v>3.274</v>
          </cell>
          <cell r="AO35">
            <v>1.8340000000000001</v>
          </cell>
          <cell r="AP35">
            <v>19.478999999999999</v>
          </cell>
          <cell r="AQ35">
            <v>12.07</v>
          </cell>
          <cell r="AR35">
            <v>7.4080000000000004</v>
          </cell>
          <cell r="AS35">
            <v>18.03</v>
          </cell>
          <cell r="AT35">
            <v>11.041</v>
          </cell>
          <cell r="AU35">
            <v>6.9889999999999999</v>
          </cell>
          <cell r="AV35">
            <v>24.195</v>
          </cell>
          <cell r="AW35">
            <v>15.845000000000001</v>
          </cell>
          <cell r="AX35">
            <v>8.3490000000000002</v>
          </cell>
          <cell r="AY35">
            <v>437.726</v>
          </cell>
          <cell r="AZ35">
            <v>261.73</v>
          </cell>
          <cell r="BA35">
            <v>175.99600000000001</v>
          </cell>
          <cell r="BB35">
            <v>19.491</v>
          </cell>
          <cell r="BC35">
            <v>13.138</v>
          </cell>
          <cell r="BD35">
            <v>6.3529999999999998</v>
          </cell>
          <cell r="BE35">
            <v>233.666</v>
          </cell>
          <cell r="BF35">
            <v>122.31699999999999</v>
          </cell>
          <cell r="BG35">
            <v>111.349</v>
          </cell>
          <cell r="BH35">
            <v>5.274</v>
          </cell>
          <cell r="BI35">
            <v>2.52</v>
          </cell>
          <cell r="BJ35">
            <v>2.754</v>
          </cell>
          <cell r="BK35">
            <v>568.44600000000003</v>
          </cell>
          <cell r="BL35">
            <v>343.36799999999999</v>
          </cell>
          <cell r="BM35">
            <v>225.07900000000001</v>
          </cell>
          <cell r="BN35">
            <v>544.84100000000001</v>
          </cell>
          <cell r="BO35">
            <v>328.54</v>
          </cell>
          <cell r="BP35">
            <v>216.30099999999999</v>
          </cell>
          <cell r="BQ35">
            <v>443.214</v>
          </cell>
          <cell r="BR35">
            <v>265.89</v>
          </cell>
          <cell r="BS35">
            <v>177.32499999999999</v>
          </cell>
          <cell r="BT35">
            <v>146.648</v>
          </cell>
          <cell r="BU35">
            <v>90.456999999999994</v>
          </cell>
          <cell r="BV35">
            <v>56.192</v>
          </cell>
          <cell r="BW35">
            <v>112.639</v>
          </cell>
          <cell r="BX35">
            <v>69.950999999999993</v>
          </cell>
          <cell r="BY35">
            <v>42.688000000000002</v>
          </cell>
          <cell r="BZ35">
            <v>6.1139999999999999</v>
          </cell>
          <cell r="CA35">
            <v>4.1589999999999998</v>
          </cell>
          <cell r="CB35">
            <v>1.954</v>
          </cell>
          <cell r="CC35">
            <v>8.4580000000000002</v>
          </cell>
          <cell r="CD35">
            <v>5.2489999999999997</v>
          </cell>
          <cell r="CE35">
            <v>3.2080000000000002</v>
          </cell>
          <cell r="CF35">
            <v>3128.5740000000001</v>
          </cell>
          <cell r="CG35">
            <v>1435.001</v>
          </cell>
          <cell r="CH35">
            <v>1693.5730000000001</v>
          </cell>
          <cell r="CI35">
            <v>98.498999999999995</v>
          </cell>
          <cell r="CJ35">
            <v>51.756999999999998</v>
          </cell>
          <cell r="CK35">
            <v>46.741999999999997</v>
          </cell>
          <cell r="CL35">
            <v>13.148</v>
          </cell>
          <cell r="CM35">
            <v>7.7919999999999998</v>
          </cell>
          <cell r="CN35">
            <v>5.3559999999999999</v>
          </cell>
          <cell r="CO35">
            <v>90.965000000000003</v>
          </cell>
          <cell r="CP35">
            <v>47.981999999999999</v>
          </cell>
          <cell r="CQ35">
            <v>42.982999999999997</v>
          </cell>
          <cell r="CR35">
            <v>9.3520000000000003</v>
          </cell>
          <cell r="CS35">
            <v>4.6929999999999996</v>
          </cell>
          <cell r="CT35">
            <v>4.6589999999999998</v>
          </cell>
          <cell r="CU35">
            <v>81.358000000000004</v>
          </cell>
          <cell r="CV35">
            <v>43.033999999999999</v>
          </cell>
          <cell r="CW35">
            <v>38.323</v>
          </cell>
          <cell r="CX35">
            <v>30.899000000000001</v>
          </cell>
          <cell r="CY35">
            <v>17.946999999999999</v>
          </cell>
          <cell r="CZ35">
            <v>12.951000000000001</v>
          </cell>
          <cell r="DA35">
            <v>9.2850000000000001</v>
          </cell>
          <cell r="DB35">
            <v>4.2039999999999997</v>
          </cell>
          <cell r="DC35">
            <v>5.0819999999999999</v>
          </cell>
          <cell r="DD35">
            <v>1.1000000000000001</v>
          </cell>
          <cell r="DE35">
            <v>0.63100000000000001</v>
          </cell>
          <cell r="DF35">
            <v>0.47</v>
          </cell>
          <cell r="DG35">
            <v>797.10199999999998</v>
          </cell>
          <cell r="DH35">
            <v>495.666</v>
          </cell>
          <cell r="DI35">
            <v>301.43599999999998</v>
          </cell>
          <cell r="DJ35">
            <v>108.70699999999999</v>
          </cell>
          <cell r="DK35">
            <v>57.435000000000002</v>
          </cell>
          <cell r="DL35">
            <v>51.273000000000003</v>
          </cell>
          <cell r="DM35">
            <v>12.515000000000001</v>
          </cell>
          <cell r="DN35">
            <v>6.4969999999999999</v>
          </cell>
          <cell r="DO35">
            <v>6.0179999999999998</v>
          </cell>
          <cell r="DP35">
            <v>96.192999999999998</v>
          </cell>
          <cell r="DQ35">
            <v>50.938000000000002</v>
          </cell>
          <cell r="DR35">
            <v>45.255000000000003</v>
          </cell>
          <cell r="DS35">
            <v>474.435</v>
          </cell>
          <cell r="DT35">
            <v>284.072</v>
          </cell>
          <cell r="DU35">
            <v>190.363</v>
          </cell>
          <cell r="DV35">
            <v>3124.5169999999998</v>
          </cell>
          <cell r="DW35">
            <v>1433.7529999999999</v>
          </cell>
          <cell r="DX35">
            <v>1690.7639999999999</v>
          </cell>
          <cell r="DY35">
            <v>89.213999999999999</v>
          </cell>
          <cell r="DZ35">
            <v>47.552999999999997</v>
          </cell>
          <cell r="EA35">
            <v>41.66</v>
          </cell>
          <cell r="EB35">
            <v>6263.7889999999998</v>
          </cell>
          <cell r="EC35">
            <v>3084.6260000000002</v>
          </cell>
          <cell r="ED35">
            <v>3179.163</v>
          </cell>
          <cell r="EE35">
            <v>3802.41</v>
          </cell>
          <cell r="EF35">
            <v>2042.8340000000001</v>
          </cell>
          <cell r="EG35">
            <v>1759.576</v>
          </cell>
          <cell r="EH35">
            <v>502.101</v>
          </cell>
          <cell r="EI35">
            <v>248.006</v>
          </cell>
          <cell r="EJ35">
            <v>254.095</v>
          </cell>
          <cell r="EK35">
            <v>318.56400000000002</v>
          </cell>
          <cell r="EL35">
            <v>114.723</v>
          </cell>
          <cell r="EM35">
            <v>203.84100000000001</v>
          </cell>
          <cell r="EN35">
            <v>173.626</v>
          </cell>
          <cell r="EO35">
            <v>71.748000000000005</v>
          </cell>
          <cell r="EP35">
            <v>101.877</v>
          </cell>
          <cell r="EQ35">
            <v>317.96699999999998</v>
          </cell>
          <cell r="ER35">
            <v>120.226</v>
          </cell>
          <cell r="ES35">
            <v>197.74</v>
          </cell>
          <cell r="ET35">
            <v>295.54000000000002</v>
          </cell>
          <cell r="EU35">
            <v>106.842</v>
          </cell>
          <cell r="EV35">
            <v>188.69900000000001</v>
          </cell>
          <cell r="EW35">
            <v>679.70699999999999</v>
          </cell>
          <cell r="EX35">
            <v>351.43200000000002</v>
          </cell>
          <cell r="EY35">
            <v>328.27600000000001</v>
          </cell>
          <cell r="EZ35">
            <v>3122.7020000000002</v>
          </cell>
          <cell r="FA35">
            <v>1691.402</v>
          </cell>
          <cell r="FB35">
            <v>1431.3</v>
          </cell>
          <cell r="FC35">
            <v>622.85</v>
          </cell>
          <cell r="FD35">
            <v>316.31</v>
          </cell>
          <cell r="FE35">
            <v>306.54000000000002</v>
          </cell>
          <cell r="FF35">
            <v>2563.7710000000002</v>
          </cell>
          <cell r="FG35">
            <v>1317.8589999999999</v>
          </cell>
          <cell r="FH35">
            <v>1245.912</v>
          </cell>
          <cell r="FI35">
            <v>218.20599999999999</v>
          </cell>
          <cell r="FJ35">
            <v>102.127</v>
          </cell>
          <cell r="FK35">
            <v>116.07899999999999</v>
          </cell>
          <cell r="FL35">
            <v>4109.6610000000001</v>
          </cell>
          <cell r="FM35">
            <v>2189.6610000000001</v>
          </cell>
          <cell r="FN35">
            <v>1920</v>
          </cell>
          <cell r="FO35">
            <v>3658.8850000000002</v>
          </cell>
          <cell r="FP35">
            <v>1965.087</v>
          </cell>
          <cell r="FQ35">
            <v>1693.798</v>
          </cell>
          <cell r="FR35">
            <v>3402.2930000000001</v>
          </cell>
          <cell r="FS35">
            <v>1844.598</v>
          </cell>
          <cell r="FT35">
            <v>1557.6949999999999</v>
          </cell>
          <cell r="FU35">
            <v>908.08399999999995</v>
          </cell>
          <cell r="FV35">
            <v>456.78199999999998</v>
          </cell>
          <cell r="FW35">
            <v>451.30200000000002</v>
          </cell>
          <cell r="FX35">
            <v>601.65099999999995</v>
          </cell>
          <cell r="FY35">
            <v>305.40699999999998</v>
          </cell>
          <cell r="FZ35">
            <v>296.24400000000003</v>
          </cell>
          <cell r="GA35">
            <v>294.39999999999998</v>
          </cell>
          <cell r="GB35">
            <v>158.58000000000001</v>
          </cell>
          <cell r="GC35">
            <v>135.82</v>
          </cell>
          <cell r="GD35">
            <v>210.17400000000001</v>
          </cell>
          <cell r="GE35">
            <v>114.83</v>
          </cell>
          <cell r="GF35">
            <v>95.343999999999994</v>
          </cell>
          <cell r="GG35">
            <v>2251.2049999999999</v>
          </cell>
          <cell r="GH35">
            <v>926.96199999999999</v>
          </cell>
          <cell r="GI35">
            <v>1324.2429999999999</v>
          </cell>
          <cell r="GJ35">
            <v>449.75299999999999</v>
          </cell>
          <cell r="GK35">
            <v>153.02500000000001</v>
          </cell>
          <cell r="GL35">
            <v>296.72800000000001</v>
          </cell>
          <cell r="GM35">
            <v>115.51900000000001</v>
          </cell>
          <cell r="GN35">
            <v>45.216000000000001</v>
          </cell>
          <cell r="GO35">
            <v>70.302999999999997</v>
          </cell>
          <cell r="GP35">
            <v>377.096</v>
          </cell>
          <cell r="GQ35">
            <v>129.45699999999999</v>
          </cell>
          <cell r="GR35">
            <v>247.63900000000001</v>
          </cell>
          <cell r="GS35">
            <v>67.941000000000003</v>
          </cell>
          <cell r="GT35">
            <v>22.248000000000001</v>
          </cell>
          <cell r="GU35">
            <v>45.692999999999998</v>
          </cell>
          <cell r="GV35">
            <v>291.21600000000001</v>
          </cell>
          <cell r="GW35">
            <v>102.202</v>
          </cell>
          <cell r="GX35">
            <v>189.01400000000001</v>
          </cell>
          <cell r="GY35">
            <v>31.085000000000001</v>
          </cell>
          <cell r="GZ35">
            <v>11.287000000000001</v>
          </cell>
          <cell r="HA35">
            <v>19.797999999999998</v>
          </cell>
          <cell r="HB35">
            <v>75.353999999999999</v>
          </cell>
          <cell r="HC35">
            <v>24.731999999999999</v>
          </cell>
          <cell r="HD35">
            <v>50.622</v>
          </cell>
          <cell r="HE35">
            <v>95.935000000000002</v>
          </cell>
          <cell r="HF35">
            <v>6.9909999999999997</v>
          </cell>
          <cell r="HG35">
            <v>88.942999999999998</v>
          </cell>
          <cell r="HH35">
            <v>808.66300000000001</v>
          </cell>
          <cell r="HI35">
            <v>365.81700000000001</v>
          </cell>
          <cell r="HJ35">
            <v>442.84699999999998</v>
          </cell>
          <cell r="HK35">
            <v>662.625</v>
          </cell>
          <cell r="HL35">
            <v>269.01900000000001</v>
          </cell>
          <cell r="HM35">
            <v>393.60500000000002</v>
          </cell>
          <cell r="HN35">
            <v>95.373999999999995</v>
          </cell>
          <cell r="HO35">
            <v>33.715000000000003</v>
          </cell>
          <cell r="HP35">
            <v>61.658999999999999</v>
          </cell>
          <cell r="HQ35">
            <v>567.25099999999998</v>
          </cell>
          <cell r="HR35">
            <v>235.304</v>
          </cell>
          <cell r="HS35">
            <v>331.94600000000003</v>
          </cell>
          <cell r="HT35">
            <v>3897.7840000000001</v>
          </cell>
          <cell r="HU35">
            <v>2076.549</v>
          </cell>
          <cell r="HV35">
            <v>1821.2349999999999</v>
          </cell>
          <cell r="HW35">
            <v>2366.0050000000001</v>
          </cell>
          <cell r="HX35">
            <v>1008.077</v>
          </cell>
          <cell r="HY35">
            <v>1357.9280000000001</v>
          </cell>
          <cell r="HZ35">
            <v>344.53899999999999</v>
          </cell>
          <cell r="IA35">
            <v>122.124</v>
          </cell>
          <cell r="IB35">
            <v>222.41499999999999</v>
          </cell>
          <cell r="IC35">
            <v>5055.3040000000001</v>
          </cell>
          <cell r="ID35">
            <v>2475.3009999999999</v>
          </cell>
          <cell r="IE35">
            <v>2580.0030000000002</v>
          </cell>
          <cell r="IF35">
            <v>3165.6849999999999</v>
          </cell>
          <cell r="IG35">
            <v>1699.623</v>
          </cell>
          <cell r="IH35">
            <v>1466.0619999999999</v>
          </cell>
          <cell r="II35">
            <v>470.15300000000002</v>
          </cell>
          <cell r="IJ35">
            <v>244.191</v>
          </cell>
          <cell r="IK35">
            <v>225.96199999999999</v>
          </cell>
          <cell r="IL35">
            <v>303.48399999999998</v>
          </cell>
          <cell r="IM35">
            <v>121.65600000000001</v>
          </cell>
          <cell r="IN35">
            <v>181.82900000000001</v>
          </cell>
          <cell r="IO35">
            <v>154.75299999999999</v>
          </cell>
          <cell r="IP35">
            <v>69.885999999999996</v>
          </cell>
          <cell r="IQ35">
            <v>84.867000000000004</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35.472000000000001</v>
          </cell>
          <cell r="C47">
            <v>35.546999999999997</v>
          </cell>
          <cell r="D47">
            <v>3.9260000000000002</v>
          </cell>
          <cell r="E47">
            <v>31.620999999999999</v>
          </cell>
          <cell r="F47">
            <v>814.03</v>
          </cell>
          <cell r="G47">
            <v>351.41300000000001</v>
          </cell>
          <cell r="H47">
            <v>462.61700000000002</v>
          </cell>
          <cell r="I47">
            <v>507.822</v>
          </cell>
          <cell r="J47">
            <v>228.91800000000001</v>
          </cell>
          <cell r="K47">
            <v>278.904</v>
          </cell>
          <cell r="L47">
            <v>73.792000000000002</v>
          </cell>
          <cell r="M47">
            <v>30.12</v>
          </cell>
          <cell r="N47">
            <v>43.670999999999999</v>
          </cell>
          <cell r="O47">
            <v>434.03</v>
          </cell>
          <cell r="P47">
            <v>198.797</v>
          </cell>
          <cell r="Q47">
            <v>235.233</v>
          </cell>
          <cell r="R47">
            <v>4462.0150000000003</v>
          </cell>
          <cell r="S47">
            <v>2331.3649999999998</v>
          </cell>
          <cell r="T47">
            <v>2130.65</v>
          </cell>
          <cell r="U47">
            <v>1552.93</v>
          </cell>
          <cell r="V47">
            <v>606.00900000000001</v>
          </cell>
          <cell r="W47">
            <v>946.92</v>
          </cell>
          <cell r="X47">
            <v>243.90299999999999</v>
          </cell>
          <cell r="Y47">
            <v>95.757000000000005</v>
          </cell>
          <cell r="Z47">
            <v>148.14599999999999</v>
          </cell>
          <cell r="AA47">
            <v>3742.5450000000001</v>
          </cell>
          <cell r="AB47">
            <v>1780.0609999999999</v>
          </cell>
          <cell r="AC47">
            <v>1962.4849999999999</v>
          </cell>
          <cell r="AD47">
            <v>524.74199999999996</v>
          </cell>
          <cell r="AE47">
            <v>317.58199999999999</v>
          </cell>
          <cell r="AF47">
            <v>207.16</v>
          </cell>
          <cell r="AG47">
            <v>35.255000000000003</v>
          </cell>
          <cell r="AH47">
            <v>24.635000000000002</v>
          </cell>
          <cell r="AI47">
            <v>10.621</v>
          </cell>
          <cell r="AJ47">
            <v>25.544</v>
          </cell>
          <cell r="AK47">
            <v>16.553000000000001</v>
          </cell>
          <cell r="AL47">
            <v>8.9909999999999997</v>
          </cell>
          <cell r="AM47">
            <v>5.7160000000000002</v>
          </cell>
          <cell r="AN47">
            <v>3.4849999999999999</v>
          </cell>
          <cell r="AO47">
            <v>2.2309999999999999</v>
          </cell>
          <cell r="AP47">
            <v>28.571999999999999</v>
          </cell>
          <cell r="AQ47">
            <v>19.189</v>
          </cell>
          <cell r="AR47">
            <v>9.3829999999999991</v>
          </cell>
          <cell r="AS47">
            <v>23.631</v>
          </cell>
          <cell r="AT47">
            <v>15.166</v>
          </cell>
          <cell r="AU47">
            <v>8.4649999999999999</v>
          </cell>
          <cell r="AV47">
            <v>19.117000000000001</v>
          </cell>
          <cell r="AW47">
            <v>12.259</v>
          </cell>
          <cell r="AX47">
            <v>6.8579999999999997</v>
          </cell>
          <cell r="AY47">
            <v>505.62599999999998</v>
          </cell>
          <cell r="AZ47">
            <v>305.32299999999998</v>
          </cell>
          <cell r="BA47">
            <v>200.30199999999999</v>
          </cell>
          <cell r="BB47">
            <v>14.583</v>
          </cell>
          <cell r="BC47">
            <v>9.1379999999999999</v>
          </cell>
          <cell r="BD47">
            <v>5.4450000000000003</v>
          </cell>
          <cell r="BE47">
            <v>277.03500000000003</v>
          </cell>
          <cell r="BF47">
            <v>146.87200000000001</v>
          </cell>
          <cell r="BG47">
            <v>130.16300000000001</v>
          </cell>
          <cell r="BH47">
            <v>11.432</v>
          </cell>
          <cell r="BI47">
            <v>8.7140000000000004</v>
          </cell>
          <cell r="BJ47">
            <v>2.7170000000000001</v>
          </cell>
          <cell r="BK47">
            <v>609.89599999999996</v>
          </cell>
          <cell r="BL47">
            <v>366.28500000000003</v>
          </cell>
          <cell r="BM47">
            <v>243.61099999999999</v>
          </cell>
          <cell r="BN47">
            <v>590.596</v>
          </cell>
          <cell r="BO47">
            <v>357.43099999999998</v>
          </cell>
          <cell r="BP47">
            <v>233.16399999999999</v>
          </cell>
          <cell r="BQ47">
            <v>510.61700000000002</v>
          </cell>
          <cell r="BR47">
            <v>308.02600000000001</v>
          </cell>
          <cell r="BS47">
            <v>202.59100000000001</v>
          </cell>
          <cell r="BT47">
            <v>132.411</v>
          </cell>
          <cell r="BU47">
            <v>80.414000000000001</v>
          </cell>
          <cell r="BV47">
            <v>51.997</v>
          </cell>
          <cell r="BW47">
            <v>90.733999999999995</v>
          </cell>
          <cell r="BX47">
            <v>51.994</v>
          </cell>
          <cell r="BY47">
            <v>38.738999999999997</v>
          </cell>
          <cell r="BZ47">
            <v>5.58</v>
          </cell>
          <cell r="CA47">
            <v>3.2919999999999998</v>
          </cell>
          <cell r="CB47">
            <v>2.2879999999999998</v>
          </cell>
          <cell r="CC47">
            <v>8.58</v>
          </cell>
          <cell r="CD47">
            <v>6.5030000000000001</v>
          </cell>
          <cell r="CE47">
            <v>2.077</v>
          </cell>
          <cell r="CF47">
            <v>3209.223</v>
          </cell>
          <cell r="CG47">
            <v>1455.9749999999999</v>
          </cell>
          <cell r="CH47">
            <v>1753.2470000000001</v>
          </cell>
          <cell r="CI47">
            <v>126.33</v>
          </cell>
          <cell r="CJ47">
            <v>67.427999999999997</v>
          </cell>
          <cell r="CK47">
            <v>58.902000000000001</v>
          </cell>
          <cell r="CL47">
            <v>19.263000000000002</v>
          </cell>
          <cell r="CM47">
            <v>11.513999999999999</v>
          </cell>
          <cell r="CN47">
            <v>7.7489999999999997</v>
          </cell>
          <cell r="CO47">
            <v>110.29900000000001</v>
          </cell>
          <cell r="CP47">
            <v>60.222999999999999</v>
          </cell>
          <cell r="CQ47">
            <v>50.076000000000001</v>
          </cell>
          <cell r="CR47">
            <v>10.143000000000001</v>
          </cell>
          <cell r="CS47">
            <v>6.3419999999999996</v>
          </cell>
          <cell r="CT47">
            <v>3.8010000000000002</v>
          </cell>
          <cell r="CU47">
            <v>98.881</v>
          </cell>
          <cell r="CV47">
            <v>53.472000000000001</v>
          </cell>
          <cell r="CW47">
            <v>45.408999999999999</v>
          </cell>
          <cell r="CX47">
            <v>28.312000000000001</v>
          </cell>
          <cell r="CY47">
            <v>12.72</v>
          </cell>
          <cell r="CZ47">
            <v>15.592000000000001</v>
          </cell>
          <cell r="DA47">
            <v>16.707999999999998</v>
          </cell>
          <cell r="DB47">
            <v>7.4740000000000002</v>
          </cell>
          <cell r="DC47">
            <v>9.234</v>
          </cell>
          <cell r="DD47">
            <v>2.2370000000000001</v>
          </cell>
          <cell r="DE47">
            <v>1.238</v>
          </cell>
          <cell r="DF47">
            <v>0.999</v>
          </cell>
          <cell r="DG47">
            <v>938.4</v>
          </cell>
          <cell r="DH47">
            <v>540.53499999999997</v>
          </cell>
          <cell r="DI47">
            <v>397.86500000000001</v>
          </cell>
          <cell r="DJ47">
            <v>135.58699999999999</v>
          </cell>
          <cell r="DK47">
            <v>74.2</v>
          </cell>
          <cell r="DL47">
            <v>61.386000000000003</v>
          </cell>
          <cell r="DM47">
            <v>11.863</v>
          </cell>
          <cell r="DN47">
            <v>7.18</v>
          </cell>
          <cell r="DO47">
            <v>4.6840000000000002</v>
          </cell>
          <cell r="DP47">
            <v>123.723</v>
          </cell>
          <cell r="DQ47">
            <v>67.021000000000001</v>
          </cell>
          <cell r="DR47">
            <v>56.701999999999998</v>
          </cell>
          <cell r="DS47">
            <v>536.60599999999999</v>
          </cell>
          <cell r="DT47">
            <v>324.762</v>
          </cell>
          <cell r="DU47">
            <v>211.84399999999999</v>
          </cell>
          <cell r="DV47">
            <v>3205.94</v>
          </cell>
          <cell r="DW47">
            <v>1455.299</v>
          </cell>
          <cell r="DX47">
            <v>1750.6410000000001</v>
          </cell>
          <cell r="DY47">
            <v>106.999</v>
          </cell>
          <cell r="DZ47">
            <v>58.905999999999999</v>
          </cell>
          <cell r="EA47">
            <v>48.093000000000004</v>
          </cell>
          <cell r="EB47">
            <v>6381.1409999999996</v>
          </cell>
          <cell r="EC47">
            <v>3140.491</v>
          </cell>
          <cell r="ED47">
            <v>3240.65</v>
          </cell>
          <cell r="EE47">
            <v>3967.5619999999999</v>
          </cell>
          <cell r="EF47">
            <v>2113.0219999999999</v>
          </cell>
          <cell r="EG47">
            <v>1854.539</v>
          </cell>
          <cell r="EH47">
            <v>525.78399999999999</v>
          </cell>
          <cell r="EI47">
            <v>259.94299999999998</v>
          </cell>
          <cell r="EJ47">
            <v>265.83999999999997</v>
          </cell>
          <cell r="EK47">
            <v>347.13</v>
          </cell>
          <cell r="EL47">
            <v>130.11699999999999</v>
          </cell>
          <cell r="EM47">
            <v>217.012</v>
          </cell>
          <cell r="EN47">
            <v>182.36500000000001</v>
          </cell>
          <cell r="EO47">
            <v>76.293999999999997</v>
          </cell>
          <cell r="EP47">
            <v>106.072</v>
          </cell>
          <cell r="EQ47">
            <v>341.94</v>
          </cell>
          <cell r="ER47">
            <v>137.58099999999999</v>
          </cell>
          <cell r="ES47">
            <v>204.35900000000001</v>
          </cell>
          <cell r="ET47">
            <v>323.76299999999998</v>
          </cell>
          <cell r="EU47">
            <v>123.325</v>
          </cell>
          <cell r="EV47">
            <v>200.43799999999999</v>
          </cell>
          <cell r="EW47">
            <v>768.78300000000002</v>
          </cell>
          <cell r="EX47">
            <v>406.70100000000002</v>
          </cell>
          <cell r="EY47">
            <v>362.08199999999999</v>
          </cell>
          <cell r="EZ47">
            <v>3198.779</v>
          </cell>
          <cell r="FA47">
            <v>1706.3219999999999</v>
          </cell>
          <cell r="FB47">
            <v>1492.4570000000001</v>
          </cell>
          <cell r="FC47">
            <v>714.57799999999997</v>
          </cell>
          <cell r="FD47">
            <v>370.39699999999999</v>
          </cell>
          <cell r="FE47">
            <v>344.18200000000002</v>
          </cell>
          <cell r="FF47">
            <v>2604.17</v>
          </cell>
          <cell r="FG47">
            <v>1315.5139999999999</v>
          </cell>
          <cell r="FH47">
            <v>1288.6559999999999</v>
          </cell>
          <cell r="FI47">
            <v>262.91399999999999</v>
          </cell>
          <cell r="FJ47">
            <v>118.042</v>
          </cell>
          <cell r="FK47">
            <v>144.87200000000001</v>
          </cell>
          <cell r="FL47">
            <v>4219.9229999999998</v>
          </cell>
          <cell r="FM47">
            <v>2227.44</v>
          </cell>
          <cell r="FN47">
            <v>1992.4829999999999</v>
          </cell>
          <cell r="FO47">
            <v>3725.971</v>
          </cell>
          <cell r="FP47">
            <v>1972.627</v>
          </cell>
          <cell r="FQ47">
            <v>1753.3440000000001</v>
          </cell>
          <cell r="FR47">
            <v>3512.4290000000001</v>
          </cell>
          <cell r="FS47">
            <v>1873.816</v>
          </cell>
          <cell r="FT47">
            <v>1638.6130000000001</v>
          </cell>
          <cell r="FU47">
            <v>910.048</v>
          </cell>
          <cell r="FV47">
            <v>449.53100000000001</v>
          </cell>
          <cell r="FW47">
            <v>460.517</v>
          </cell>
          <cell r="FX47">
            <v>566.52</v>
          </cell>
          <cell r="FY47">
            <v>288.19200000000001</v>
          </cell>
          <cell r="FZ47">
            <v>278.32799999999997</v>
          </cell>
          <cell r="GA47">
            <v>314.15899999999999</v>
          </cell>
          <cell r="GB47">
            <v>173.77500000000001</v>
          </cell>
          <cell r="GC47">
            <v>140.38399999999999</v>
          </cell>
          <cell r="GD47">
            <v>203.50299999999999</v>
          </cell>
          <cell r="GE47">
            <v>110.721</v>
          </cell>
          <cell r="GF47">
            <v>92.781999999999996</v>
          </cell>
          <cell r="GG47">
            <v>2210.076</v>
          </cell>
          <cell r="GH47">
            <v>916.74800000000005</v>
          </cell>
          <cell r="GI47">
            <v>1293.328</v>
          </cell>
          <cell r="GJ47">
            <v>431.25299999999999</v>
          </cell>
          <cell r="GK47">
            <v>168.333</v>
          </cell>
          <cell r="GL47">
            <v>262.92</v>
          </cell>
          <cell r="GM47">
            <v>122.093</v>
          </cell>
          <cell r="GN47">
            <v>55.854999999999997</v>
          </cell>
          <cell r="GO47">
            <v>66.238</v>
          </cell>
          <cell r="GP47">
            <v>349.36500000000001</v>
          </cell>
          <cell r="GQ47">
            <v>138.99</v>
          </cell>
          <cell r="GR47">
            <v>210.376</v>
          </cell>
          <cell r="GS47">
            <v>52.713000000000001</v>
          </cell>
          <cell r="GT47">
            <v>18.504999999999999</v>
          </cell>
          <cell r="GU47">
            <v>34.207000000000001</v>
          </cell>
          <cell r="GV47">
            <v>275.62299999999999</v>
          </cell>
          <cell r="GW47">
            <v>113.58499999999999</v>
          </cell>
          <cell r="GX47">
            <v>162.03800000000001</v>
          </cell>
          <cell r="GY47">
            <v>30.638999999999999</v>
          </cell>
          <cell r="GZ47">
            <v>12.654</v>
          </cell>
          <cell r="HA47">
            <v>17.984999999999999</v>
          </cell>
          <cell r="HB47">
            <v>83.828000000000003</v>
          </cell>
          <cell r="HC47">
            <v>30.481000000000002</v>
          </cell>
          <cell r="HD47">
            <v>53.347000000000001</v>
          </cell>
          <cell r="HE47">
            <v>93.26</v>
          </cell>
          <cell r="HF47">
            <v>9.3070000000000004</v>
          </cell>
          <cell r="HG47">
            <v>83.953999999999994</v>
          </cell>
          <cell r="HH47">
            <v>847.99</v>
          </cell>
          <cell r="HI47">
            <v>384.86599999999999</v>
          </cell>
          <cell r="HJ47">
            <v>463.12400000000002</v>
          </cell>
          <cell r="HK47">
            <v>636.697</v>
          </cell>
          <cell r="HL47">
            <v>280.19200000000001</v>
          </cell>
          <cell r="HM47">
            <v>356.505</v>
          </cell>
          <cell r="HN47">
            <v>85.241</v>
          </cell>
          <cell r="HO47">
            <v>34.113999999999997</v>
          </cell>
          <cell r="HP47">
            <v>51.125999999999998</v>
          </cell>
          <cell r="HQ47">
            <v>551.45600000000002</v>
          </cell>
          <cell r="HR47">
            <v>246.078</v>
          </cell>
          <cell r="HS47">
            <v>305.37799999999999</v>
          </cell>
          <cell r="HT47">
            <v>4052.8020000000001</v>
          </cell>
          <cell r="HU47">
            <v>2147.1370000000002</v>
          </cell>
          <cell r="HV47">
            <v>1905.6659999999999</v>
          </cell>
          <cell r="HW47">
            <v>2328.3389999999999</v>
          </cell>
          <cell r="HX47">
            <v>993.35500000000002</v>
          </cell>
          <cell r="HY47">
            <v>1334.9839999999999</v>
          </cell>
          <cell r="HZ47">
            <v>330.54199999999997</v>
          </cell>
          <cell r="IA47">
            <v>136.14400000000001</v>
          </cell>
          <cell r="IB47">
            <v>194.398</v>
          </cell>
          <cell r="IC47">
            <v>5169.2659999999996</v>
          </cell>
          <cell r="ID47">
            <v>2532.4639999999999</v>
          </cell>
          <cell r="IE47">
            <v>2636.8020000000001</v>
          </cell>
          <cell r="IF47">
            <v>3233.6619999999998</v>
          </cell>
          <cell r="IG47">
            <v>1729.184</v>
          </cell>
          <cell r="IH47">
            <v>1504.479</v>
          </cell>
          <cell r="II47">
            <v>444.74</v>
          </cell>
          <cell r="IJ47">
            <v>238.43199999999999</v>
          </cell>
          <cell r="IK47">
            <v>206.30799999999999</v>
          </cell>
          <cell r="IL47">
            <v>284.30500000000001</v>
          </cell>
          <cell r="IM47">
            <v>112.746</v>
          </cell>
          <cell r="IN47">
            <v>171.559</v>
          </cell>
          <cell r="IO47">
            <v>144.37200000000001</v>
          </cell>
          <cell r="IP47">
            <v>65.873999999999995</v>
          </cell>
          <cell r="IQ47">
            <v>78.498000000000005</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28.690999999999999</v>
          </cell>
          <cell r="C59">
            <v>31.777999999999999</v>
          </cell>
          <cell r="D59">
            <v>4.9950000000000001</v>
          </cell>
          <cell r="E59">
            <v>26.783000000000001</v>
          </cell>
          <cell r="F59">
            <v>833.08900000000006</v>
          </cell>
          <cell r="G59">
            <v>355.50700000000001</v>
          </cell>
          <cell r="H59">
            <v>477.58199999999999</v>
          </cell>
          <cell r="I59">
            <v>453.53699999999998</v>
          </cell>
          <cell r="J59">
            <v>199.54900000000001</v>
          </cell>
          <cell r="K59">
            <v>253.988</v>
          </cell>
          <cell r="L59">
            <v>65.778999999999996</v>
          </cell>
          <cell r="M59">
            <v>36.360999999999997</v>
          </cell>
          <cell r="N59">
            <v>29.417000000000002</v>
          </cell>
          <cell r="O59">
            <v>387.75799999999998</v>
          </cell>
          <cell r="P59">
            <v>163.18799999999999</v>
          </cell>
          <cell r="Q59">
            <v>224.571</v>
          </cell>
          <cell r="R59">
            <v>4506.2439999999997</v>
          </cell>
          <cell r="S59">
            <v>2348.1469999999999</v>
          </cell>
          <cell r="T59">
            <v>2158.096</v>
          </cell>
          <cell r="U59">
            <v>1552.4770000000001</v>
          </cell>
          <cell r="V59">
            <v>606.87199999999996</v>
          </cell>
          <cell r="W59">
            <v>945.60500000000002</v>
          </cell>
          <cell r="X59">
            <v>227.63200000000001</v>
          </cell>
          <cell r="Y59">
            <v>85.932000000000002</v>
          </cell>
          <cell r="Z59">
            <v>141.69900000000001</v>
          </cell>
          <cell r="AA59">
            <v>3804.5520000000001</v>
          </cell>
          <cell r="AB59">
            <v>1801.684</v>
          </cell>
          <cell r="AC59">
            <v>2002.8679999999999</v>
          </cell>
          <cell r="AD59">
            <v>567.54999999999995</v>
          </cell>
          <cell r="AE59">
            <v>349.45400000000001</v>
          </cell>
          <cell r="AF59">
            <v>218.096</v>
          </cell>
          <cell r="AG59">
            <v>33.734000000000002</v>
          </cell>
          <cell r="AH59">
            <v>22.116</v>
          </cell>
          <cell r="AI59">
            <v>11.617000000000001</v>
          </cell>
          <cell r="AJ59">
            <v>24.338999999999999</v>
          </cell>
          <cell r="AK59">
            <v>15.064</v>
          </cell>
          <cell r="AL59">
            <v>9.2750000000000004</v>
          </cell>
          <cell r="AM59">
            <v>9.8640000000000008</v>
          </cell>
          <cell r="AN59">
            <v>6.827</v>
          </cell>
          <cell r="AO59">
            <v>3.0369999999999999</v>
          </cell>
          <cell r="AP59">
            <v>26.352</v>
          </cell>
          <cell r="AQ59">
            <v>17.855</v>
          </cell>
          <cell r="AR59">
            <v>8.4969999999999999</v>
          </cell>
          <cell r="AS59">
            <v>22.481000000000002</v>
          </cell>
          <cell r="AT59">
            <v>15.064</v>
          </cell>
          <cell r="AU59">
            <v>7.4169999999999998</v>
          </cell>
          <cell r="AV59">
            <v>25.751999999999999</v>
          </cell>
          <cell r="AW59">
            <v>18.266999999999999</v>
          </cell>
          <cell r="AX59">
            <v>7.4850000000000003</v>
          </cell>
          <cell r="AY59">
            <v>541.798</v>
          </cell>
          <cell r="AZ59">
            <v>331.18799999999999</v>
          </cell>
          <cell r="BA59">
            <v>210.61</v>
          </cell>
          <cell r="BB59">
            <v>21.129000000000001</v>
          </cell>
          <cell r="BC59">
            <v>14.7</v>
          </cell>
          <cell r="BD59">
            <v>6.4290000000000003</v>
          </cell>
          <cell r="BE59">
            <v>284.77</v>
          </cell>
          <cell r="BF59">
            <v>143.01300000000001</v>
          </cell>
          <cell r="BG59">
            <v>141.75700000000001</v>
          </cell>
          <cell r="BH59">
            <v>11.45</v>
          </cell>
          <cell r="BI59">
            <v>9.2550000000000008</v>
          </cell>
          <cell r="BJ59">
            <v>2.1960000000000002</v>
          </cell>
          <cell r="BK59">
            <v>673.67700000000002</v>
          </cell>
          <cell r="BL59">
            <v>405.74</v>
          </cell>
          <cell r="BM59">
            <v>267.93599999999998</v>
          </cell>
          <cell r="BN59">
            <v>648.65899999999999</v>
          </cell>
          <cell r="BO59">
            <v>392.10500000000002</v>
          </cell>
          <cell r="BP59">
            <v>256.55399999999997</v>
          </cell>
          <cell r="BQ59">
            <v>547.98299999999995</v>
          </cell>
          <cell r="BR59">
            <v>336.351</v>
          </cell>
          <cell r="BS59">
            <v>211.63200000000001</v>
          </cell>
          <cell r="BT59">
            <v>160.72999999999999</v>
          </cell>
          <cell r="BU59">
            <v>90.858000000000004</v>
          </cell>
          <cell r="BV59">
            <v>69.872</v>
          </cell>
          <cell r="BW59">
            <v>112.967</v>
          </cell>
          <cell r="BX59">
            <v>61.354999999999997</v>
          </cell>
          <cell r="BY59">
            <v>51.612000000000002</v>
          </cell>
          <cell r="BZ59">
            <v>6.84</v>
          </cell>
          <cell r="CA59">
            <v>5.069</v>
          </cell>
          <cell r="CB59">
            <v>1.772</v>
          </cell>
          <cell r="CC59">
            <v>12.638</v>
          </cell>
          <cell r="CD59">
            <v>8.7769999999999992</v>
          </cell>
          <cell r="CE59">
            <v>3.8610000000000002</v>
          </cell>
          <cell r="CF59">
            <v>3224.3649999999998</v>
          </cell>
          <cell r="CG59">
            <v>1443.453</v>
          </cell>
          <cell r="CH59">
            <v>1780.912</v>
          </cell>
          <cell r="CI59">
            <v>127.8</v>
          </cell>
          <cell r="CJ59">
            <v>70.183000000000007</v>
          </cell>
          <cell r="CK59">
            <v>57.616999999999997</v>
          </cell>
          <cell r="CL59">
            <v>19.294</v>
          </cell>
          <cell r="CM59">
            <v>14.263999999999999</v>
          </cell>
          <cell r="CN59">
            <v>5.03</v>
          </cell>
          <cell r="CO59">
            <v>111.60899999999999</v>
          </cell>
          <cell r="CP59">
            <v>64.221999999999994</v>
          </cell>
          <cell r="CQ59">
            <v>47.387999999999998</v>
          </cell>
          <cell r="CR59">
            <v>8.7940000000000005</v>
          </cell>
          <cell r="CS59">
            <v>4.7640000000000002</v>
          </cell>
          <cell r="CT59">
            <v>4.03</v>
          </cell>
          <cell r="CU59">
            <v>100.968</v>
          </cell>
          <cell r="CV59">
            <v>58.932000000000002</v>
          </cell>
          <cell r="CW59">
            <v>42.036999999999999</v>
          </cell>
          <cell r="CX59">
            <v>28.802</v>
          </cell>
          <cell r="CY59">
            <v>16.497</v>
          </cell>
          <cell r="CZ59">
            <v>12.305</v>
          </cell>
          <cell r="DA59">
            <v>18.393000000000001</v>
          </cell>
          <cell r="DB59">
            <v>7.5359999999999996</v>
          </cell>
          <cell r="DC59">
            <v>10.856</v>
          </cell>
          <cell r="DD59">
            <v>6.3959999999999999</v>
          </cell>
          <cell r="DE59">
            <v>3.3570000000000002</v>
          </cell>
          <cell r="DF59">
            <v>3.0390000000000001</v>
          </cell>
          <cell r="DG59">
            <v>1001.655</v>
          </cell>
          <cell r="DH59">
            <v>567.54300000000001</v>
          </cell>
          <cell r="DI59">
            <v>434.11200000000002</v>
          </cell>
          <cell r="DJ59">
            <v>142.63999999999999</v>
          </cell>
          <cell r="DK59">
            <v>80.534999999999997</v>
          </cell>
          <cell r="DL59">
            <v>62.104999999999997</v>
          </cell>
          <cell r="DM59">
            <v>12.56</v>
          </cell>
          <cell r="DN59">
            <v>6.2160000000000002</v>
          </cell>
          <cell r="DO59">
            <v>6.3440000000000003</v>
          </cell>
          <cell r="DP59">
            <v>130.08000000000001</v>
          </cell>
          <cell r="DQ59">
            <v>74.319000000000003</v>
          </cell>
          <cell r="DR59">
            <v>55.761000000000003</v>
          </cell>
          <cell r="DS59">
            <v>580.11</v>
          </cell>
          <cell r="DT59">
            <v>355.67</v>
          </cell>
          <cell r="DU59">
            <v>224.43899999999999</v>
          </cell>
          <cell r="DV59">
            <v>3224.4430000000002</v>
          </cell>
          <cell r="DW59">
            <v>1446.0139999999999</v>
          </cell>
          <cell r="DX59">
            <v>1778.4290000000001</v>
          </cell>
          <cell r="DY59">
            <v>107.443</v>
          </cell>
          <cell r="DZ59">
            <v>61.890999999999998</v>
          </cell>
          <cell r="EA59">
            <v>45.552</v>
          </cell>
          <cell r="EB59">
            <v>6474.16</v>
          </cell>
          <cell r="EC59">
            <v>3178.6120000000001</v>
          </cell>
          <cell r="ED59">
            <v>3295.5479999999998</v>
          </cell>
          <cell r="EE59">
            <v>4090.89</v>
          </cell>
          <cell r="EF59">
            <v>2166.2150000000001</v>
          </cell>
          <cell r="EG59">
            <v>1924.675</v>
          </cell>
          <cell r="EH59">
            <v>511.53899999999999</v>
          </cell>
          <cell r="EI59">
            <v>257.55099999999999</v>
          </cell>
          <cell r="EJ59">
            <v>253.988</v>
          </cell>
          <cell r="EK59">
            <v>329.947</v>
          </cell>
          <cell r="EL59">
            <v>128.09700000000001</v>
          </cell>
          <cell r="EM59">
            <v>201.85</v>
          </cell>
          <cell r="EN59">
            <v>171.54599999999999</v>
          </cell>
          <cell r="EO59">
            <v>77.349000000000004</v>
          </cell>
          <cell r="EP59">
            <v>94.197000000000003</v>
          </cell>
          <cell r="EQ59">
            <v>325.71699999999998</v>
          </cell>
          <cell r="ER59">
            <v>138.149</v>
          </cell>
          <cell r="ES59">
            <v>187.56899999999999</v>
          </cell>
          <cell r="ET59">
            <v>296.44799999999998</v>
          </cell>
          <cell r="EU59">
            <v>119.116</v>
          </cell>
          <cell r="EV59">
            <v>177.333</v>
          </cell>
          <cell r="EW59">
            <v>755.20699999999999</v>
          </cell>
          <cell r="EX59">
            <v>379.14</v>
          </cell>
          <cell r="EY59">
            <v>376.06700000000001</v>
          </cell>
          <cell r="EZ59">
            <v>3335.683</v>
          </cell>
          <cell r="FA59">
            <v>1787.075</v>
          </cell>
          <cell r="FB59">
            <v>1548.607</v>
          </cell>
          <cell r="FC59">
            <v>698.71799999999996</v>
          </cell>
          <cell r="FD59">
            <v>348.923</v>
          </cell>
          <cell r="FE59">
            <v>349.79500000000002</v>
          </cell>
          <cell r="FF59">
            <v>2677.241</v>
          </cell>
          <cell r="FG59">
            <v>1349.402</v>
          </cell>
          <cell r="FH59">
            <v>1327.8389999999999</v>
          </cell>
          <cell r="FI59">
            <v>257.50599999999997</v>
          </cell>
          <cell r="FJ59">
            <v>123.762</v>
          </cell>
          <cell r="FK59">
            <v>133.744</v>
          </cell>
          <cell r="FL59">
            <v>4361.598</v>
          </cell>
          <cell r="FM59">
            <v>2297.6660000000002</v>
          </cell>
          <cell r="FN59">
            <v>2063.9319999999998</v>
          </cell>
          <cell r="FO59">
            <v>3924.8380000000002</v>
          </cell>
          <cell r="FP59">
            <v>2075.5140000000001</v>
          </cell>
          <cell r="FQ59">
            <v>1849.3240000000001</v>
          </cell>
          <cell r="FR59">
            <v>3673.47</v>
          </cell>
          <cell r="FS59">
            <v>1958.65</v>
          </cell>
          <cell r="FT59">
            <v>1714.8209999999999</v>
          </cell>
          <cell r="FU59">
            <v>987.75099999999998</v>
          </cell>
          <cell r="FV59">
            <v>482.27499999999998</v>
          </cell>
          <cell r="FW59">
            <v>505.47699999999998</v>
          </cell>
          <cell r="FX59">
            <v>611.24400000000003</v>
          </cell>
          <cell r="FY59">
            <v>301.00599999999997</v>
          </cell>
          <cell r="FZ59">
            <v>310.238</v>
          </cell>
          <cell r="GA59">
            <v>340.536</v>
          </cell>
          <cell r="GB59">
            <v>169.55500000000001</v>
          </cell>
          <cell r="GC59">
            <v>170.98099999999999</v>
          </cell>
          <cell r="GD59">
            <v>185.87700000000001</v>
          </cell>
          <cell r="GE59">
            <v>100.03400000000001</v>
          </cell>
          <cell r="GF59">
            <v>85.843000000000004</v>
          </cell>
          <cell r="GG59">
            <v>2197.393</v>
          </cell>
          <cell r="GH59">
            <v>912.36300000000006</v>
          </cell>
          <cell r="GI59">
            <v>1285.03</v>
          </cell>
          <cell r="GJ59">
            <v>416.71699999999998</v>
          </cell>
          <cell r="GK59">
            <v>165.124</v>
          </cell>
          <cell r="GL59">
            <v>251.59299999999999</v>
          </cell>
          <cell r="GM59">
            <v>120.67400000000001</v>
          </cell>
          <cell r="GN59">
            <v>57.125</v>
          </cell>
          <cell r="GO59">
            <v>63.548999999999999</v>
          </cell>
          <cell r="GP59">
            <v>355.71</v>
          </cell>
          <cell r="GQ59">
            <v>141.76499999999999</v>
          </cell>
          <cell r="GR59">
            <v>213.946</v>
          </cell>
          <cell r="GS59">
            <v>64.576999999999998</v>
          </cell>
          <cell r="GT59">
            <v>25.574999999999999</v>
          </cell>
          <cell r="GU59">
            <v>39.000999999999998</v>
          </cell>
          <cell r="GV59">
            <v>271.21199999999999</v>
          </cell>
          <cell r="GW59">
            <v>105.93600000000001</v>
          </cell>
          <cell r="GX59">
            <v>165.27699999999999</v>
          </cell>
          <cell r="GY59">
            <v>24.099</v>
          </cell>
          <cell r="GZ59">
            <v>11.598000000000001</v>
          </cell>
          <cell r="HA59">
            <v>12.500999999999999</v>
          </cell>
          <cell r="HB59">
            <v>65.444999999999993</v>
          </cell>
          <cell r="HC59">
            <v>25.507000000000001</v>
          </cell>
          <cell r="HD59">
            <v>39.938000000000002</v>
          </cell>
          <cell r="HE59">
            <v>80.272000000000006</v>
          </cell>
          <cell r="HF59">
            <v>5.23</v>
          </cell>
          <cell r="HG59">
            <v>75.042000000000002</v>
          </cell>
          <cell r="HH59">
            <v>874.47199999999998</v>
          </cell>
          <cell r="HI59">
            <v>396.15499999999997</v>
          </cell>
          <cell r="HJ59">
            <v>478.31599999999997</v>
          </cell>
          <cell r="HK59">
            <v>607.03200000000004</v>
          </cell>
          <cell r="HL59">
            <v>267.30599999999998</v>
          </cell>
          <cell r="HM59">
            <v>339.726</v>
          </cell>
          <cell r="HN59">
            <v>92.760999999999996</v>
          </cell>
          <cell r="HO59">
            <v>41.816000000000003</v>
          </cell>
          <cell r="HP59">
            <v>50.945</v>
          </cell>
          <cell r="HQ59">
            <v>514.27099999999996</v>
          </cell>
          <cell r="HR59">
            <v>225.49</v>
          </cell>
          <cell r="HS59">
            <v>288.78100000000001</v>
          </cell>
          <cell r="HT59">
            <v>4183.6509999999998</v>
          </cell>
          <cell r="HU59">
            <v>2208.0309999999999</v>
          </cell>
          <cell r="HV59">
            <v>1975.62</v>
          </cell>
          <cell r="HW59">
            <v>2290.509</v>
          </cell>
          <cell r="HX59">
            <v>970.58100000000002</v>
          </cell>
          <cell r="HY59">
            <v>1319.9280000000001</v>
          </cell>
          <cell r="HZ59">
            <v>326.11</v>
          </cell>
          <cell r="IA59">
            <v>133.512</v>
          </cell>
          <cell r="IB59">
            <v>192.59800000000001</v>
          </cell>
          <cell r="IC59">
            <v>5266.0749999999998</v>
          </cell>
          <cell r="ID59">
            <v>2581.5140000000001</v>
          </cell>
          <cell r="IE59">
            <v>2684.5610000000001</v>
          </cell>
          <cell r="IF59">
            <v>3367.4189999999999</v>
          </cell>
          <cell r="IG59">
            <v>1796.9390000000001</v>
          </cell>
          <cell r="IH59">
            <v>1570.48</v>
          </cell>
          <cell r="II59">
            <v>460.65300000000002</v>
          </cell>
          <cell r="IJ59">
            <v>238.066</v>
          </cell>
          <cell r="IK59">
            <v>222.58699999999999</v>
          </cell>
          <cell r="IL59">
            <v>294.77600000000001</v>
          </cell>
          <cell r="IM59">
            <v>112.145</v>
          </cell>
          <cell r="IN59">
            <v>182.63200000000001</v>
          </cell>
          <cell r="IO59">
            <v>143.67400000000001</v>
          </cell>
          <cell r="IP59">
            <v>64.125</v>
          </cell>
          <cell r="IQ59">
            <v>79.548000000000002</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39.747999999999998</v>
          </cell>
          <cell r="C71">
            <v>32.783999999999999</v>
          </cell>
          <cell r="D71">
            <v>2.83</v>
          </cell>
          <cell r="E71">
            <v>29.954999999999998</v>
          </cell>
          <cell r="F71">
            <v>827.54200000000003</v>
          </cell>
          <cell r="G71">
            <v>344.524</v>
          </cell>
          <cell r="H71">
            <v>483.01799999999997</v>
          </cell>
          <cell r="I71">
            <v>484.13099999999997</v>
          </cell>
          <cell r="J71">
            <v>206.09299999999999</v>
          </cell>
          <cell r="K71">
            <v>278.03800000000001</v>
          </cell>
          <cell r="L71">
            <v>75.358000000000004</v>
          </cell>
          <cell r="M71">
            <v>35.540999999999997</v>
          </cell>
          <cell r="N71">
            <v>39.816000000000003</v>
          </cell>
          <cell r="O71">
            <v>408.77300000000002</v>
          </cell>
          <cell r="P71">
            <v>170.55099999999999</v>
          </cell>
          <cell r="Q71">
            <v>238.22200000000001</v>
          </cell>
          <cell r="R71">
            <v>4623.7240000000002</v>
          </cell>
          <cell r="S71">
            <v>2412.4270000000001</v>
          </cell>
          <cell r="T71">
            <v>2211.297</v>
          </cell>
          <cell r="U71">
            <v>1545.558</v>
          </cell>
          <cell r="V71">
            <v>597.97</v>
          </cell>
          <cell r="W71">
            <v>947.58799999999997</v>
          </cell>
          <cell r="X71">
            <v>231.131</v>
          </cell>
          <cell r="Y71">
            <v>89.968000000000004</v>
          </cell>
          <cell r="Z71">
            <v>141.16300000000001</v>
          </cell>
          <cell r="AA71">
            <v>3983.8870000000002</v>
          </cell>
          <cell r="AB71">
            <v>1902.2470000000001</v>
          </cell>
          <cell r="AC71">
            <v>2081.64</v>
          </cell>
          <cell r="AD71">
            <v>594.62400000000002</v>
          </cell>
          <cell r="AE71">
            <v>351.81200000000001</v>
          </cell>
          <cell r="AF71">
            <v>242.81200000000001</v>
          </cell>
          <cell r="AG71">
            <v>36.472999999999999</v>
          </cell>
          <cell r="AH71">
            <v>25.018000000000001</v>
          </cell>
          <cell r="AI71">
            <v>11.455</v>
          </cell>
          <cell r="AJ71">
            <v>24.32</v>
          </cell>
          <cell r="AK71">
            <v>14.978</v>
          </cell>
          <cell r="AL71">
            <v>9.3420000000000005</v>
          </cell>
          <cell r="AM71">
            <v>5.2759999999999998</v>
          </cell>
          <cell r="AN71">
            <v>4.88</v>
          </cell>
          <cell r="AO71">
            <v>0.39600000000000002</v>
          </cell>
          <cell r="AP71">
            <v>25.2</v>
          </cell>
          <cell r="AQ71">
            <v>16.463000000000001</v>
          </cell>
          <cell r="AR71">
            <v>8.7379999999999995</v>
          </cell>
          <cell r="AS71">
            <v>22.103000000000002</v>
          </cell>
          <cell r="AT71">
            <v>13.848000000000001</v>
          </cell>
          <cell r="AU71">
            <v>8.2550000000000008</v>
          </cell>
          <cell r="AV71">
            <v>23.204999999999998</v>
          </cell>
          <cell r="AW71">
            <v>12.942</v>
          </cell>
          <cell r="AX71">
            <v>10.263999999999999</v>
          </cell>
          <cell r="AY71">
            <v>571.41899999999998</v>
          </cell>
          <cell r="AZ71">
            <v>338.87</v>
          </cell>
          <cell r="BA71">
            <v>232.54900000000001</v>
          </cell>
          <cell r="BB71">
            <v>21.1</v>
          </cell>
          <cell r="BC71">
            <v>12.208</v>
          </cell>
          <cell r="BD71">
            <v>8.8919999999999995</v>
          </cell>
          <cell r="BE71">
            <v>310.952</v>
          </cell>
          <cell r="BF71">
            <v>158.40600000000001</v>
          </cell>
          <cell r="BG71">
            <v>152.54599999999999</v>
          </cell>
          <cell r="BH71">
            <v>17.824999999999999</v>
          </cell>
          <cell r="BI71">
            <v>12.561</v>
          </cell>
          <cell r="BJ71">
            <v>5.2640000000000002</v>
          </cell>
          <cell r="BK71">
            <v>702.64200000000005</v>
          </cell>
          <cell r="BL71">
            <v>409.81400000000002</v>
          </cell>
          <cell r="BM71">
            <v>292.82799999999997</v>
          </cell>
          <cell r="BN71">
            <v>680.38900000000001</v>
          </cell>
          <cell r="BO71">
            <v>398.38900000000001</v>
          </cell>
          <cell r="BP71">
            <v>282</v>
          </cell>
          <cell r="BQ71">
            <v>577.78099999999995</v>
          </cell>
          <cell r="BR71">
            <v>341.541</v>
          </cell>
          <cell r="BS71">
            <v>236.24</v>
          </cell>
          <cell r="BT71">
            <v>164.363</v>
          </cell>
          <cell r="BU71">
            <v>93.503</v>
          </cell>
          <cell r="BV71">
            <v>70.86</v>
          </cell>
          <cell r="BW71">
            <v>113.452</v>
          </cell>
          <cell r="BX71">
            <v>60.854999999999997</v>
          </cell>
          <cell r="BY71">
            <v>52.597000000000001</v>
          </cell>
          <cell r="BZ71">
            <v>5.4340000000000002</v>
          </cell>
          <cell r="CA71">
            <v>2.8519999999999999</v>
          </cell>
          <cell r="CB71">
            <v>2.5819999999999999</v>
          </cell>
          <cell r="CC71">
            <v>11.81</v>
          </cell>
          <cell r="CD71">
            <v>7.1210000000000004</v>
          </cell>
          <cell r="CE71">
            <v>4.6890000000000001</v>
          </cell>
          <cell r="CF71">
            <v>3377.453</v>
          </cell>
          <cell r="CG71">
            <v>1543.3150000000001</v>
          </cell>
          <cell r="CH71">
            <v>1834.1379999999999</v>
          </cell>
          <cell r="CI71">
            <v>144.30500000000001</v>
          </cell>
          <cell r="CJ71">
            <v>75.489999999999995</v>
          </cell>
          <cell r="CK71">
            <v>68.814999999999998</v>
          </cell>
          <cell r="CL71">
            <v>22.928999999999998</v>
          </cell>
          <cell r="CM71">
            <v>14.829000000000001</v>
          </cell>
          <cell r="CN71">
            <v>8.1</v>
          </cell>
          <cell r="CO71">
            <v>130.916</v>
          </cell>
          <cell r="CP71">
            <v>67.558999999999997</v>
          </cell>
          <cell r="CQ71">
            <v>63.356999999999999</v>
          </cell>
          <cell r="CR71">
            <v>9.5909999999999993</v>
          </cell>
          <cell r="CS71">
            <v>3.9180000000000001</v>
          </cell>
          <cell r="CT71">
            <v>5.673</v>
          </cell>
          <cell r="CU71">
            <v>120.267</v>
          </cell>
          <cell r="CV71">
            <v>63.640999999999998</v>
          </cell>
          <cell r="CW71">
            <v>56.627000000000002</v>
          </cell>
          <cell r="CX71">
            <v>34.973999999999997</v>
          </cell>
          <cell r="CY71">
            <v>20.617000000000001</v>
          </cell>
          <cell r="CZ71">
            <v>14.356999999999999</v>
          </cell>
          <cell r="DA71">
            <v>14.492000000000001</v>
          </cell>
          <cell r="DB71">
            <v>7.931</v>
          </cell>
          <cell r="DC71">
            <v>6.5609999999999999</v>
          </cell>
          <cell r="DD71">
            <v>5.2</v>
          </cell>
          <cell r="DE71">
            <v>2.073</v>
          </cell>
          <cell r="DF71">
            <v>3.1269999999999998</v>
          </cell>
          <cell r="DG71">
            <v>1090.95</v>
          </cell>
          <cell r="DH71">
            <v>612.73599999999999</v>
          </cell>
          <cell r="DI71">
            <v>478.214</v>
          </cell>
          <cell r="DJ71">
            <v>157.21799999999999</v>
          </cell>
          <cell r="DK71">
            <v>82.611000000000004</v>
          </cell>
          <cell r="DL71">
            <v>74.606999999999999</v>
          </cell>
          <cell r="DM71">
            <v>13.361000000000001</v>
          </cell>
          <cell r="DN71">
            <v>5.7859999999999996</v>
          </cell>
          <cell r="DO71">
            <v>7.5759999999999996</v>
          </cell>
          <cell r="DP71">
            <v>143.857</v>
          </cell>
          <cell r="DQ71">
            <v>76.825000000000003</v>
          </cell>
          <cell r="DR71">
            <v>67.031999999999996</v>
          </cell>
          <cell r="DS71">
            <v>607.98500000000001</v>
          </cell>
          <cell r="DT71">
            <v>357.59699999999998</v>
          </cell>
          <cell r="DU71">
            <v>250.38800000000001</v>
          </cell>
          <cell r="DV71">
            <v>3375.902</v>
          </cell>
          <cell r="DW71">
            <v>1544.65</v>
          </cell>
          <cell r="DX71">
            <v>1831.252</v>
          </cell>
          <cell r="DY71">
            <v>127.94</v>
          </cell>
          <cell r="DZ71">
            <v>66.64</v>
          </cell>
          <cell r="EA71">
            <v>61.3</v>
          </cell>
          <cell r="EB71">
            <v>6559.48</v>
          </cell>
          <cell r="EC71">
            <v>3236.97</v>
          </cell>
          <cell r="ED71">
            <v>3322.51</v>
          </cell>
          <cell r="EE71">
            <v>4128.1440000000002</v>
          </cell>
          <cell r="EF71">
            <v>2190.2950000000001</v>
          </cell>
          <cell r="EG71">
            <v>1937.85</v>
          </cell>
          <cell r="EH71">
            <v>578.05499999999995</v>
          </cell>
          <cell r="EI71">
            <v>293.36200000000002</v>
          </cell>
          <cell r="EJ71">
            <v>284.69299999999998</v>
          </cell>
          <cell r="EK71">
            <v>347.86799999999999</v>
          </cell>
          <cell r="EL71">
            <v>127.321</v>
          </cell>
          <cell r="EM71">
            <v>220.547</v>
          </cell>
          <cell r="EN71">
            <v>192.03100000000001</v>
          </cell>
          <cell r="EO71">
            <v>86.105000000000004</v>
          </cell>
          <cell r="EP71">
            <v>105.926</v>
          </cell>
          <cell r="EQ71">
            <v>371.33800000000002</v>
          </cell>
          <cell r="ER71">
            <v>152.58699999999999</v>
          </cell>
          <cell r="ES71">
            <v>218.751</v>
          </cell>
          <cell r="ET71">
            <v>331.53399999999999</v>
          </cell>
          <cell r="EU71">
            <v>121.872</v>
          </cell>
          <cell r="EV71">
            <v>209.66200000000001</v>
          </cell>
          <cell r="EW71">
            <v>737.47900000000004</v>
          </cell>
          <cell r="EX71">
            <v>363.17399999999998</v>
          </cell>
          <cell r="EY71">
            <v>374.30500000000001</v>
          </cell>
          <cell r="EZ71">
            <v>3390.665</v>
          </cell>
          <cell r="FA71">
            <v>1827.1210000000001</v>
          </cell>
          <cell r="FB71">
            <v>1563.5440000000001</v>
          </cell>
          <cell r="FC71">
            <v>682.28099999999995</v>
          </cell>
          <cell r="FD71">
            <v>333.13299999999998</v>
          </cell>
          <cell r="FE71">
            <v>349.14800000000002</v>
          </cell>
          <cell r="FF71">
            <v>2765.8690000000001</v>
          </cell>
          <cell r="FG71">
            <v>1409.1220000000001</v>
          </cell>
          <cell r="FH71">
            <v>1356.7470000000001</v>
          </cell>
          <cell r="FI71">
            <v>317.399</v>
          </cell>
          <cell r="FJ71">
            <v>160.26400000000001</v>
          </cell>
          <cell r="FK71">
            <v>157.13399999999999</v>
          </cell>
          <cell r="FL71">
            <v>4408.0559999999996</v>
          </cell>
          <cell r="FM71">
            <v>2325.5010000000002</v>
          </cell>
          <cell r="FN71">
            <v>2082.5549999999998</v>
          </cell>
          <cell r="FO71">
            <v>3946.76</v>
          </cell>
          <cell r="FP71">
            <v>2099.2399999999998</v>
          </cell>
          <cell r="FQ71">
            <v>1847.52</v>
          </cell>
          <cell r="FR71">
            <v>3706.7510000000002</v>
          </cell>
          <cell r="FS71">
            <v>1988.2560000000001</v>
          </cell>
          <cell r="FT71">
            <v>1718.4949999999999</v>
          </cell>
          <cell r="FU71">
            <v>982.73299999999995</v>
          </cell>
          <cell r="FV71">
            <v>500.35</v>
          </cell>
          <cell r="FW71">
            <v>482.38299999999998</v>
          </cell>
          <cell r="FX71">
            <v>603.31899999999996</v>
          </cell>
          <cell r="FY71">
            <v>302.20699999999999</v>
          </cell>
          <cell r="FZ71">
            <v>301.11200000000002</v>
          </cell>
          <cell r="GA71">
            <v>323.40699999999998</v>
          </cell>
          <cell r="GB71">
            <v>167.001</v>
          </cell>
          <cell r="GC71">
            <v>156.40600000000001</v>
          </cell>
          <cell r="GD71">
            <v>200.82499999999999</v>
          </cell>
          <cell r="GE71">
            <v>107.182</v>
          </cell>
          <cell r="GF71">
            <v>93.643000000000001</v>
          </cell>
          <cell r="GG71">
            <v>2230.511</v>
          </cell>
          <cell r="GH71">
            <v>939.49300000000005</v>
          </cell>
          <cell r="GI71">
            <v>1291.0170000000001</v>
          </cell>
          <cell r="GJ71">
            <v>429.63299999999998</v>
          </cell>
          <cell r="GK71">
            <v>157.03</v>
          </cell>
          <cell r="GL71">
            <v>272.60300000000001</v>
          </cell>
          <cell r="GM71">
            <v>108.854</v>
          </cell>
          <cell r="GN71">
            <v>52.293999999999997</v>
          </cell>
          <cell r="GO71">
            <v>56.56</v>
          </cell>
          <cell r="GP71">
            <v>361.154</v>
          </cell>
          <cell r="GQ71">
            <v>135.459</v>
          </cell>
          <cell r="GR71">
            <v>225.696</v>
          </cell>
          <cell r="GS71">
            <v>66.512</v>
          </cell>
          <cell r="GT71">
            <v>29.262</v>
          </cell>
          <cell r="GU71">
            <v>37.25</v>
          </cell>
          <cell r="GV71">
            <v>277.00099999999998</v>
          </cell>
          <cell r="GW71">
            <v>98.248999999999995</v>
          </cell>
          <cell r="GX71">
            <v>178.75299999999999</v>
          </cell>
          <cell r="GY71">
            <v>35.42</v>
          </cell>
          <cell r="GZ71">
            <v>15.69</v>
          </cell>
          <cell r="HA71">
            <v>19.731000000000002</v>
          </cell>
          <cell r="HB71">
            <v>71.625</v>
          </cell>
          <cell r="HC71">
            <v>23.178999999999998</v>
          </cell>
          <cell r="HD71">
            <v>48.445999999999998</v>
          </cell>
          <cell r="HE71">
            <v>85.403000000000006</v>
          </cell>
          <cell r="HF71">
            <v>6.484</v>
          </cell>
          <cell r="HG71">
            <v>78.918999999999997</v>
          </cell>
          <cell r="HH71">
            <v>883.24099999999999</v>
          </cell>
          <cell r="HI71">
            <v>393.93400000000003</v>
          </cell>
          <cell r="HJ71">
            <v>489.30700000000002</v>
          </cell>
          <cell r="HK71">
            <v>633.60500000000002</v>
          </cell>
          <cell r="HL71">
            <v>265.82</v>
          </cell>
          <cell r="HM71">
            <v>367.78500000000003</v>
          </cell>
          <cell r="HN71">
            <v>98.856999999999999</v>
          </cell>
          <cell r="HO71">
            <v>44.616999999999997</v>
          </cell>
          <cell r="HP71">
            <v>54.24</v>
          </cell>
          <cell r="HQ71">
            <v>534.74699999999996</v>
          </cell>
          <cell r="HR71">
            <v>221.203</v>
          </cell>
          <cell r="HS71">
            <v>313.54399999999998</v>
          </cell>
          <cell r="HT71">
            <v>4227.0020000000004</v>
          </cell>
          <cell r="HU71">
            <v>2234.9119999999998</v>
          </cell>
          <cell r="HV71">
            <v>1992.09</v>
          </cell>
          <cell r="HW71">
            <v>2332.4789999999998</v>
          </cell>
          <cell r="HX71">
            <v>1002.058</v>
          </cell>
          <cell r="HY71">
            <v>1330.42</v>
          </cell>
          <cell r="HZ71">
            <v>333.654</v>
          </cell>
          <cell r="IA71">
            <v>127.29300000000001</v>
          </cell>
          <cell r="IB71">
            <v>206.36099999999999</v>
          </cell>
          <cell r="IC71">
            <v>5378.4110000000001</v>
          </cell>
          <cell r="ID71">
            <v>2645.1149999999998</v>
          </cell>
          <cell r="IE71">
            <v>2733.2959999999998</v>
          </cell>
          <cell r="IF71">
            <v>3427.8910000000001</v>
          </cell>
          <cell r="IG71">
            <v>1809.2809999999999</v>
          </cell>
          <cell r="IH71">
            <v>1618.61</v>
          </cell>
          <cell r="II71">
            <v>479.28100000000001</v>
          </cell>
          <cell r="IJ71">
            <v>254.208</v>
          </cell>
          <cell r="IK71">
            <v>225.07300000000001</v>
          </cell>
          <cell r="IL71">
            <v>297.24</v>
          </cell>
          <cell r="IM71">
            <v>113.532</v>
          </cell>
          <cell r="IN71">
            <v>183.70699999999999</v>
          </cell>
          <cell r="IO71">
            <v>144.226</v>
          </cell>
          <cell r="IP71">
            <v>62.908000000000001</v>
          </cell>
          <cell r="IQ71">
            <v>81.319000000000003</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40.491</v>
          </cell>
          <cell r="C83">
            <v>37.661999999999999</v>
          </cell>
          <cell r="D83">
            <v>6.7960000000000003</v>
          </cell>
          <cell r="E83">
            <v>30.866</v>
          </cell>
          <cell r="F83">
            <v>820.47699999999998</v>
          </cell>
          <cell r="G83">
            <v>348.447</v>
          </cell>
          <cell r="H83">
            <v>472.03</v>
          </cell>
          <cell r="I83">
            <v>569.51400000000001</v>
          </cell>
          <cell r="J83">
            <v>243.72399999999999</v>
          </cell>
          <cell r="K83">
            <v>325.79000000000002</v>
          </cell>
          <cell r="L83">
            <v>84.076999999999998</v>
          </cell>
          <cell r="M83">
            <v>39.643999999999998</v>
          </cell>
          <cell r="N83">
            <v>44.433</v>
          </cell>
          <cell r="O83">
            <v>485.43700000000001</v>
          </cell>
          <cell r="P83">
            <v>204.08</v>
          </cell>
          <cell r="Q83">
            <v>281.35700000000003</v>
          </cell>
          <cell r="R83">
            <v>4629.2740000000003</v>
          </cell>
          <cell r="S83">
            <v>2396.4740000000002</v>
          </cell>
          <cell r="T83">
            <v>2232.8000000000002</v>
          </cell>
          <cell r="U83">
            <v>1555.355</v>
          </cell>
          <cell r="V83">
            <v>619.36599999999999</v>
          </cell>
          <cell r="W83">
            <v>935.98900000000003</v>
          </cell>
          <cell r="X83">
            <v>271.85599999999999</v>
          </cell>
          <cell r="Y83">
            <v>97.087000000000003</v>
          </cell>
          <cell r="Z83">
            <v>174.76900000000001</v>
          </cell>
          <cell r="AA83">
            <v>4215.0940000000001</v>
          </cell>
          <cell r="AB83">
            <v>1992.127</v>
          </cell>
          <cell r="AC83">
            <v>2222.9659999999999</v>
          </cell>
          <cell r="AD83">
            <v>650.09100000000001</v>
          </cell>
          <cell r="AE83">
            <v>395.30200000000002</v>
          </cell>
          <cell r="AF83">
            <v>254.79</v>
          </cell>
          <cell r="AG83">
            <v>49.689</v>
          </cell>
          <cell r="AH83">
            <v>29.36</v>
          </cell>
          <cell r="AI83">
            <v>20.327999999999999</v>
          </cell>
          <cell r="AJ83">
            <v>37.521000000000001</v>
          </cell>
          <cell r="AK83">
            <v>19.8</v>
          </cell>
          <cell r="AL83">
            <v>17.72</v>
          </cell>
          <cell r="AM83">
            <v>12.706</v>
          </cell>
          <cell r="AN83">
            <v>8.6319999999999997</v>
          </cell>
          <cell r="AO83">
            <v>4.0739999999999998</v>
          </cell>
          <cell r="AP83">
            <v>43.597000000000001</v>
          </cell>
          <cell r="AQ83">
            <v>24.745000000000001</v>
          </cell>
          <cell r="AR83">
            <v>18.852</v>
          </cell>
          <cell r="AS83">
            <v>36.14</v>
          </cell>
          <cell r="AT83">
            <v>18.420000000000002</v>
          </cell>
          <cell r="AU83">
            <v>17.72</v>
          </cell>
          <cell r="AV83">
            <v>21.582000000000001</v>
          </cell>
          <cell r="AW83">
            <v>13.618</v>
          </cell>
          <cell r="AX83">
            <v>7.9640000000000004</v>
          </cell>
          <cell r="AY83">
            <v>628.51</v>
          </cell>
          <cell r="AZ83">
            <v>381.68400000000003</v>
          </cell>
          <cell r="BA83">
            <v>246.82599999999999</v>
          </cell>
          <cell r="BB83">
            <v>15.268000000000001</v>
          </cell>
          <cell r="BC83">
            <v>9.8979999999999997</v>
          </cell>
          <cell r="BD83">
            <v>5.37</v>
          </cell>
          <cell r="BE83">
            <v>317.57499999999999</v>
          </cell>
          <cell r="BF83">
            <v>167.50899999999999</v>
          </cell>
          <cell r="BG83">
            <v>150.066</v>
          </cell>
          <cell r="BH83">
            <v>18.292999999999999</v>
          </cell>
          <cell r="BI83">
            <v>9.3420000000000005</v>
          </cell>
          <cell r="BJ83">
            <v>8.9510000000000005</v>
          </cell>
          <cell r="BK83">
            <v>740.15599999999995</v>
          </cell>
          <cell r="BL83">
            <v>447.84699999999998</v>
          </cell>
          <cell r="BM83">
            <v>292.30900000000003</v>
          </cell>
          <cell r="BN83">
            <v>735.24300000000005</v>
          </cell>
          <cell r="BO83">
            <v>446.92399999999998</v>
          </cell>
          <cell r="BP83">
            <v>288.32</v>
          </cell>
          <cell r="BQ83">
            <v>633.57000000000005</v>
          </cell>
          <cell r="BR83">
            <v>385.35500000000002</v>
          </cell>
          <cell r="BS83">
            <v>248.21600000000001</v>
          </cell>
          <cell r="BT83">
            <v>155.172</v>
          </cell>
          <cell r="BU83">
            <v>94.284000000000006</v>
          </cell>
          <cell r="BV83">
            <v>60.887999999999998</v>
          </cell>
          <cell r="BW83">
            <v>95.667000000000002</v>
          </cell>
          <cell r="BX83">
            <v>56.298000000000002</v>
          </cell>
          <cell r="BY83">
            <v>39.369</v>
          </cell>
          <cell r="BZ83">
            <v>5.6020000000000003</v>
          </cell>
          <cell r="CA83">
            <v>3.7530000000000001</v>
          </cell>
          <cell r="CB83">
            <v>1.85</v>
          </cell>
          <cell r="CC83">
            <v>14.134</v>
          </cell>
          <cell r="CD83">
            <v>7.835</v>
          </cell>
          <cell r="CE83">
            <v>6.2990000000000004</v>
          </cell>
          <cell r="CF83">
            <v>3550.8679999999999</v>
          </cell>
          <cell r="CG83">
            <v>1588.991</v>
          </cell>
          <cell r="CH83">
            <v>1961.877</v>
          </cell>
          <cell r="CI83">
            <v>127.2</v>
          </cell>
          <cell r="CJ83">
            <v>70.698999999999998</v>
          </cell>
          <cell r="CK83">
            <v>56.500999999999998</v>
          </cell>
          <cell r="CL83">
            <v>17.734999999999999</v>
          </cell>
          <cell r="CM83">
            <v>10.603</v>
          </cell>
          <cell r="CN83">
            <v>7.1310000000000002</v>
          </cell>
          <cell r="CO83">
            <v>113.89700000000001</v>
          </cell>
          <cell r="CP83">
            <v>62.597000000000001</v>
          </cell>
          <cell r="CQ83">
            <v>51.3</v>
          </cell>
          <cell r="CR83">
            <v>17.062999999999999</v>
          </cell>
          <cell r="CS83">
            <v>9.3160000000000007</v>
          </cell>
          <cell r="CT83">
            <v>7.7469999999999999</v>
          </cell>
          <cell r="CU83">
            <v>95.593000000000004</v>
          </cell>
          <cell r="CV83">
            <v>53.280999999999999</v>
          </cell>
          <cell r="CW83">
            <v>42.313000000000002</v>
          </cell>
          <cell r="CX83">
            <v>31.178000000000001</v>
          </cell>
          <cell r="CY83">
            <v>16.350000000000001</v>
          </cell>
          <cell r="CZ83">
            <v>14.827999999999999</v>
          </cell>
          <cell r="DA83">
            <v>15.547000000000001</v>
          </cell>
          <cell r="DB83">
            <v>8.7520000000000007</v>
          </cell>
          <cell r="DC83">
            <v>6.7949999999999999</v>
          </cell>
          <cell r="DD83">
            <v>3.9820000000000002</v>
          </cell>
          <cell r="DE83">
            <v>3.4489999999999998</v>
          </cell>
          <cell r="DF83">
            <v>0.53400000000000003</v>
          </cell>
          <cell r="DG83">
            <v>1136.597</v>
          </cell>
          <cell r="DH83">
            <v>629.41399999999999</v>
          </cell>
          <cell r="DI83">
            <v>507.18299999999999</v>
          </cell>
          <cell r="DJ83">
            <v>143.578</v>
          </cell>
          <cell r="DK83">
            <v>79.183999999999997</v>
          </cell>
          <cell r="DL83">
            <v>64.394000000000005</v>
          </cell>
          <cell r="DM83">
            <v>21.472000000000001</v>
          </cell>
          <cell r="DN83">
            <v>10.923999999999999</v>
          </cell>
          <cell r="DO83">
            <v>10.548</v>
          </cell>
          <cell r="DP83">
            <v>122.10599999999999</v>
          </cell>
          <cell r="DQ83">
            <v>68.260000000000005</v>
          </cell>
          <cell r="DR83">
            <v>53.845999999999997</v>
          </cell>
          <cell r="DS83">
            <v>671.56299999999999</v>
          </cell>
          <cell r="DT83">
            <v>406.22500000000002</v>
          </cell>
          <cell r="DU83">
            <v>265.33800000000002</v>
          </cell>
          <cell r="DV83">
            <v>3543.53</v>
          </cell>
          <cell r="DW83">
            <v>1585.902</v>
          </cell>
          <cell r="DX83">
            <v>1957.6279999999999</v>
          </cell>
          <cell r="DY83">
            <v>109.29900000000001</v>
          </cell>
          <cell r="DZ83">
            <v>60.792000000000002</v>
          </cell>
          <cell r="EA83">
            <v>48.506999999999998</v>
          </cell>
          <cell r="EB83">
            <v>6570.549</v>
          </cell>
          <cell r="EC83">
            <v>3224.895</v>
          </cell>
          <cell r="ED83">
            <v>3345.654</v>
          </cell>
          <cell r="EE83">
            <v>4116.92</v>
          </cell>
          <cell r="EF83">
            <v>2164.788</v>
          </cell>
          <cell r="EG83">
            <v>1952.133</v>
          </cell>
          <cell r="EH83">
            <v>529.55799999999999</v>
          </cell>
          <cell r="EI83">
            <v>290.79000000000002</v>
          </cell>
          <cell r="EJ83">
            <v>238.768</v>
          </cell>
          <cell r="EK83">
            <v>330.03699999999998</v>
          </cell>
          <cell r="EL83">
            <v>138.67099999999999</v>
          </cell>
          <cell r="EM83">
            <v>191.36600000000001</v>
          </cell>
          <cell r="EN83">
            <v>181.19</v>
          </cell>
          <cell r="EO83">
            <v>94.915999999999997</v>
          </cell>
          <cell r="EP83">
            <v>86.274000000000001</v>
          </cell>
          <cell r="EQ83">
            <v>358.18599999999998</v>
          </cell>
          <cell r="ER83">
            <v>172.65299999999999</v>
          </cell>
          <cell r="ES83">
            <v>185.53299999999999</v>
          </cell>
          <cell r="ET83">
            <v>311.36900000000003</v>
          </cell>
          <cell r="EU83">
            <v>135.19900000000001</v>
          </cell>
          <cell r="EV83">
            <v>176.17</v>
          </cell>
          <cell r="EW83">
            <v>709.28200000000004</v>
          </cell>
          <cell r="EX83">
            <v>364.76400000000001</v>
          </cell>
          <cell r="EY83">
            <v>344.51799999999997</v>
          </cell>
          <cell r="EZ83">
            <v>3407.6390000000001</v>
          </cell>
          <cell r="FA83">
            <v>1800.0239999999999</v>
          </cell>
          <cell r="FB83">
            <v>1607.615</v>
          </cell>
          <cell r="FC83">
            <v>650.69000000000005</v>
          </cell>
          <cell r="FD83">
            <v>333.12599999999998</v>
          </cell>
          <cell r="FE83">
            <v>317.56400000000002</v>
          </cell>
          <cell r="FF83">
            <v>2761.3150000000001</v>
          </cell>
          <cell r="FG83">
            <v>1377.336</v>
          </cell>
          <cell r="FH83">
            <v>1383.979</v>
          </cell>
          <cell r="FI83">
            <v>305.745</v>
          </cell>
          <cell r="FJ83">
            <v>151.41300000000001</v>
          </cell>
          <cell r="FK83">
            <v>154.33099999999999</v>
          </cell>
          <cell r="FL83">
            <v>4365.509</v>
          </cell>
          <cell r="FM83">
            <v>2273.0940000000001</v>
          </cell>
          <cell r="FN83">
            <v>2092.415</v>
          </cell>
          <cell r="FO83">
            <v>3946.2840000000001</v>
          </cell>
          <cell r="FP83">
            <v>2070.4940000000001</v>
          </cell>
          <cell r="FQ83">
            <v>1875.789</v>
          </cell>
          <cell r="FR83">
            <v>3697.3429999999998</v>
          </cell>
          <cell r="FS83">
            <v>1954.5440000000001</v>
          </cell>
          <cell r="FT83">
            <v>1742.799</v>
          </cell>
          <cell r="FU83">
            <v>939.14700000000005</v>
          </cell>
          <cell r="FV83">
            <v>455.80599999999998</v>
          </cell>
          <cell r="FW83">
            <v>483.34100000000001</v>
          </cell>
          <cell r="FX83">
            <v>533.202</v>
          </cell>
          <cell r="FY83">
            <v>262.99599999999998</v>
          </cell>
          <cell r="FZ83">
            <v>270.20600000000002</v>
          </cell>
          <cell r="GA83">
            <v>284.613</v>
          </cell>
          <cell r="GB83">
            <v>154.69</v>
          </cell>
          <cell r="GC83">
            <v>129.923</v>
          </cell>
          <cell r="GD83">
            <v>245.21799999999999</v>
          </cell>
          <cell r="GE83">
            <v>138.44200000000001</v>
          </cell>
          <cell r="GF83">
            <v>106.776</v>
          </cell>
          <cell r="GG83">
            <v>2208.41</v>
          </cell>
          <cell r="GH83">
            <v>921.66499999999996</v>
          </cell>
          <cell r="GI83">
            <v>1286.7449999999999</v>
          </cell>
          <cell r="GJ83">
            <v>438.88400000000001</v>
          </cell>
          <cell r="GK83">
            <v>169.07499999999999</v>
          </cell>
          <cell r="GL83">
            <v>269.81</v>
          </cell>
          <cell r="GM83">
            <v>133.816</v>
          </cell>
          <cell r="GN83">
            <v>58.329000000000001</v>
          </cell>
          <cell r="GO83">
            <v>75.486999999999995</v>
          </cell>
          <cell r="GP83">
            <v>369.93400000000003</v>
          </cell>
          <cell r="GQ83">
            <v>145.91999999999999</v>
          </cell>
          <cell r="GR83">
            <v>224.01400000000001</v>
          </cell>
          <cell r="GS83">
            <v>75.286000000000001</v>
          </cell>
          <cell r="GT83">
            <v>27.065999999999999</v>
          </cell>
          <cell r="GU83">
            <v>48.219000000000001</v>
          </cell>
          <cell r="GV83">
            <v>265.738</v>
          </cell>
          <cell r="GW83">
            <v>107.039</v>
          </cell>
          <cell r="GX83">
            <v>158.69900000000001</v>
          </cell>
          <cell r="GY83">
            <v>35.783000000000001</v>
          </cell>
          <cell r="GZ83">
            <v>15.218</v>
          </cell>
          <cell r="HA83">
            <v>20.565000000000001</v>
          </cell>
          <cell r="HB83">
            <v>70.728999999999999</v>
          </cell>
          <cell r="HC83">
            <v>24.251000000000001</v>
          </cell>
          <cell r="HD83">
            <v>46.478000000000002</v>
          </cell>
          <cell r="HE83">
            <v>77.564999999999998</v>
          </cell>
          <cell r="HF83">
            <v>9.9890000000000008</v>
          </cell>
          <cell r="HG83">
            <v>67.575000000000003</v>
          </cell>
          <cell r="HH83">
            <v>892.30799999999999</v>
          </cell>
          <cell r="HI83">
            <v>409.03100000000001</v>
          </cell>
          <cell r="HJ83">
            <v>483.27699999999999</v>
          </cell>
          <cell r="HK83">
            <v>685.88099999999997</v>
          </cell>
          <cell r="HL83">
            <v>308.61399999999998</v>
          </cell>
          <cell r="HM83">
            <v>377.267</v>
          </cell>
          <cell r="HN83">
            <v>109.47199999999999</v>
          </cell>
          <cell r="HO83">
            <v>43.86</v>
          </cell>
          <cell r="HP83">
            <v>65.611999999999995</v>
          </cell>
          <cell r="HQ83">
            <v>576.40899999999999</v>
          </cell>
          <cell r="HR83">
            <v>264.75299999999999</v>
          </cell>
          <cell r="HS83">
            <v>311.65600000000001</v>
          </cell>
          <cell r="HT83">
            <v>4226.3919999999998</v>
          </cell>
          <cell r="HU83">
            <v>2208.6480000000001</v>
          </cell>
          <cell r="HV83">
            <v>2017.7439999999999</v>
          </cell>
          <cell r="HW83">
            <v>2344.1559999999999</v>
          </cell>
          <cell r="HX83">
            <v>1016.247</v>
          </cell>
          <cell r="HY83">
            <v>1327.9090000000001</v>
          </cell>
          <cell r="HZ83">
            <v>343.733</v>
          </cell>
          <cell r="IA83">
            <v>137.46299999999999</v>
          </cell>
          <cell r="IB83">
            <v>206.27</v>
          </cell>
          <cell r="IC83">
            <v>5406.0709999999999</v>
          </cell>
          <cell r="ID83">
            <v>2653.0790000000002</v>
          </cell>
          <cell r="IE83">
            <v>2752.9929999999999</v>
          </cell>
          <cell r="IF83">
            <v>3410.0639999999999</v>
          </cell>
          <cell r="IG83">
            <v>1801.558</v>
          </cell>
          <cell r="IH83">
            <v>1608.5060000000001</v>
          </cell>
          <cell r="II83">
            <v>458.62</v>
          </cell>
          <cell r="IJ83">
            <v>258.08800000000002</v>
          </cell>
          <cell r="IK83">
            <v>200.53200000000001</v>
          </cell>
          <cell r="IL83">
            <v>283.39999999999998</v>
          </cell>
          <cell r="IM83">
            <v>121.747</v>
          </cell>
          <cell r="IN83">
            <v>161.65299999999999</v>
          </cell>
          <cell r="IO83">
            <v>153.43899999999999</v>
          </cell>
          <cell r="IP83">
            <v>75.186999999999998</v>
          </cell>
          <cell r="IQ83">
            <v>78.253</v>
          </cell>
        </row>
      </sheetData>
      <sheetData sheetId="7">
        <row r="1">
          <cell r="B1" t="str">
            <v>Victoria ;  P06 - Underemployed workers ;  Persons ;</v>
          </cell>
          <cell r="C1" t="str">
            <v>Victoria ;  P06 - Underemployed workers ;  &gt; Males ;</v>
          </cell>
          <cell r="D1" t="str">
            <v>Victoria ;  P06 - Underemployed workers ;  &gt; Females ;</v>
          </cell>
          <cell r="E1" t="str">
            <v>Victoria ;  P07 - Underemployed part-time workers ;  Persons ;</v>
          </cell>
          <cell r="F1" t="str">
            <v>Victoria ;  P07 - Underemployed part-time workers ;  &gt; Males ;</v>
          </cell>
          <cell r="G1" t="str">
            <v>Victoria ;  P07 - Underemployed part-time workers ;  &gt; Females ;</v>
          </cell>
          <cell r="H1" t="str">
            <v>Victoria ;  P08 - People who started current job In the last year ;  Persons ;</v>
          </cell>
          <cell r="I1" t="str">
            <v>Victoria ;  P08 - People who started current job In the last year ;  &gt; Males ;</v>
          </cell>
          <cell r="J1" t="str">
            <v>Victoria ;  P08 - People who started current job In the last year ;  &gt; Females ;</v>
          </cell>
          <cell r="K1" t="str">
            <v>Victoria ;  P09 - People employed in current job for a year or more ;  Persons ;</v>
          </cell>
          <cell r="L1" t="str">
            <v>Victoria ;  P09 - People employed in current job for a year or more ;  &gt; Males ;</v>
          </cell>
          <cell r="M1" t="str">
            <v>Victoria ;  P09 - People employed in current job for a year or more ;  &gt; Females ;</v>
          </cell>
          <cell r="N1" t="str">
            <v>Victoria ;  P10 - Employees who started current job In the last year ;  Persons ;</v>
          </cell>
          <cell r="O1" t="str">
            <v>Victoria ;  P10 - Employees who started current job In the last year ;  &gt; Males ;</v>
          </cell>
          <cell r="P1" t="str">
            <v>Victoria ;  P10 - Employees who started current job In the last year ;  &gt; Females ;</v>
          </cell>
          <cell r="Q1" t="str">
            <v>Victoria ;  P11 - Employees in current job for a year or more ;  Persons ;</v>
          </cell>
          <cell r="R1" t="str">
            <v>Victoria ;  P11 - Employees in current job for a year or more ;  &gt; Males ;</v>
          </cell>
          <cell r="S1" t="str">
            <v>Victoria ;  P11 - Employees in current job for a year or more ;  &gt; Females ;</v>
          </cell>
          <cell r="T1" t="str">
            <v>Victoria ;  P12 - Looked for work while in current job over the last year ;  Persons ;</v>
          </cell>
          <cell r="U1" t="str">
            <v>Victoria ;  P12 - Looked for work while in current job over the last year ;  &gt; Males ;</v>
          </cell>
          <cell r="V1" t="str">
            <v>Victoria ;  P12 - Looked for work while in current job over the last year ;  &gt; Females ;</v>
          </cell>
          <cell r="W1" t="str">
            <v>Victoria ;  P13 - People who worked at some time during the last year ;  Persons ;</v>
          </cell>
          <cell r="X1" t="str">
            <v>Victoria ;  P13 - People who worked at some time during the last year ;  &gt; Males ;</v>
          </cell>
          <cell r="Y1" t="str">
            <v>Victoria ;  P13 - People who worked at some time during the last year ;  &gt; Females ;</v>
          </cell>
          <cell r="Z1" t="str">
            <v>Victoria ;  P14 - People who were working 12 months ago ;  Persons ;</v>
          </cell>
          <cell r="AA1" t="str">
            <v>Victoria ;  P14 - People who were working 12 months ago ;  &gt; Males ;</v>
          </cell>
          <cell r="AB1" t="str">
            <v>Victoria ;  P14 - People who were working 12 months ago ;  &gt; Females ;</v>
          </cell>
          <cell r="AC1" t="str">
            <v>Victoria ;  P15 - People currently employed and employed 12 months ago ;  Persons ;</v>
          </cell>
          <cell r="AD1" t="str">
            <v>Victoria ;  P15 - People currently employed and employed 12 months ago ;  &gt; Males ;</v>
          </cell>
          <cell r="AE1" t="str">
            <v>Victoria ;  P15 - People currently employed and employed 12 months ago ;  &gt; Females ;</v>
          </cell>
          <cell r="AF1" t="str">
            <v>Victoria ;  P16 - People who left, lost or worked multiple jobs last year ;  Persons ;</v>
          </cell>
          <cell r="AG1" t="str">
            <v>Victoria ;  P16 - People who left, lost or worked multiple jobs last year ;  &gt; Males ;</v>
          </cell>
          <cell r="AH1" t="str">
            <v>Victoria ;  P16 - People who left, lost or worked multiple jobs last year ;  &gt; Females ;</v>
          </cell>
          <cell r="AI1" t="str">
            <v>Victoria ;  P17 - People who left or lost a job last year ;  Persons ;</v>
          </cell>
          <cell r="AJ1" t="str">
            <v>Victoria ;  P17 - People who left or lost a job last year ;  &gt; Males ;</v>
          </cell>
          <cell r="AK1" t="str">
            <v>Victoria ;  P17 - People who left or lost a job last year ;  &gt; Females ;</v>
          </cell>
          <cell r="AL1" t="str">
            <v>Victoria ;  P18 - Employed people who left or lost a job last year ;  Persons ;</v>
          </cell>
          <cell r="AM1" t="str">
            <v>Victoria ;  P18 - Employed people who left or lost a job last year ;  &gt; Males ;</v>
          </cell>
          <cell r="AN1" t="str">
            <v>Victoria ;  P18 - Employed people who left or lost a job last year ;  &gt; Females ;</v>
          </cell>
          <cell r="AO1" t="str">
            <v>Victoria ;  P19 - Unemployed people ;  Persons ;</v>
          </cell>
          <cell r="AP1" t="str">
            <v>Victoria ;  P19 - Unemployed people ;  &gt; Males ;</v>
          </cell>
          <cell r="AQ1" t="str">
            <v>Victoria ;  P19 - Unemployed people ;  &gt; Females ;</v>
          </cell>
          <cell r="AR1" t="str">
            <v>Victoria ;  P20 - People not in the labour force (PNILF) ;  Persons ;</v>
          </cell>
          <cell r="AS1" t="str">
            <v>Victoria ;  P20 - People not in the labour force (PNILF) ;  &gt; Males ;</v>
          </cell>
          <cell r="AT1" t="str">
            <v>Victoria ;  P20 - People not in the labour force (PNILF) ;  &gt; Females ;</v>
          </cell>
          <cell r="AU1" t="str">
            <v>Victoria ;  P21 - PNILF who wanted to work ;  Persons ;</v>
          </cell>
          <cell r="AV1" t="str">
            <v>Victoria ;  P21 - PNILF who wanted to work ;  &gt; Males ;</v>
          </cell>
          <cell r="AW1" t="str">
            <v>Victoria ;  P21 - PNILF who wanted to work ;  &gt; Females ;</v>
          </cell>
          <cell r="AX1" t="str">
            <v>Victoria ;  P22 - PNILF who looked for work ;  Persons ;</v>
          </cell>
          <cell r="AY1" t="str">
            <v>Victoria ;  P22 - PNILF who looked for work ;  &gt; Males ;</v>
          </cell>
          <cell r="AZ1" t="str">
            <v>Victoria ;  P22 - PNILF who looked for work ;  &gt; Females ;</v>
          </cell>
          <cell r="BA1" t="str">
            <v>Victoria ;  P23 - PNILF with marginal attachment to the labour force ;  Persons ;</v>
          </cell>
          <cell r="BB1" t="str">
            <v>Victoria ;  P23 - PNILF with marginal attachment to the labour force ;  &gt; Males ;</v>
          </cell>
          <cell r="BC1" t="str">
            <v>Victoria ;  P23 - PNILF with marginal attachment to the labour force ;  &gt; Females ;</v>
          </cell>
          <cell r="BD1" t="str">
            <v>Victoria ;  P24 - PNILF who had a job to go or return to ;  Persons ;</v>
          </cell>
          <cell r="BE1" t="str">
            <v>Victoria ;  P24 - PNILF who had a job to go or return to ;  &gt; Males ;</v>
          </cell>
          <cell r="BF1" t="str">
            <v>Victoria ;  P24 - PNILF who had a job to go or return to ;  &gt; Females ;</v>
          </cell>
          <cell r="BG1" t="str">
            <v>Victoria ;  P25 - PNILF who wanted work and could start within four weeks ;  Persons ;</v>
          </cell>
          <cell r="BH1" t="str">
            <v>Victoria ;  P25 - PNILF who wanted work and could start within four weeks ;  &gt; Males ;</v>
          </cell>
          <cell r="BI1" t="str">
            <v>Victoria ;  P25 - PNILF who wanted work and could start within four weeks ;  &gt; Females ;</v>
          </cell>
          <cell r="BJ1" t="str">
            <v>Victoria ;  P26 - Discouraged job seekers ;  Persons ;</v>
          </cell>
          <cell r="BK1" t="str">
            <v>Victoria ;  P26 - Discouraged job seekers ;  &gt; Males ;</v>
          </cell>
          <cell r="BL1" t="str">
            <v>Victoria ;  P26 - Discouraged job seekers ;  &gt; Females ;</v>
          </cell>
          <cell r="BM1" t="str">
            <v>Victoria ;  P27 - PNILF who wanted work but unavailable within four weeks ;  Persons ;</v>
          </cell>
          <cell r="BN1" t="str">
            <v>Victoria ;  P27 - PNILF who wanted work but unavailable within four weeks ;  &gt; Males ;</v>
          </cell>
          <cell r="BO1" t="str">
            <v>Victoria ;  P27 - PNILF who wanted work but unavailable within four weeks ;  &gt; Females ;</v>
          </cell>
          <cell r="BP1" t="str">
            <v>Victoria ;  P28 - PNILF who wanted work but were caring for children ;  Persons ;</v>
          </cell>
          <cell r="BQ1" t="str">
            <v>Victoria ;  P28 - PNILF who wanted work but were caring for children ;  &gt; Males ;</v>
          </cell>
          <cell r="BR1" t="str">
            <v>Victoria ;  P28 - PNILF who wanted work but were caring for children ;  &gt; Females ;</v>
          </cell>
          <cell r="BS1" t="str">
            <v>Victoria ;  P29 - PNILF whose last job was less than 10 years ago ;  Persons ;</v>
          </cell>
          <cell r="BT1" t="str">
            <v>Victoria ;  P29 - PNILF whose last job was less than 10 years ago ;  &gt; Males ;</v>
          </cell>
          <cell r="BU1" t="str">
            <v>Victoria ;  P29 - PNILF whose last job was less than 10 years ago ;  &gt; Females ;</v>
          </cell>
          <cell r="BV1" t="str">
            <v>Victoria ;  P30 - Potential workers ;  Persons ;</v>
          </cell>
          <cell r="BW1" t="str">
            <v>Victoria ;  P30 - Potential workers ;  &gt; Males ;</v>
          </cell>
          <cell r="BX1" t="str">
            <v>Victoria ;  P30 - Potential workers ;  &gt; Females ;</v>
          </cell>
          <cell r="BY1" t="str">
            <v>Victoria ;  P31 - Potential workers with job attachment ;  Persons ;</v>
          </cell>
          <cell r="BZ1" t="str">
            <v>Victoria ;  P31 - Potential workers with job attachment ;  &gt; Males ;</v>
          </cell>
          <cell r="CA1" t="str">
            <v>Victoria ;  P31 - Potential workers with job attachment ;  &gt; Females ;</v>
          </cell>
          <cell r="CB1" t="str">
            <v>Victoria ;  P32 - Potential workers without job attachment ;  Persons ;</v>
          </cell>
          <cell r="CC1" t="str">
            <v>Victoria ;  P32 - Potential workers without job attachment ;  &gt; Males ;</v>
          </cell>
          <cell r="CD1" t="str">
            <v>Victoria ;  P32 - Potential workers without job attachment ;  &gt; Females ;</v>
          </cell>
          <cell r="CE1" t="str">
            <v>Victoria ;  P33 - People with job attachment ;  Persons ;</v>
          </cell>
          <cell r="CF1" t="str">
            <v>Victoria ;  P33 - People with job attachment ;  &gt; Males ;</v>
          </cell>
          <cell r="CG1" t="str">
            <v>Victoria ;  P33 - People with job attachment ;  &gt; Females ;</v>
          </cell>
          <cell r="CH1" t="str">
            <v>Victoria ;  P34 - People without job attachment ;  Persons ;</v>
          </cell>
          <cell r="CI1" t="str">
            <v>Victoria ;  P34 - People without job attachment ;  &gt; Males ;</v>
          </cell>
          <cell r="CJ1" t="str">
            <v>Victoria ;  P34 - People without job attachment ;  &gt; Females ;</v>
          </cell>
          <cell r="CK1" t="str">
            <v>Victoria ;  P35 - PNILF with marginal attachment to the labour force (historical ver.) ;  Persons ;</v>
          </cell>
          <cell r="CL1" t="str">
            <v>Victoria ;  P35 - PNILF with marginal attachment to the labour force (historical ver.) ;  &gt; Males ;</v>
          </cell>
          <cell r="CM1" t="str">
            <v>Victoria ;  P35 - PNILF with marginal attachment to the labour force (historical ver.) ;  &gt; Females ;</v>
          </cell>
          <cell r="CN1" t="str">
            <v>Queensland ;  P01 - Civilian population ;  Persons ;</v>
          </cell>
          <cell r="CO1" t="str">
            <v>Queensland ;  P01 - Civilian population ;  &gt; Males ;</v>
          </cell>
          <cell r="CP1" t="str">
            <v>Queensland ;  P01 - Civilian population ;  &gt; Females ;</v>
          </cell>
          <cell r="CQ1" t="str">
            <v>Queensland ;  P02 - Employed people ;  Persons ;</v>
          </cell>
          <cell r="CR1" t="str">
            <v>Queensland ;  P02 - Employed people ;  &gt; Males ;</v>
          </cell>
          <cell r="CS1" t="str">
            <v>Queensland ;  P02 - Employed people ;  &gt; Females ;</v>
          </cell>
          <cell r="CT1" t="str">
            <v>Queensland ;  P03 - Employed people who would prefer more hours ;  Persons ;</v>
          </cell>
          <cell r="CU1" t="str">
            <v>Queensland ;  P03 - Employed people who would prefer more hours ;  &gt; Males ;</v>
          </cell>
          <cell r="CV1" t="str">
            <v>Queensland ;  P03 - Employed people who would prefer more hours ;  &gt; Females ;</v>
          </cell>
          <cell r="CW1" t="str">
            <v>Queensland ;  P04 - Part-time workers who would prefer more hours ;  Persons ;</v>
          </cell>
          <cell r="CX1" t="str">
            <v>Queensland ;  P04 - Part-time workers who would prefer more hours ;  &gt; Males ;</v>
          </cell>
          <cell r="CY1" t="str">
            <v>Queensland ;  P04 - Part-time workers who would prefer more hours ;  &gt; Females ;</v>
          </cell>
          <cell r="CZ1" t="str">
            <v>Queensland ;  P05 - Part-time workers who would prefer full-time hours ;  Persons ;</v>
          </cell>
          <cell r="DA1" t="str">
            <v>Queensland ;  P05 - Part-time workers who would prefer full-time hours ;  &gt; Males ;</v>
          </cell>
          <cell r="DB1" t="str">
            <v>Queensland ;  P05 - Part-time workers who would prefer full-time hours ;  &gt; Females ;</v>
          </cell>
          <cell r="DC1" t="str">
            <v>Queensland ;  P06 - Underemployed workers ;  Persons ;</v>
          </cell>
          <cell r="DD1" t="str">
            <v>Queensland ;  P06 - Underemployed workers ;  &gt; Males ;</v>
          </cell>
          <cell r="DE1" t="str">
            <v>Queensland ;  P06 - Underemployed workers ;  &gt; Females ;</v>
          </cell>
          <cell r="DF1" t="str">
            <v>Queensland ;  P07 - Underemployed part-time workers ;  Persons ;</v>
          </cell>
          <cell r="DG1" t="str">
            <v>Queensland ;  P07 - Underemployed part-time workers ;  &gt; Males ;</v>
          </cell>
          <cell r="DH1" t="str">
            <v>Queensland ;  P07 - Underemployed part-time workers ;  &gt; Females ;</v>
          </cell>
          <cell r="DI1" t="str">
            <v>Queensland ;  P08 - People who started current job In the last year ;  Persons ;</v>
          </cell>
          <cell r="DJ1" t="str">
            <v>Queensland ;  P08 - People who started current job In the last year ;  &gt; Males ;</v>
          </cell>
          <cell r="DK1" t="str">
            <v>Queensland ;  P08 - People who started current job In the last year ;  &gt; Females ;</v>
          </cell>
          <cell r="DL1" t="str">
            <v>Queensland ;  P09 - People employed in current job for a year or more ;  Persons ;</v>
          </cell>
          <cell r="DM1" t="str">
            <v>Queensland ;  P09 - People employed in current job for a year or more ;  &gt; Males ;</v>
          </cell>
          <cell r="DN1" t="str">
            <v>Queensland ;  P09 - People employed in current job for a year or more ;  &gt; Females ;</v>
          </cell>
          <cell r="DO1" t="str">
            <v>Queensland ;  P10 - Employees who started current job In the last year ;  Persons ;</v>
          </cell>
          <cell r="DP1" t="str">
            <v>Queensland ;  P10 - Employees who started current job In the last year ;  &gt; Males ;</v>
          </cell>
          <cell r="DQ1" t="str">
            <v>Queensland ;  P10 - Employees who started current job In the last year ;  &gt; Females ;</v>
          </cell>
          <cell r="DR1" t="str">
            <v>Queensland ;  P11 - Employees in current job for a year or more ;  Persons ;</v>
          </cell>
          <cell r="DS1" t="str">
            <v>Queensland ;  P11 - Employees in current job for a year or more ;  &gt; Males ;</v>
          </cell>
          <cell r="DT1" t="str">
            <v>Queensland ;  P11 - Employees in current job for a year or more ;  &gt; Females ;</v>
          </cell>
          <cell r="DU1" t="str">
            <v>Queensland ;  P12 - Looked for work while in current job over the last year ;  Persons ;</v>
          </cell>
          <cell r="DV1" t="str">
            <v>Queensland ;  P12 - Looked for work while in current job over the last year ;  &gt; Males ;</v>
          </cell>
          <cell r="DW1" t="str">
            <v>Queensland ;  P12 - Looked for work while in current job over the last year ;  &gt; Females ;</v>
          </cell>
          <cell r="DX1" t="str">
            <v>Queensland ;  P13 - People who worked at some time during the last year ;  Persons ;</v>
          </cell>
          <cell r="DY1" t="str">
            <v>Queensland ;  P13 - People who worked at some time during the last year ;  &gt; Males ;</v>
          </cell>
          <cell r="DZ1" t="str">
            <v>Queensland ;  P13 - People who worked at some time during the last year ;  &gt; Females ;</v>
          </cell>
          <cell r="EA1" t="str">
            <v>Queensland ;  P14 - People who were working 12 months ago ;  Persons ;</v>
          </cell>
          <cell r="EB1" t="str">
            <v>Queensland ;  P14 - People who were working 12 months ago ;  &gt; Males ;</v>
          </cell>
          <cell r="EC1" t="str">
            <v>Queensland ;  P14 - People who were working 12 months ago ;  &gt; Females ;</v>
          </cell>
          <cell r="ED1" t="str">
            <v>Queensland ;  P15 - People currently employed and employed 12 months ago ;  Persons ;</v>
          </cell>
          <cell r="EE1" t="str">
            <v>Queensland ;  P15 - People currently employed and employed 12 months ago ;  &gt; Males ;</v>
          </cell>
          <cell r="EF1" t="str">
            <v>Queensland ;  P15 - People currently employed and employed 12 months ago ;  &gt; Females ;</v>
          </cell>
          <cell r="EG1" t="str">
            <v>Queensland ;  P16 - People who left, lost or worked multiple jobs last year ;  Persons ;</v>
          </cell>
          <cell r="EH1" t="str">
            <v>Queensland ;  P16 - People who left, lost or worked multiple jobs last year ;  &gt; Males ;</v>
          </cell>
          <cell r="EI1" t="str">
            <v>Queensland ;  P16 - People who left, lost or worked multiple jobs last year ;  &gt; Females ;</v>
          </cell>
          <cell r="EJ1" t="str">
            <v>Queensland ;  P17 - People who left or lost a job last year ;  Persons ;</v>
          </cell>
          <cell r="EK1" t="str">
            <v>Queensland ;  P17 - People who left or lost a job last year ;  &gt; Males ;</v>
          </cell>
          <cell r="EL1" t="str">
            <v>Queensland ;  P17 - People who left or lost a job last year ;  &gt; Females ;</v>
          </cell>
          <cell r="EM1" t="str">
            <v>Queensland ;  P18 - Employed people who left or lost a job last year ;  Persons ;</v>
          </cell>
          <cell r="EN1" t="str">
            <v>Queensland ;  P18 - Employed people who left or lost a job last year ;  &gt; Males ;</v>
          </cell>
          <cell r="EO1" t="str">
            <v>Queensland ;  P18 - Employed people who left or lost a job last year ;  &gt; Females ;</v>
          </cell>
          <cell r="EP1" t="str">
            <v>Queensland ;  P19 - Unemployed people ;  Persons ;</v>
          </cell>
          <cell r="EQ1" t="str">
            <v>Queensland ;  P19 - Unemployed people ;  &gt; Males ;</v>
          </cell>
          <cell r="ER1" t="str">
            <v>Queensland ;  P19 - Unemployed people ;  &gt; Females ;</v>
          </cell>
          <cell r="ES1" t="str">
            <v>Queensland ;  P20 - People not in the labour force (PNILF) ;  Persons ;</v>
          </cell>
          <cell r="ET1" t="str">
            <v>Queensland ;  P20 - People not in the labour force (PNILF) ;  &gt; Males ;</v>
          </cell>
          <cell r="EU1" t="str">
            <v>Queensland ;  P20 - People not in the labour force (PNILF) ;  &gt; Females ;</v>
          </cell>
          <cell r="EV1" t="str">
            <v>Queensland ;  P21 - PNILF who wanted to work ;  Persons ;</v>
          </cell>
          <cell r="EW1" t="str">
            <v>Queensland ;  P21 - PNILF who wanted to work ;  &gt; Males ;</v>
          </cell>
          <cell r="EX1" t="str">
            <v>Queensland ;  P21 - PNILF who wanted to work ;  &gt; Females ;</v>
          </cell>
          <cell r="EY1" t="str">
            <v>Queensland ;  P22 - PNILF who looked for work ;  Persons ;</v>
          </cell>
          <cell r="EZ1" t="str">
            <v>Queensland ;  P22 - PNILF who looked for work ;  &gt; Males ;</v>
          </cell>
          <cell r="FA1" t="str">
            <v>Queensland ;  P22 - PNILF who looked for work ;  &gt; Females ;</v>
          </cell>
          <cell r="FB1" t="str">
            <v>Queensland ;  P23 - PNILF with marginal attachment to the labour force ;  Persons ;</v>
          </cell>
          <cell r="FC1" t="str">
            <v>Queensland ;  P23 - PNILF with marginal attachment to the labour force ;  &gt; Males ;</v>
          </cell>
          <cell r="FD1" t="str">
            <v>Queensland ;  P23 - PNILF with marginal attachment to the labour force ;  &gt; Females ;</v>
          </cell>
          <cell r="FE1" t="str">
            <v>Queensland ;  P24 - PNILF who had a job to go or return to ;  Persons ;</v>
          </cell>
          <cell r="FF1" t="str">
            <v>Queensland ;  P24 - PNILF who had a job to go or return to ;  &gt; Males ;</v>
          </cell>
          <cell r="FG1" t="str">
            <v>Queensland ;  P24 - PNILF who had a job to go or return to ;  &gt; Females ;</v>
          </cell>
          <cell r="FH1" t="str">
            <v>Queensland ;  P25 - PNILF who wanted work and could start within four weeks ;  Persons ;</v>
          </cell>
          <cell r="FI1" t="str">
            <v>Queensland ;  P25 - PNILF who wanted work and could start within four weeks ;  &gt; Males ;</v>
          </cell>
          <cell r="FJ1" t="str">
            <v>Queensland ;  P25 - PNILF who wanted work and could start within four weeks ;  &gt; Females ;</v>
          </cell>
          <cell r="FK1" t="str">
            <v>Queensland ;  P26 - Discouraged job seekers ;  Persons ;</v>
          </cell>
          <cell r="FL1" t="str">
            <v>Queensland ;  P26 - Discouraged job seekers ;  &gt; Males ;</v>
          </cell>
          <cell r="FM1" t="str">
            <v>Queensland ;  P26 - Discouraged job seekers ;  &gt; Females ;</v>
          </cell>
          <cell r="FN1" t="str">
            <v>Queensland ;  P27 - PNILF who wanted work but unavailable within four weeks ;  Persons ;</v>
          </cell>
          <cell r="FO1" t="str">
            <v>Queensland ;  P27 - PNILF who wanted work but unavailable within four weeks ;  &gt; Males ;</v>
          </cell>
          <cell r="FP1" t="str">
            <v>Queensland ;  P27 - PNILF who wanted work but unavailable within four weeks ;  &gt; Females ;</v>
          </cell>
          <cell r="FQ1" t="str">
            <v>Queensland ;  P28 - PNILF who wanted work but were caring for children ;  Persons ;</v>
          </cell>
          <cell r="FR1" t="str">
            <v>Queensland ;  P28 - PNILF who wanted work but were caring for children ;  &gt; Males ;</v>
          </cell>
          <cell r="FS1" t="str">
            <v>Queensland ;  P28 - PNILF who wanted work but were caring for children ;  &gt; Females ;</v>
          </cell>
          <cell r="FT1" t="str">
            <v>Queensland ;  P29 - PNILF whose last job was less than 10 years ago ;  Persons ;</v>
          </cell>
          <cell r="FU1" t="str">
            <v>Queensland ;  P29 - PNILF whose last job was less than 10 years ago ;  &gt; Males ;</v>
          </cell>
          <cell r="FV1" t="str">
            <v>Queensland ;  P29 - PNILF whose last job was less than 10 years ago ;  &gt; Females ;</v>
          </cell>
          <cell r="FW1" t="str">
            <v>Queensland ;  P30 - Potential workers ;  Persons ;</v>
          </cell>
          <cell r="FX1" t="str">
            <v>Queensland ;  P30 - Potential workers ;  &gt; Males ;</v>
          </cell>
          <cell r="FY1" t="str">
            <v>Queensland ;  P30 - Potential workers ;  &gt; Females ;</v>
          </cell>
          <cell r="FZ1" t="str">
            <v>Queensland ;  P31 - Potential workers with job attachment ;  Persons ;</v>
          </cell>
          <cell r="GA1" t="str">
            <v>Queensland ;  P31 - Potential workers with job attachment ;  &gt; Males ;</v>
          </cell>
          <cell r="GB1" t="str">
            <v>Queensland ;  P31 - Potential workers with job attachment ;  &gt; Females ;</v>
          </cell>
          <cell r="GC1" t="str">
            <v>Queensland ;  P32 - Potential workers without job attachment ;  Persons ;</v>
          </cell>
          <cell r="GD1" t="str">
            <v>Queensland ;  P32 - Potential workers without job attachment ;  &gt; Males ;</v>
          </cell>
          <cell r="GE1" t="str">
            <v>Queensland ;  P32 - Potential workers without job attachment ;  &gt; Females ;</v>
          </cell>
          <cell r="GF1" t="str">
            <v>Queensland ;  P33 - People with job attachment ;  Persons ;</v>
          </cell>
          <cell r="GG1" t="str">
            <v>Queensland ;  P33 - People with job attachment ;  &gt; Males ;</v>
          </cell>
          <cell r="GH1" t="str">
            <v>Queensland ;  P33 - People with job attachment ;  &gt; Females ;</v>
          </cell>
          <cell r="GI1" t="str">
            <v>Queensland ;  P34 - People without job attachment ;  Persons ;</v>
          </cell>
          <cell r="GJ1" t="str">
            <v>Queensland ;  P34 - People without job attachment ;  &gt; Males ;</v>
          </cell>
          <cell r="GK1" t="str">
            <v>Queensland ;  P34 - People without job attachment ;  &gt; Females ;</v>
          </cell>
          <cell r="GL1" t="str">
            <v>Queensland ;  P35 - PNILF with marginal attachment to the labour force (historical ver.) ;  Persons ;</v>
          </cell>
          <cell r="GM1" t="str">
            <v>Queensland ;  P35 - PNILF with marginal attachment to the labour force (historical ver.) ;  &gt; Males ;</v>
          </cell>
          <cell r="GN1" t="str">
            <v>Queensland ;  P35 - PNILF with marginal attachment to the labour force (historical ver.) ;  &gt; Females ;</v>
          </cell>
          <cell r="GO1" t="str">
            <v>South Australia ;  P01 - Civilian population ;  Persons ;</v>
          </cell>
          <cell r="GP1" t="str">
            <v>South Australia ;  P01 - Civilian population ;  &gt; Males ;</v>
          </cell>
          <cell r="GQ1" t="str">
            <v>South Australia ;  P01 - Civilian population ;  &gt; Females ;</v>
          </cell>
          <cell r="GR1" t="str">
            <v>South Australia ;  P02 - Employed people ;  Persons ;</v>
          </cell>
          <cell r="GS1" t="str">
            <v>South Australia ;  P02 - Employed people ;  &gt; Males ;</v>
          </cell>
          <cell r="GT1" t="str">
            <v>South Australia ;  P02 - Employed people ;  &gt; Females ;</v>
          </cell>
          <cell r="GU1" t="str">
            <v>South Australia ;  P03 - Employed people who would prefer more hours ;  Persons ;</v>
          </cell>
          <cell r="GV1" t="str">
            <v>South Australia ;  P03 - Employed people who would prefer more hours ;  &gt; Males ;</v>
          </cell>
          <cell r="GW1" t="str">
            <v>South Australia ;  P03 - Employed people who would prefer more hours ;  &gt; Females ;</v>
          </cell>
          <cell r="GX1" t="str">
            <v>South Australia ;  P04 - Part-time workers who would prefer more hours ;  Persons ;</v>
          </cell>
          <cell r="GY1" t="str">
            <v>South Australia ;  P04 - Part-time workers who would prefer more hours ;  &gt; Males ;</v>
          </cell>
          <cell r="GZ1" t="str">
            <v>South Australia ;  P04 - Part-time workers who would prefer more hours ;  &gt; Females ;</v>
          </cell>
          <cell r="HA1" t="str">
            <v>South Australia ;  P05 - Part-time workers who would prefer full-time hours ;  Persons ;</v>
          </cell>
          <cell r="HB1" t="str">
            <v>South Australia ;  P05 - Part-time workers who would prefer full-time hours ;  &gt; Males ;</v>
          </cell>
          <cell r="HC1" t="str">
            <v>South Australia ;  P05 - Part-time workers who would prefer full-time hours ;  &gt; Females ;</v>
          </cell>
          <cell r="HD1" t="str">
            <v>South Australia ;  P06 - Underemployed workers ;  Persons ;</v>
          </cell>
          <cell r="HE1" t="str">
            <v>South Australia ;  P06 - Underemployed workers ;  &gt; Males ;</v>
          </cell>
          <cell r="HF1" t="str">
            <v>South Australia ;  P06 - Underemployed workers ;  &gt; Females ;</v>
          </cell>
          <cell r="HG1" t="str">
            <v>South Australia ;  P07 - Underemployed part-time workers ;  Persons ;</v>
          </cell>
          <cell r="HH1" t="str">
            <v>South Australia ;  P07 - Underemployed part-time workers ;  &gt; Males ;</v>
          </cell>
          <cell r="HI1" t="str">
            <v>South Australia ;  P07 - Underemployed part-time workers ;  &gt; Females ;</v>
          </cell>
          <cell r="HJ1" t="str">
            <v>South Australia ;  P08 - People who started current job In the last year ;  Persons ;</v>
          </cell>
          <cell r="HK1" t="str">
            <v>South Australia ;  P08 - People who started current job In the last year ;  &gt; Males ;</v>
          </cell>
          <cell r="HL1" t="str">
            <v>South Australia ;  P08 - People who started current job In the last year ;  &gt; Females ;</v>
          </cell>
          <cell r="HM1" t="str">
            <v>South Australia ;  P09 - People employed in current job for a year or more ;  Persons ;</v>
          </cell>
          <cell r="HN1" t="str">
            <v>South Australia ;  P09 - People employed in current job for a year or more ;  &gt; Males ;</v>
          </cell>
          <cell r="HO1" t="str">
            <v>South Australia ;  P09 - People employed in current job for a year or more ;  &gt; Females ;</v>
          </cell>
          <cell r="HP1" t="str">
            <v>South Australia ;  P10 - Employees who started current job In the last year ;  Persons ;</v>
          </cell>
          <cell r="HQ1" t="str">
            <v>South Australia ;  P10 - Employees who started current job In the last year ;  &gt; Males ;</v>
          </cell>
          <cell r="HR1" t="str">
            <v>South Australia ;  P10 - Employees who started current job In the last year ;  &gt; Females ;</v>
          </cell>
          <cell r="HS1" t="str">
            <v>South Australia ;  P11 - Employees in current job for a year or more ;  Persons ;</v>
          </cell>
          <cell r="HT1" t="str">
            <v>South Australia ;  P11 - Employees in current job for a year or more ;  &gt; Males ;</v>
          </cell>
          <cell r="HU1" t="str">
            <v>South Australia ;  P11 - Employees in current job for a year or more ;  &gt; Females ;</v>
          </cell>
          <cell r="HV1" t="str">
            <v>South Australia ;  P12 - Looked for work while in current job over the last year ;  Persons ;</v>
          </cell>
          <cell r="HW1" t="str">
            <v>South Australia ;  P12 - Looked for work while in current job over the last year ;  &gt; Males ;</v>
          </cell>
          <cell r="HX1" t="str">
            <v>South Australia ;  P12 - Looked for work while in current job over the last year ;  &gt; Females ;</v>
          </cell>
          <cell r="HY1" t="str">
            <v>South Australia ;  P13 - People who worked at some time during the last year ;  Persons ;</v>
          </cell>
          <cell r="HZ1" t="str">
            <v>South Australia ;  P13 - People who worked at some time during the last year ;  &gt; Males ;</v>
          </cell>
          <cell r="IA1" t="str">
            <v>South Australia ;  P13 - People who worked at some time during the last year ;  &gt; Females ;</v>
          </cell>
          <cell r="IB1" t="str">
            <v>South Australia ;  P14 - People who were working 12 months ago ;  Persons ;</v>
          </cell>
          <cell r="IC1" t="str">
            <v>South Australia ;  P14 - People who were working 12 months ago ;  &gt; Males ;</v>
          </cell>
          <cell r="ID1" t="str">
            <v>South Australia ;  P14 - People who were working 12 months ago ;  &gt; Females ;</v>
          </cell>
          <cell r="IE1" t="str">
            <v>South Australia ;  P15 - People currently employed and employed 12 months ago ;  Persons ;</v>
          </cell>
          <cell r="IF1" t="str">
            <v>South Australia ;  P15 - People currently employed and employed 12 months ago ;  &gt; Males ;</v>
          </cell>
          <cell r="IG1" t="str">
            <v>South Australia ;  P15 - People currently employed and employed 12 months ago ;  &gt; Females ;</v>
          </cell>
          <cell r="IH1" t="str">
            <v>South Australia ;  P16 - People who left, lost or worked multiple jobs last year ;  Persons ;</v>
          </cell>
          <cell r="II1" t="str">
            <v>South Australia ;  P16 - People who left, lost or worked multiple jobs last year ;  &gt; Males ;</v>
          </cell>
          <cell r="IJ1" t="str">
            <v>South Australia ;  P16 - People who left, lost or worked multiple jobs last year ;  &gt; Females ;</v>
          </cell>
          <cell r="IK1" t="str">
            <v>South Australia ;  P17 - People who left or lost a job last year ;  Persons ;</v>
          </cell>
          <cell r="IL1" t="str">
            <v>South Australia ;  P17 - People who left or lost a job last year ;  &gt; Males ;</v>
          </cell>
          <cell r="IM1" t="str">
            <v>South Australia ;  P17 - People who left or lost a job last year ;  &gt; Females ;</v>
          </cell>
          <cell r="IN1" t="str">
            <v>South Australia ;  P18 - Employed people who left or lost a job last year ;  Persons ;</v>
          </cell>
          <cell r="IO1" t="str">
            <v>South Australia ;  P18 - Employed people who left or lost a job last year ;  &gt; Males ;</v>
          </cell>
          <cell r="IP1" t="str">
            <v>South Australia ;  P18 - Employed people who left or lost a job last year ;  &gt; Females ;</v>
          </cell>
          <cell r="IQ1" t="str">
            <v>South Australia ;  P19 - Unemployed people ;  Persons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A126095166F</v>
          </cell>
          <cell r="C10" t="str">
            <v>A126110286R</v>
          </cell>
          <cell r="D10" t="str">
            <v>A126102726J</v>
          </cell>
          <cell r="E10" t="str">
            <v>A126095190F</v>
          </cell>
          <cell r="F10" t="str">
            <v>A126110310C</v>
          </cell>
          <cell r="G10" t="str">
            <v>A126102750J</v>
          </cell>
          <cell r="H10" t="str">
            <v>A126095138W</v>
          </cell>
          <cell r="I10" t="str">
            <v>A126110258F</v>
          </cell>
          <cell r="J10" t="str">
            <v>A126102698K</v>
          </cell>
          <cell r="K10" t="str">
            <v>A126095214L</v>
          </cell>
          <cell r="L10" t="str">
            <v>A126110334W</v>
          </cell>
          <cell r="M10" t="str">
            <v>A126102774A</v>
          </cell>
          <cell r="N10" t="str">
            <v>A126095194R</v>
          </cell>
          <cell r="O10" t="str">
            <v>A126110314L</v>
          </cell>
          <cell r="P10" t="str">
            <v>A126102754T</v>
          </cell>
          <cell r="Q10" t="str">
            <v>A126095226W</v>
          </cell>
          <cell r="R10" t="str">
            <v>A126110346F</v>
          </cell>
          <cell r="S10" t="str">
            <v>A126102786K</v>
          </cell>
          <cell r="T10" t="str">
            <v>A126095142L</v>
          </cell>
          <cell r="U10" t="str">
            <v>A126110262W</v>
          </cell>
          <cell r="V10" t="str">
            <v>A126102702R</v>
          </cell>
          <cell r="W10" t="str">
            <v>A126095098R</v>
          </cell>
          <cell r="X10" t="str">
            <v>A126110218L</v>
          </cell>
          <cell r="Y10" t="str">
            <v>A126102658T</v>
          </cell>
          <cell r="Z10" t="str">
            <v>A126095118L</v>
          </cell>
          <cell r="AA10" t="str">
            <v>A126110238W</v>
          </cell>
          <cell r="AB10" t="str">
            <v>A126102678A</v>
          </cell>
          <cell r="AC10" t="str">
            <v>A126095170W</v>
          </cell>
          <cell r="AD10" t="str">
            <v>A126110290F</v>
          </cell>
          <cell r="AE10" t="str">
            <v>A126102730X</v>
          </cell>
          <cell r="AF10" t="str">
            <v>A126095122C</v>
          </cell>
          <cell r="AG10" t="str">
            <v>A126110242L</v>
          </cell>
          <cell r="AH10" t="str">
            <v>A126102682T</v>
          </cell>
          <cell r="AI10" t="str">
            <v>A126095174F</v>
          </cell>
          <cell r="AJ10" t="str">
            <v>A126110294R</v>
          </cell>
          <cell r="AK10" t="str">
            <v>A126102734J</v>
          </cell>
          <cell r="AL10" t="str">
            <v>A126095178R</v>
          </cell>
          <cell r="AM10" t="str">
            <v>A126110298X</v>
          </cell>
          <cell r="AN10" t="str">
            <v>A126102738T</v>
          </cell>
          <cell r="AO10" t="str">
            <v>A126095230L</v>
          </cell>
          <cell r="AP10" t="str">
            <v>A126110350W</v>
          </cell>
          <cell r="AQ10" t="str">
            <v>A126102790A</v>
          </cell>
          <cell r="AR10" t="str">
            <v>A126095102V</v>
          </cell>
          <cell r="AS10" t="str">
            <v>A126110222C</v>
          </cell>
          <cell r="AT10" t="str">
            <v>A126102662J</v>
          </cell>
          <cell r="AU10" t="str">
            <v>A126095218W</v>
          </cell>
          <cell r="AV10" t="str">
            <v>A126110338F</v>
          </cell>
          <cell r="AW10" t="str">
            <v>A126102778K</v>
          </cell>
          <cell r="AX10" t="str">
            <v>A126095222L</v>
          </cell>
          <cell r="AY10" t="str">
            <v>A126110342W</v>
          </cell>
          <cell r="AZ10" t="str">
            <v>A126102782A</v>
          </cell>
          <cell r="BA10" t="str">
            <v>A126095110V</v>
          </cell>
          <cell r="BB10" t="str">
            <v>A126110230C</v>
          </cell>
          <cell r="BC10" t="str">
            <v>A126102670J</v>
          </cell>
          <cell r="BD10" t="str">
            <v>A126095146W</v>
          </cell>
          <cell r="BE10" t="str">
            <v>A126110266F</v>
          </cell>
          <cell r="BF10" t="str">
            <v>A126102706X</v>
          </cell>
          <cell r="BG10" t="str">
            <v>A126095182F</v>
          </cell>
          <cell r="BH10" t="str">
            <v>A126110302C</v>
          </cell>
          <cell r="BI10" t="str">
            <v>A126102742J</v>
          </cell>
          <cell r="BJ10" t="str">
            <v>A126095234W</v>
          </cell>
          <cell r="BK10" t="str">
            <v>A126110354F</v>
          </cell>
          <cell r="BL10" t="str">
            <v>A126102794K</v>
          </cell>
          <cell r="BM10" t="str">
            <v>A126095106C</v>
          </cell>
          <cell r="BN10" t="str">
            <v>A126110226L</v>
          </cell>
          <cell r="BO10" t="str">
            <v>A126102666T</v>
          </cell>
          <cell r="BP10" t="str">
            <v>A126095186R</v>
          </cell>
          <cell r="BQ10" t="str">
            <v>A126110306L</v>
          </cell>
          <cell r="BR10" t="str">
            <v>A126102746T</v>
          </cell>
          <cell r="BS10" t="str">
            <v>A126095198X</v>
          </cell>
          <cell r="BT10" t="str">
            <v>A126110318W</v>
          </cell>
          <cell r="BU10" t="str">
            <v>A126102758A</v>
          </cell>
          <cell r="BV10" t="str">
            <v>A126095130C</v>
          </cell>
          <cell r="BW10" t="str">
            <v>A126110250L</v>
          </cell>
          <cell r="BX10" t="str">
            <v>A126102690T</v>
          </cell>
          <cell r="BY10" t="str">
            <v>A126095114C</v>
          </cell>
          <cell r="BZ10" t="str">
            <v>A126110234L</v>
          </cell>
          <cell r="CA10" t="str">
            <v>A126102674T</v>
          </cell>
          <cell r="CB10" t="str">
            <v>A126095150L</v>
          </cell>
          <cell r="CC10" t="str">
            <v>A126110270W</v>
          </cell>
          <cell r="CD10" t="str">
            <v>A126102710R</v>
          </cell>
          <cell r="CE10" t="str">
            <v>A126095126L</v>
          </cell>
          <cell r="CF10" t="str">
            <v>A126110246W</v>
          </cell>
          <cell r="CG10" t="str">
            <v>A126102686A</v>
          </cell>
          <cell r="CH10" t="str">
            <v>A126095154W</v>
          </cell>
          <cell r="CI10" t="str">
            <v>A126110274F</v>
          </cell>
          <cell r="CJ10" t="str">
            <v>A126102714X</v>
          </cell>
          <cell r="CK10" t="str">
            <v>A126095134L</v>
          </cell>
          <cell r="CL10" t="str">
            <v>A126110254W</v>
          </cell>
          <cell r="CM10" t="str">
            <v>A126102694A</v>
          </cell>
          <cell r="CN10" t="str">
            <v>A126095902T</v>
          </cell>
          <cell r="CO10" t="str">
            <v>A126111022C</v>
          </cell>
          <cell r="CP10" t="str">
            <v>A126103462J</v>
          </cell>
          <cell r="CQ10" t="str">
            <v>A126095858V</v>
          </cell>
          <cell r="CR10" t="str">
            <v>A126110978C</v>
          </cell>
          <cell r="CS10" t="str">
            <v>A126103418X</v>
          </cell>
          <cell r="CT10" t="str">
            <v>A126095906A</v>
          </cell>
          <cell r="CU10" t="str">
            <v>A126111026L</v>
          </cell>
          <cell r="CV10" t="str">
            <v>A126103466T</v>
          </cell>
          <cell r="CW10" t="str">
            <v>A126095910T</v>
          </cell>
          <cell r="CX10" t="str">
            <v>A126111030C</v>
          </cell>
          <cell r="CY10" t="str">
            <v>A126103470J</v>
          </cell>
          <cell r="CZ10" t="str">
            <v>A126095862K</v>
          </cell>
          <cell r="DA10" t="str">
            <v>A126110982V</v>
          </cell>
          <cell r="DB10" t="str">
            <v>A126103422R</v>
          </cell>
          <cell r="DC10" t="str">
            <v>A126095866V</v>
          </cell>
          <cell r="DD10" t="str">
            <v>A126110986C</v>
          </cell>
          <cell r="DE10" t="str">
            <v>A126103426X</v>
          </cell>
          <cell r="DF10" t="str">
            <v>A126095890V</v>
          </cell>
          <cell r="DG10" t="str">
            <v>A126111010V</v>
          </cell>
          <cell r="DH10" t="str">
            <v>A126103450X</v>
          </cell>
          <cell r="DI10" t="str">
            <v>A126095838K</v>
          </cell>
          <cell r="DJ10" t="str">
            <v>A126110958V</v>
          </cell>
          <cell r="DK10" t="str">
            <v>A126103398A</v>
          </cell>
          <cell r="DL10" t="str">
            <v>A126095914A</v>
          </cell>
          <cell r="DM10" t="str">
            <v>A126111034L</v>
          </cell>
          <cell r="DN10" t="str">
            <v>A126103474T</v>
          </cell>
          <cell r="DO10" t="str">
            <v>A126095894C</v>
          </cell>
          <cell r="DP10" t="str">
            <v>A126111014C</v>
          </cell>
          <cell r="DQ10" t="str">
            <v>A126103454J</v>
          </cell>
          <cell r="DR10" t="str">
            <v>A126095926K</v>
          </cell>
          <cell r="DS10" t="str">
            <v>A126111046W</v>
          </cell>
          <cell r="DT10" t="str">
            <v>A126103486A</v>
          </cell>
          <cell r="DU10" t="str">
            <v>A126095842A</v>
          </cell>
          <cell r="DV10" t="str">
            <v>A126110962K</v>
          </cell>
          <cell r="DW10" t="str">
            <v>A126103402F</v>
          </cell>
          <cell r="DX10" t="str">
            <v>A126095798C</v>
          </cell>
          <cell r="DY10" t="str">
            <v>A126110918A</v>
          </cell>
          <cell r="DZ10" t="str">
            <v>A126103358J</v>
          </cell>
          <cell r="EA10" t="str">
            <v>A126095818A</v>
          </cell>
          <cell r="EB10" t="str">
            <v>A126110938K</v>
          </cell>
          <cell r="EC10" t="str">
            <v>A126103378T</v>
          </cell>
          <cell r="ED10" t="str">
            <v>A126095870K</v>
          </cell>
          <cell r="EE10" t="str">
            <v>A126110990V</v>
          </cell>
          <cell r="EF10" t="str">
            <v>A126103430R</v>
          </cell>
          <cell r="EG10" t="str">
            <v>A126095822T</v>
          </cell>
          <cell r="EH10" t="str">
            <v>A126110942A</v>
          </cell>
          <cell r="EI10" t="str">
            <v>A126103382J</v>
          </cell>
          <cell r="EJ10" t="str">
            <v>A126095874V</v>
          </cell>
          <cell r="EK10" t="str">
            <v>A126110994C</v>
          </cell>
          <cell r="EL10" t="str">
            <v>A126103434X</v>
          </cell>
          <cell r="EM10" t="str">
            <v>A126095878C</v>
          </cell>
          <cell r="EN10" t="str">
            <v>A126110998L</v>
          </cell>
          <cell r="EO10" t="str">
            <v>A126103438J</v>
          </cell>
          <cell r="EP10" t="str">
            <v>A126095930A</v>
          </cell>
          <cell r="EQ10" t="str">
            <v>A126111050L</v>
          </cell>
          <cell r="ER10" t="str">
            <v>A126103490T</v>
          </cell>
          <cell r="ES10" t="str">
            <v>A126095802J</v>
          </cell>
          <cell r="ET10" t="str">
            <v>A126110922T</v>
          </cell>
          <cell r="EU10" t="str">
            <v>A126103362X</v>
          </cell>
          <cell r="EV10" t="str">
            <v>A126095918K</v>
          </cell>
          <cell r="EW10" t="str">
            <v>A126111038W</v>
          </cell>
          <cell r="EX10" t="str">
            <v>A126103478A</v>
          </cell>
          <cell r="EY10" t="str">
            <v>A126095922A</v>
          </cell>
          <cell r="EZ10" t="str">
            <v>A126111042L</v>
          </cell>
          <cell r="FA10" t="str">
            <v>A126103482T</v>
          </cell>
          <cell r="FB10" t="str">
            <v>A126095810J</v>
          </cell>
          <cell r="FC10" t="str">
            <v>A126110930T</v>
          </cell>
          <cell r="FD10" t="str">
            <v>A126103370X</v>
          </cell>
          <cell r="FE10" t="str">
            <v>A126095846K</v>
          </cell>
          <cell r="FF10" t="str">
            <v>A126110966V</v>
          </cell>
          <cell r="FG10" t="str">
            <v>A126103406R</v>
          </cell>
          <cell r="FH10" t="str">
            <v>A126095882V</v>
          </cell>
          <cell r="FI10" t="str">
            <v>A126111002V</v>
          </cell>
          <cell r="FJ10" t="str">
            <v>A126103442X</v>
          </cell>
          <cell r="FK10" t="str">
            <v>A126095934K</v>
          </cell>
          <cell r="FL10" t="str">
            <v>A126111054W</v>
          </cell>
          <cell r="FM10" t="str">
            <v>A126103494A</v>
          </cell>
          <cell r="FN10" t="str">
            <v>A126095806T</v>
          </cell>
          <cell r="FO10" t="str">
            <v>A126110926A</v>
          </cell>
          <cell r="FP10" t="str">
            <v>A126103366J</v>
          </cell>
          <cell r="FQ10" t="str">
            <v>A126095886C</v>
          </cell>
          <cell r="FR10" t="str">
            <v>A126111006C</v>
          </cell>
          <cell r="FS10" t="str">
            <v>A126103446J</v>
          </cell>
          <cell r="FT10" t="str">
            <v>A126095898L</v>
          </cell>
          <cell r="FU10" t="str">
            <v>A126111018L</v>
          </cell>
          <cell r="FV10" t="str">
            <v>A126103458T</v>
          </cell>
          <cell r="FW10" t="str">
            <v>A126095830T</v>
          </cell>
          <cell r="FX10" t="str">
            <v>A126110950A</v>
          </cell>
          <cell r="FY10" t="str">
            <v>A126103390J</v>
          </cell>
          <cell r="FZ10" t="str">
            <v>A126095814T</v>
          </cell>
          <cell r="GA10" t="str">
            <v>A126110934A</v>
          </cell>
          <cell r="GB10" t="str">
            <v>A126103374J</v>
          </cell>
          <cell r="GC10" t="str">
            <v>A126095850A</v>
          </cell>
          <cell r="GD10" t="str">
            <v>A126110970K</v>
          </cell>
          <cell r="GE10" t="str">
            <v>A126103410F</v>
          </cell>
          <cell r="GF10" t="str">
            <v>A126095826A</v>
          </cell>
          <cell r="GG10" t="str">
            <v>A126110946K</v>
          </cell>
          <cell r="GH10" t="str">
            <v>A126103386T</v>
          </cell>
          <cell r="GI10" t="str">
            <v>A126095854K</v>
          </cell>
          <cell r="GJ10" t="str">
            <v>A126110974V</v>
          </cell>
          <cell r="GK10" t="str">
            <v>A126103414R</v>
          </cell>
          <cell r="GL10" t="str">
            <v>A126095834A</v>
          </cell>
          <cell r="GM10" t="str">
            <v>A126110954K</v>
          </cell>
          <cell r="GN10" t="str">
            <v>A126103394T</v>
          </cell>
          <cell r="GO10" t="str">
            <v>A126096042W</v>
          </cell>
          <cell r="GP10" t="str">
            <v>A126111162F</v>
          </cell>
          <cell r="GQ10" t="str">
            <v>A126103602X</v>
          </cell>
          <cell r="GR10" t="str">
            <v>A126095998W</v>
          </cell>
          <cell r="GS10" t="str">
            <v>A126111118W</v>
          </cell>
          <cell r="GT10" t="str">
            <v>A126103558A</v>
          </cell>
          <cell r="GU10" t="str">
            <v>A126096046F</v>
          </cell>
          <cell r="GV10" t="str">
            <v>A126111166R</v>
          </cell>
          <cell r="GW10" t="str">
            <v>A126103606J</v>
          </cell>
          <cell r="GX10" t="str">
            <v>A126096050W</v>
          </cell>
          <cell r="GY10" t="str">
            <v>A126111170F</v>
          </cell>
          <cell r="GZ10" t="str">
            <v>A126103610X</v>
          </cell>
          <cell r="HA10" t="str">
            <v>A126096002C</v>
          </cell>
          <cell r="HB10" t="str">
            <v>A126111122L</v>
          </cell>
          <cell r="HC10" t="str">
            <v>A126103562T</v>
          </cell>
          <cell r="HD10" t="str">
            <v>A126096006L</v>
          </cell>
          <cell r="HE10" t="str">
            <v>A126111126W</v>
          </cell>
          <cell r="HF10" t="str">
            <v>A126103566A</v>
          </cell>
          <cell r="HG10" t="str">
            <v>A126096030L</v>
          </cell>
          <cell r="HH10" t="str">
            <v>A126111150W</v>
          </cell>
          <cell r="HI10" t="str">
            <v>A126103590A</v>
          </cell>
          <cell r="HJ10" t="str">
            <v>A126095978L</v>
          </cell>
          <cell r="HK10" t="str">
            <v>A126111098X</v>
          </cell>
          <cell r="HL10" t="str">
            <v>A126103538T</v>
          </cell>
          <cell r="HM10" t="str">
            <v>A126096054F</v>
          </cell>
          <cell r="HN10" t="str">
            <v>A126111174R</v>
          </cell>
          <cell r="HO10" t="str">
            <v>A126103614J</v>
          </cell>
          <cell r="HP10" t="str">
            <v>A126096034W</v>
          </cell>
          <cell r="HQ10" t="str">
            <v>A126111154F</v>
          </cell>
          <cell r="HR10" t="str">
            <v>A126103594K</v>
          </cell>
          <cell r="HS10" t="str">
            <v>A126096066R</v>
          </cell>
          <cell r="HT10" t="str">
            <v>A126111186X</v>
          </cell>
          <cell r="HU10" t="str">
            <v>A126103626T</v>
          </cell>
          <cell r="HV10" t="str">
            <v>A126095982C</v>
          </cell>
          <cell r="HW10" t="str">
            <v>A126111102C</v>
          </cell>
          <cell r="HX10" t="str">
            <v>A126103542J</v>
          </cell>
          <cell r="HY10" t="str">
            <v>A126095938V</v>
          </cell>
          <cell r="HZ10" t="str">
            <v>A126111058F</v>
          </cell>
          <cell r="IA10" t="str">
            <v>A126103498K</v>
          </cell>
          <cell r="IB10" t="str">
            <v>A126095958C</v>
          </cell>
          <cell r="IC10" t="str">
            <v>A126111078R</v>
          </cell>
          <cell r="ID10" t="str">
            <v>A126103518J</v>
          </cell>
          <cell r="IE10" t="str">
            <v>A126096010C</v>
          </cell>
          <cell r="IF10" t="str">
            <v>A126111130L</v>
          </cell>
          <cell r="IG10" t="str">
            <v>A126103570T</v>
          </cell>
          <cell r="IH10" t="str">
            <v>A126095962V</v>
          </cell>
          <cell r="II10" t="str">
            <v>A126111082F</v>
          </cell>
          <cell r="IJ10" t="str">
            <v>A126103522X</v>
          </cell>
          <cell r="IK10" t="str">
            <v>A126096014L</v>
          </cell>
          <cell r="IL10" t="str">
            <v>A126111134W</v>
          </cell>
          <cell r="IM10" t="str">
            <v>A126103574A</v>
          </cell>
          <cell r="IN10" t="str">
            <v>A126096018W</v>
          </cell>
          <cell r="IO10" t="str">
            <v>A126111138F</v>
          </cell>
          <cell r="IP10" t="str">
            <v>A126103578K</v>
          </cell>
          <cell r="IQ10" t="str">
            <v>A126096070F</v>
          </cell>
        </row>
        <row r="11">
          <cell r="B11">
            <v>286.32</v>
          </cell>
          <cell r="C11">
            <v>115.529</v>
          </cell>
          <cell r="D11">
            <v>170.79</v>
          </cell>
          <cell r="E11">
            <v>267.87400000000002</v>
          </cell>
          <cell r="F11">
            <v>102.63</v>
          </cell>
          <cell r="G11">
            <v>165.244</v>
          </cell>
          <cell r="H11">
            <v>547.59500000000003</v>
          </cell>
          <cell r="I11">
            <v>293.84800000000001</v>
          </cell>
          <cell r="J11">
            <v>253.74700000000001</v>
          </cell>
          <cell r="K11">
            <v>2433.7460000000001</v>
          </cell>
          <cell r="L11">
            <v>1316.117</v>
          </cell>
          <cell r="M11">
            <v>1117.6300000000001</v>
          </cell>
          <cell r="N11">
            <v>487.79399999999998</v>
          </cell>
          <cell r="O11">
            <v>259.77</v>
          </cell>
          <cell r="P11">
            <v>228.024</v>
          </cell>
          <cell r="Q11">
            <v>1924.8009999999999</v>
          </cell>
          <cell r="R11">
            <v>979.25300000000004</v>
          </cell>
          <cell r="S11">
            <v>945.548</v>
          </cell>
          <cell r="T11">
            <v>257.17399999999998</v>
          </cell>
          <cell r="U11">
            <v>132.73500000000001</v>
          </cell>
          <cell r="V11">
            <v>124.43899999999999</v>
          </cell>
          <cell r="W11">
            <v>3226.1480000000001</v>
          </cell>
          <cell r="X11">
            <v>1724.778</v>
          </cell>
          <cell r="Y11">
            <v>1501.37</v>
          </cell>
          <cell r="Z11">
            <v>2876.4749999999999</v>
          </cell>
          <cell r="AA11">
            <v>1547.4549999999999</v>
          </cell>
          <cell r="AB11">
            <v>1329.02</v>
          </cell>
          <cell r="AC11">
            <v>2681.2130000000002</v>
          </cell>
          <cell r="AD11">
            <v>1455.405</v>
          </cell>
          <cell r="AE11">
            <v>1225.808</v>
          </cell>
          <cell r="AF11">
            <v>825.91700000000003</v>
          </cell>
          <cell r="AG11">
            <v>412.34100000000001</v>
          </cell>
          <cell r="AH11">
            <v>413.57600000000002</v>
          </cell>
          <cell r="AI11">
            <v>483.38499999999999</v>
          </cell>
          <cell r="AJ11">
            <v>249.947</v>
          </cell>
          <cell r="AK11">
            <v>233.43799999999999</v>
          </cell>
          <cell r="AL11">
            <v>238.578</v>
          </cell>
          <cell r="AM11">
            <v>135.13399999999999</v>
          </cell>
          <cell r="AN11">
            <v>103.444</v>
          </cell>
          <cell r="AO11">
            <v>187.804</v>
          </cell>
          <cell r="AP11">
            <v>99.135000000000005</v>
          </cell>
          <cell r="AQ11">
            <v>88.668999999999997</v>
          </cell>
          <cell r="AR11">
            <v>1614.7449999999999</v>
          </cell>
          <cell r="AS11">
            <v>653.50900000000001</v>
          </cell>
          <cell r="AT11">
            <v>961.23599999999999</v>
          </cell>
          <cell r="AU11">
            <v>359.733</v>
          </cell>
          <cell r="AV11">
            <v>131.66800000000001</v>
          </cell>
          <cell r="AW11">
            <v>228.065</v>
          </cell>
          <cell r="AX11">
            <v>89.747</v>
          </cell>
          <cell r="AY11">
            <v>38.076999999999998</v>
          </cell>
          <cell r="AZ11">
            <v>51.670999999999999</v>
          </cell>
          <cell r="BA11">
            <v>299.06099999999998</v>
          </cell>
          <cell r="BB11">
            <v>105.09099999999999</v>
          </cell>
          <cell r="BC11">
            <v>193.971</v>
          </cell>
          <cell r="BD11">
            <v>45.201000000000001</v>
          </cell>
          <cell r="BE11">
            <v>17.251999999999999</v>
          </cell>
          <cell r="BF11">
            <v>27.949000000000002</v>
          </cell>
          <cell r="BG11">
            <v>239.197</v>
          </cell>
          <cell r="BH11">
            <v>81.078999999999994</v>
          </cell>
          <cell r="BI11">
            <v>158.11799999999999</v>
          </cell>
          <cell r="BJ11">
            <v>26.434999999999999</v>
          </cell>
          <cell r="BK11">
            <v>10.958</v>
          </cell>
          <cell r="BL11">
            <v>15.477</v>
          </cell>
          <cell r="BM11">
            <v>61.914999999999999</v>
          </cell>
          <cell r="BN11">
            <v>27.215</v>
          </cell>
          <cell r="BO11">
            <v>34.700000000000003</v>
          </cell>
          <cell r="BP11">
            <v>67.537000000000006</v>
          </cell>
          <cell r="BQ11">
            <v>2.8439999999999999</v>
          </cell>
          <cell r="BR11">
            <v>64.692999999999998</v>
          </cell>
          <cell r="BS11">
            <v>675.53200000000004</v>
          </cell>
          <cell r="BT11">
            <v>287.14499999999998</v>
          </cell>
          <cell r="BU11">
            <v>388.387</v>
          </cell>
          <cell r="BV11">
            <v>548.78099999999995</v>
          </cell>
          <cell r="BW11">
            <v>231.44</v>
          </cell>
          <cell r="BX11">
            <v>317.33999999999997</v>
          </cell>
          <cell r="BY11">
            <v>70.665000000000006</v>
          </cell>
          <cell r="BZ11">
            <v>30.672000000000001</v>
          </cell>
          <cell r="CA11">
            <v>39.993000000000002</v>
          </cell>
          <cell r="CB11">
            <v>478.11599999999999</v>
          </cell>
          <cell r="CC11">
            <v>200.768</v>
          </cell>
          <cell r="CD11">
            <v>277.34800000000001</v>
          </cell>
          <cell r="CE11">
            <v>3052.0059999999999</v>
          </cell>
          <cell r="CF11">
            <v>1640.636</v>
          </cell>
          <cell r="CG11">
            <v>1411.3689999999999</v>
          </cell>
          <cell r="CH11">
            <v>1731.884</v>
          </cell>
          <cell r="CI11">
            <v>721.971</v>
          </cell>
          <cell r="CJ11">
            <v>1009.913</v>
          </cell>
          <cell r="CK11">
            <v>278.60899999999998</v>
          </cell>
          <cell r="CL11">
            <v>100.878</v>
          </cell>
          <cell r="CM11">
            <v>177.73</v>
          </cell>
          <cell r="CN11">
            <v>3755.1840000000002</v>
          </cell>
          <cell r="CO11">
            <v>1854.5609999999999</v>
          </cell>
          <cell r="CP11">
            <v>1900.623</v>
          </cell>
          <cell r="CQ11">
            <v>2328.873</v>
          </cell>
          <cell r="CR11">
            <v>1237.1110000000001</v>
          </cell>
          <cell r="CS11">
            <v>1091.7619999999999</v>
          </cell>
          <cell r="CT11">
            <v>354.88499999999999</v>
          </cell>
          <cell r="CU11">
            <v>185.63800000000001</v>
          </cell>
          <cell r="CV11">
            <v>169.24700000000001</v>
          </cell>
          <cell r="CW11">
            <v>215.88399999999999</v>
          </cell>
          <cell r="CX11">
            <v>86.361000000000004</v>
          </cell>
          <cell r="CY11">
            <v>129.523</v>
          </cell>
          <cell r="CZ11">
            <v>124.398</v>
          </cell>
          <cell r="DA11">
            <v>52.536999999999999</v>
          </cell>
          <cell r="DB11">
            <v>71.861000000000004</v>
          </cell>
          <cell r="DC11">
            <v>224.36699999999999</v>
          </cell>
          <cell r="DD11">
            <v>97.366</v>
          </cell>
          <cell r="DE11">
            <v>127.001</v>
          </cell>
          <cell r="DF11">
            <v>205.93299999999999</v>
          </cell>
          <cell r="DG11">
            <v>83.441000000000003</v>
          </cell>
          <cell r="DH11">
            <v>122.492</v>
          </cell>
          <cell r="DI11">
            <v>460.83100000000002</v>
          </cell>
          <cell r="DJ11">
            <v>231.827</v>
          </cell>
          <cell r="DK11">
            <v>229.00399999999999</v>
          </cell>
          <cell r="DL11">
            <v>1868.0419999999999</v>
          </cell>
          <cell r="DM11">
            <v>1005.284</v>
          </cell>
          <cell r="DN11">
            <v>862.75800000000004</v>
          </cell>
          <cell r="DO11">
            <v>424.78500000000003</v>
          </cell>
          <cell r="DP11">
            <v>212.792</v>
          </cell>
          <cell r="DQ11">
            <v>211.99299999999999</v>
          </cell>
          <cell r="DR11">
            <v>1521.413</v>
          </cell>
          <cell r="DS11">
            <v>798.60199999999998</v>
          </cell>
          <cell r="DT11">
            <v>722.81100000000004</v>
          </cell>
          <cell r="DU11">
            <v>173.161</v>
          </cell>
          <cell r="DV11">
            <v>84.927000000000007</v>
          </cell>
          <cell r="DW11">
            <v>88.234999999999999</v>
          </cell>
          <cell r="DX11">
            <v>2507.348</v>
          </cell>
          <cell r="DY11">
            <v>1323.2929999999999</v>
          </cell>
          <cell r="DZ11">
            <v>1184.0540000000001</v>
          </cell>
          <cell r="EA11">
            <v>2227.5700000000002</v>
          </cell>
          <cell r="EB11">
            <v>1195.1099999999999</v>
          </cell>
          <cell r="EC11">
            <v>1032.4590000000001</v>
          </cell>
          <cell r="ED11">
            <v>2075.3240000000001</v>
          </cell>
          <cell r="EE11">
            <v>1120.355</v>
          </cell>
          <cell r="EF11">
            <v>954.96900000000005</v>
          </cell>
          <cell r="EG11">
            <v>580.61500000000001</v>
          </cell>
          <cell r="EH11">
            <v>299.60899999999998</v>
          </cell>
          <cell r="EI11">
            <v>281.00599999999997</v>
          </cell>
          <cell r="EJ11">
            <v>377.13099999999997</v>
          </cell>
          <cell r="EK11">
            <v>197.25800000000001</v>
          </cell>
          <cell r="EL11">
            <v>179.87299999999999</v>
          </cell>
          <cell r="EM11">
            <v>198.65600000000001</v>
          </cell>
          <cell r="EN11">
            <v>111.07599999999999</v>
          </cell>
          <cell r="EO11">
            <v>87.58</v>
          </cell>
          <cell r="EP11">
            <v>163.095</v>
          </cell>
          <cell r="EQ11">
            <v>93.206000000000003</v>
          </cell>
          <cell r="ER11">
            <v>69.89</v>
          </cell>
          <cell r="ES11">
            <v>1263.2159999999999</v>
          </cell>
          <cell r="ET11">
            <v>524.24400000000003</v>
          </cell>
          <cell r="EU11">
            <v>738.97199999999998</v>
          </cell>
          <cell r="EV11">
            <v>256.483</v>
          </cell>
          <cell r="EW11">
            <v>88.19</v>
          </cell>
          <cell r="EX11">
            <v>168.29400000000001</v>
          </cell>
          <cell r="EY11">
            <v>58.283000000000001</v>
          </cell>
          <cell r="EZ11">
            <v>23.245000000000001</v>
          </cell>
          <cell r="FA11">
            <v>35.036999999999999</v>
          </cell>
          <cell r="FB11">
            <v>224.386</v>
          </cell>
          <cell r="FC11">
            <v>77.305000000000007</v>
          </cell>
          <cell r="FD11">
            <v>147.08099999999999</v>
          </cell>
          <cell r="FE11">
            <v>33.225000000000001</v>
          </cell>
          <cell r="FF11">
            <v>10.308999999999999</v>
          </cell>
          <cell r="FG11">
            <v>22.916</v>
          </cell>
          <cell r="FH11">
            <v>182.559</v>
          </cell>
          <cell r="FI11">
            <v>63.576999999999998</v>
          </cell>
          <cell r="FJ11">
            <v>118.982</v>
          </cell>
          <cell r="FK11">
            <v>19.712</v>
          </cell>
          <cell r="FL11">
            <v>9.984</v>
          </cell>
          <cell r="FM11">
            <v>9.7279999999999998</v>
          </cell>
          <cell r="FN11">
            <v>32.572000000000003</v>
          </cell>
          <cell r="FO11">
            <v>10.884</v>
          </cell>
          <cell r="FP11">
            <v>21.687999999999999</v>
          </cell>
          <cell r="FQ11">
            <v>63.805999999999997</v>
          </cell>
          <cell r="FR11">
            <v>7.1970000000000001</v>
          </cell>
          <cell r="FS11">
            <v>56.61</v>
          </cell>
          <cell r="FT11">
            <v>554.03099999999995</v>
          </cell>
          <cell r="FU11">
            <v>236.89</v>
          </cell>
          <cell r="FV11">
            <v>317.14100000000002</v>
          </cell>
          <cell r="FW11">
            <v>420.053</v>
          </cell>
          <cell r="FX11">
            <v>181.39500000000001</v>
          </cell>
          <cell r="FY11">
            <v>238.65799999999999</v>
          </cell>
          <cell r="FZ11">
            <v>54.22</v>
          </cell>
          <cell r="GA11">
            <v>23.216999999999999</v>
          </cell>
          <cell r="GB11">
            <v>31.003</v>
          </cell>
          <cell r="GC11">
            <v>365.83300000000003</v>
          </cell>
          <cell r="GD11">
            <v>158.178</v>
          </cell>
          <cell r="GE11">
            <v>207.655</v>
          </cell>
          <cell r="GF11">
            <v>2383.0929999999998</v>
          </cell>
          <cell r="GG11">
            <v>1260.329</v>
          </cell>
          <cell r="GH11">
            <v>1122.7650000000001</v>
          </cell>
          <cell r="GI11">
            <v>1372.0909999999999</v>
          </cell>
          <cell r="GJ11">
            <v>594.23299999999995</v>
          </cell>
          <cell r="GK11">
            <v>777.85799999999995</v>
          </cell>
          <cell r="GL11">
            <v>212.59299999999999</v>
          </cell>
          <cell r="GM11">
            <v>76.278000000000006</v>
          </cell>
          <cell r="GN11">
            <v>136.316</v>
          </cell>
          <cell r="GO11">
            <v>1373.826</v>
          </cell>
          <cell r="GP11">
            <v>675.76700000000005</v>
          </cell>
          <cell r="GQ11">
            <v>698.05899999999997</v>
          </cell>
          <cell r="GR11">
            <v>797.64</v>
          </cell>
          <cell r="GS11">
            <v>428.983</v>
          </cell>
          <cell r="GT11">
            <v>368.65699999999998</v>
          </cell>
          <cell r="GU11">
            <v>112.443</v>
          </cell>
          <cell r="GV11">
            <v>53.069000000000003</v>
          </cell>
          <cell r="GW11">
            <v>59.374000000000002</v>
          </cell>
          <cell r="GX11">
            <v>77.352999999999994</v>
          </cell>
          <cell r="GY11">
            <v>26.863</v>
          </cell>
          <cell r="GZ11">
            <v>50.488999999999997</v>
          </cell>
          <cell r="HA11">
            <v>40.366999999999997</v>
          </cell>
          <cell r="HB11">
            <v>17.911000000000001</v>
          </cell>
          <cell r="HC11">
            <v>22.456</v>
          </cell>
          <cell r="HD11">
            <v>78.497</v>
          </cell>
          <cell r="HE11">
            <v>28.645</v>
          </cell>
          <cell r="HF11">
            <v>49.850999999999999</v>
          </cell>
          <cell r="HG11">
            <v>74.325000000000003</v>
          </cell>
          <cell r="HH11">
            <v>25.981000000000002</v>
          </cell>
          <cell r="HI11">
            <v>48.344000000000001</v>
          </cell>
          <cell r="HJ11">
            <v>129.55099999999999</v>
          </cell>
          <cell r="HK11">
            <v>69.912000000000006</v>
          </cell>
          <cell r="HL11">
            <v>59.639000000000003</v>
          </cell>
          <cell r="HM11">
            <v>668.08900000000006</v>
          </cell>
          <cell r="HN11">
            <v>359.07100000000003</v>
          </cell>
          <cell r="HO11">
            <v>309.01799999999997</v>
          </cell>
          <cell r="HP11">
            <v>119.626</v>
          </cell>
          <cell r="HQ11">
            <v>63.820999999999998</v>
          </cell>
          <cell r="HR11">
            <v>55.805</v>
          </cell>
          <cell r="HS11">
            <v>536.19200000000001</v>
          </cell>
          <cell r="HT11">
            <v>272.858</v>
          </cell>
          <cell r="HU11">
            <v>263.334</v>
          </cell>
          <cell r="HV11">
            <v>61.551000000000002</v>
          </cell>
          <cell r="HW11">
            <v>31.623999999999999</v>
          </cell>
          <cell r="HX11">
            <v>29.927</v>
          </cell>
          <cell r="HY11">
            <v>863.37400000000002</v>
          </cell>
          <cell r="HZ11">
            <v>459.92500000000001</v>
          </cell>
          <cell r="IA11">
            <v>403.45</v>
          </cell>
          <cell r="IB11">
            <v>777.31399999999996</v>
          </cell>
          <cell r="IC11">
            <v>416.577</v>
          </cell>
          <cell r="ID11">
            <v>360.73700000000002</v>
          </cell>
          <cell r="IE11">
            <v>724.23</v>
          </cell>
          <cell r="IF11">
            <v>391.67099999999999</v>
          </cell>
          <cell r="IG11">
            <v>332.55900000000003</v>
          </cell>
          <cell r="IH11">
            <v>197.6</v>
          </cell>
          <cell r="II11">
            <v>96.504999999999995</v>
          </cell>
          <cell r="IJ11">
            <v>101.096</v>
          </cell>
          <cell r="IK11">
            <v>117.44799999999999</v>
          </cell>
          <cell r="IL11">
            <v>58.415999999999997</v>
          </cell>
          <cell r="IM11">
            <v>59.031999999999996</v>
          </cell>
          <cell r="IN11">
            <v>51.713999999999999</v>
          </cell>
          <cell r="IO11">
            <v>27.475000000000001</v>
          </cell>
          <cell r="IP11">
            <v>24.239000000000001</v>
          </cell>
          <cell r="IQ11">
            <v>57.426000000000002</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288.60300000000001</v>
          </cell>
          <cell r="C23">
            <v>126.53700000000001</v>
          </cell>
          <cell r="D23">
            <v>162.066</v>
          </cell>
          <cell r="E23">
            <v>274.72699999999998</v>
          </cell>
          <cell r="F23">
            <v>114.92</v>
          </cell>
          <cell r="G23">
            <v>159.80699999999999</v>
          </cell>
          <cell r="H23">
            <v>571.61800000000005</v>
          </cell>
          <cell r="I23">
            <v>309.12200000000001</v>
          </cell>
          <cell r="J23">
            <v>262.49599999999998</v>
          </cell>
          <cell r="K23">
            <v>2480.9940000000001</v>
          </cell>
          <cell r="L23">
            <v>1347.912</v>
          </cell>
          <cell r="M23">
            <v>1133.0820000000001</v>
          </cell>
          <cell r="N23">
            <v>520.88499999999999</v>
          </cell>
          <cell r="O23">
            <v>279.28800000000001</v>
          </cell>
          <cell r="P23">
            <v>241.59700000000001</v>
          </cell>
          <cell r="Q23">
            <v>1947.883</v>
          </cell>
          <cell r="R23">
            <v>990.06500000000005</v>
          </cell>
          <cell r="S23">
            <v>957.81799999999998</v>
          </cell>
          <cell r="T23">
            <v>269.89600000000002</v>
          </cell>
          <cell r="U23">
            <v>137.46799999999999</v>
          </cell>
          <cell r="V23">
            <v>132.428</v>
          </cell>
          <cell r="W23">
            <v>3288.913</v>
          </cell>
          <cell r="X23">
            <v>1763.59</v>
          </cell>
          <cell r="Y23">
            <v>1525.3230000000001</v>
          </cell>
          <cell r="Z23">
            <v>2919.8890000000001</v>
          </cell>
          <cell r="AA23">
            <v>1573.587</v>
          </cell>
          <cell r="AB23">
            <v>1346.3019999999999</v>
          </cell>
          <cell r="AC23">
            <v>2725.8679999999999</v>
          </cell>
          <cell r="AD23">
            <v>1487.5229999999999</v>
          </cell>
          <cell r="AE23">
            <v>1238.345</v>
          </cell>
          <cell r="AF23">
            <v>810.798</v>
          </cell>
          <cell r="AG23">
            <v>410.40600000000001</v>
          </cell>
          <cell r="AH23">
            <v>400.392</v>
          </cell>
          <cell r="AI23">
            <v>482.48</v>
          </cell>
          <cell r="AJ23">
            <v>248.97</v>
          </cell>
          <cell r="AK23">
            <v>233.51</v>
          </cell>
          <cell r="AL23">
            <v>246.18</v>
          </cell>
          <cell r="AM23">
            <v>142.41399999999999</v>
          </cell>
          <cell r="AN23">
            <v>103.76600000000001</v>
          </cell>
          <cell r="AO23">
            <v>189.012</v>
          </cell>
          <cell r="AP23">
            <v>101.276</v>
          </cell>
          <cell r="AQ23">
            <v>87.736000000000004</v>
          </cell>
          <cell r="AR23">
            <v>1664.702</v>
          </cell>
          <cell r="AS23">
            <v>654.47799999999995</v>
          </cell>
          <cell r="AT23">
            <v>1010.223</v>
          </cell>
          <cell r="AU23">
            <v>362.73899999999998</v>
          </cell>
          <cell r="AV23">
            <v>129.15700000000001</v>
          </cell>
          <cell r="AW23">
            <v>233.583</v>
          </cell>
          <cell r="AX23">
            <v>109.21</v>
          </cell>
          <cell r="AY23">
            <v>40.36</v>
          </cell>
          <cell r="AZ23">
            <v>68.849999999999994</v>
          </cell>
          <cell r="BA23">
            <v>306.55200000000002</v>
          </cell>
          <cell r="BB23">
            <v>112.367</v>
          </cell>
          <cell r="BC23">
            <v>194.185</v>
          </cell>
          <cell r="BD23">
            <v>46.728999999999999</v>
          </cell>
          <cell r="BE23">
            <v>14.194000000000001</v>
          </cell>
          <cell r="BF23">
            <v>32.536000000000001</v>
          </cell>
          <cell r="BG23">
            <v>243.542</v>
          </cell>
          <cell r="BH23">
            <v>94.052999999999997</v>
          </cell>
          <cell r="BI23">
            <v>149.489</v>
          </cell>
          <cell r="BJ23">
            <v>26.015999999999998</v>
          </cell>
          <cell r="BK23">
            <v>11.286</v>
          </cell>
          <cell r="BL23">
            <v>14.731</v>
          </cell>
          <cell r="BM23">
            <v>61.182000000000002</v>
          </cell>
          <cell r="BN23">
            <v>19.768000000000001</v>
          </cell>
          <cell r="BO23">
            <v>41.412999999999997</v>
          </cell>
          <cell r="BP23">
            <v>66.86</v>
          </cell>
          <cell r="BQ23">
            <v>3.7949999999999999</v>
          </cell>
          <cell r="BR23">
            <v>63.064999999999998</v>
          </cell>
          <cell r="BS23">
            <v>684.55399999999997</v>
          </cell>
          <cell r="BT23">
            <v>279.101</v>
          </cell>
          <cell r="BU23">
            <v>405.45299999999997</v>
          </cell>
          <cell r="BV23">
            <v>556.74599999999998</v>
          </cell>
          <cell r="BW23">
            <v>233.411</v>
          </cell>
          <cell r="BX23">
            <v>323.33499999999998</v>
          </cell>
          <cell r="BY23">
            <v>76.558999999999997</v>
          </cell>
          <cell r="BZ23">
            <v>34.323</v>
          </cell>
          <cell r="CA23">
            <v>42.234999999999999</v>
          </cell>
          <cell r="CB23">
            <v>480.18700000000001</v>
          </cell>
          <cell r="CC23">
            <v>199.08799999999999</v>
          </cell>
          <cell r="CD23">
            <v>281.09899999999999</v>
          </cell>
          <cell r="CE23">
            <v>3129.1709999999998</v>
          </cell>
          <cell r="CF23">
            <v>1691.357</v>
          </cell>
          <cell r="CG23">
            <v>1437.8140000000001</v>
          </cell>
          <cell r="CH23">
            <v>1777.155</v>
          </cell>
          <cell r="CI23">
            <v>721.43100000000004</v>
          </cell>
          <cell r="CJ23">
            <v>1055.7239999999999</v>
          </cell>
          <cell r="CK23">
            <v>282.77199999999999</v>
          </cell>
          <cell r="CL23">
            <v>106.042</v>
          </cell>
          <cell r="CM23">
            <v>176.73099999999999</v>
          </cell>
          <cell r="CN23">
            <v>3774.9580000000001</v>
          </cell>
          <cell r="CO23">
            <v>1857.877</v>
          </cell>
          <cell r="CP23">
            <v>1917.0809999999999</v>
          </cell>
          <cell r="CQ23">
            <v>2378.3389999999999</v>
          </cell>
          <cell r="CR23">
            <v>1262.009</v>
          </cell>
          <cell r="CS23">
            <v>1116.33</v>
          </cell>
          <cell r="CT23">
            <v>311.57499999999999</v>
          </cell>
          <cell r="CU23">
            <v>158.41</v>
          </cell>
          <cell r="CV23">
            <v>153.166</v>
          </cell>
          <cell r="CW23">
            <v>194.15600000000001</v>
          </cell>
          <cell r="CX23">
            <v>77.816000000000003</v>
          </cell>
          <cell r="CY23">
            <v>116.339</v>
          </cell>
          <cell r="CZ23">
            <v>112.074</v>
          </cell>
          <cell r="DA23">
            <v>49.567</v>
          </cell>
          <cell r="DB23">
            <v>62.508000000000003</v>
          </cell>
          <cell r="DC23">
            <v>208.42699999999999</v>
          </cell>
          <cell r="DD23">
            <v>90.465000000000003</v>
          </cell>
          <cell r="DE23">
            <v>117.962</v>
          </cell>
          <cell r="DF23">
            <v>186.52799999999999</v>
          </cell>
          <cell r="DG23">
            <v>76.448999999999998</v>
          </cell>
          <cell r="DH23">
            <v>110.07899999999999</v>
          </cell>
          <cell r="DI23">
            <v>439.88900000000001</v>
          </cell>
          <cell r="DJ23">
            <v>240.40100000000001</v>
          </cell>
          <cell r="DK23">
            <v>199.488</v>
          </cell>
          <cell r="DL23">
            <v>1938.45</v>
          </cell>
          <cell r="DM23">
            <v>1021.6079999999999</v>
          </cell>
          <cell r="DN23">
            <v>916.84199999999998</v>
          </cell>
          <cell r="DO23">
            <v>396.54899999999998</v>
          </cell>
          <cell r="DP23">
            <v>211.41200000000001</v>
          </cell>
          <cell r="DQ23">
            <v>185.137</v>
          </cell>
          <cell r="DR23">
            <v>1570.758</v>
          </cell>
          <cell r="DS23">
            <v>791.14599999999996</v>
          </cell>
          <cell r="DT23">
            <v>779.61199999999997</v>
          </cell>
          <cell r="DU23">
            <v>155.90799999999999</v>
          </cell>
          <cell r="DV23">
            <v>76.838999999999999</v>
          </cell>
          <cell r="DW23">
            <v>79.069000000000003</v>
          </cell>
          <cell r="DX23">
            <v>2553.2750000000001</v>
          </cell>
          <cell r="DY23">
            <v>1350.7370000000001</v>
          </cell>
          <cell r="DZ23">
            <v>1202.537</v>
          </cell>
          <cell r="EA23">
            <v>2264.1990000000001</v>
          </cell>
          <cell r="EB23">
            <v>1194.873</v>
          </cell>
          <cell r="EC23">
            <v>1069.327</v>
          </cell>
          <cell r="ED23">
            <v>2118.8339999999998</v>
          </cell>
          <cell r="EE23">
            <v>1127.2190000000001</v>
          </cell>
          <cell r="EF23">
            <v>991.61500000000001</v>
          </cell>
          <cell r="EG23">
            <v>538.61099999999999</v>
          </cell>
          <cell r="EH23">
            <v>276.17099999999999</v>
          </cell>
          <cell r="EI23">
            <v>262.44</v>
          </cell>
          <cell r="EJ23">
            <v>354.76900000000001</v>
          </cell>
          <cell r="EK23">
            <v>195.01900000000001</v>
          </cell>
          <cell r="EL23">
            <v>159.75</v>
          </cell>
          <cell r="EM23">
            <v>179.833</v>
          </cell>
          <cell r="EN23">
            <v>106.29</v>
          </cell>
          <cell r="EO23">
            <v>73.542000000000002</v>
          </cell>
          <cell r="EP23">
            <v>138.208</v>
          </cell>
          <cell r="EQ23">
            <v>68.557000000000002</v>
          </cell>
          <cell r="ER23">
            <v>69.650999999999996</v>
          </cell>
          <cell r="ES23">
            <v>1258.4110000000001</v>
          </cell>
          <cell r="ET23">
            <v>527.31200000000001</v>
          </cell>
          <cell r="EU23">
            <v>731.1</v>
          </cell>
          <cell r="EV23">
            <v>241.86500000000001</v>
          </cell>
          <cell r="EW23">
            <v>92.421000000000006</v>
          </cell>
          <cell r="EX23">
            <v>149.44399999999999</v>
          </cell>
          <cell r="EY23">
            <v>66.375</v>
          </cell>
          <cell r="EZ23">
            <v>30.382000000000001</v>
          </cell>
          <cell r="FA23">
            <v>35.991999999999997</v>
          </cell>
          <cell r="FB23">
            <v>205.98500000000001</v>
          </cell>
          <cell r="FC23">
            <v>79.703000000000003</v>
          </cell>
          <cell r="FD23">
            <v>126.282</v>
          </cell>
          <cell r="FE23">
            <v>29.388999999999999</v>
          </cell>
          <cell r="FF23">
            <v>11.06</v>
          </cell>
          <cell r="FG23">
            <v>18.329000000000001</v>
          </cell>
          <cell r="FH23">
            <v>162.78399999999999</v>
          </cell>
          <cell r="FI23">
            <v>65.382000000000005</v>
          </cell>
          <cell r="FJ23">
            <v>97.402000000000001</v>
          </cell>
          <cell r="FK23">
            <v>18.710999999999999</v>
          </cell>
          <cell r="FL23">
            <v>9.1280000000000001</v>
          </cell>
          <cell r="FM23">
            <v>9.5820000000000007</v>
          </cell>
          <cell r="FN23">
            <v>35.878999999999998</v>
          </cell>
          <cell r="FO23">
            <v>12.718</v>
          </cell>
          <cell r="FP23">
            <v>23.161999999999999</v>
          </cell>
          <cell r="FQ23">
            <v>46.923999999999999</v>
          </cell>
          <cell r="FR23">
            <v>4.4420000000000002</v>
          </cell>
          <cell r="FS23">
            <v>42.481999999999999</v>
          </cell>
          <cell r="FT23">
            <v>541.08799999999997</v>
          </cell>
          <cell r="FU23">
            <v>237.33199999999999</v>
          </cell>
          <cell r="FV23">
            <v>303.75599999999997</v>
          </cell>
          <cell r="FW23">
            <v>380.07299999999998</v>
          </cell>
          <cell r="FX23">
            <v>160.977</v>
          </cell>
          <cell r="FY23">
            <v>219.095</v>
          </cell>
          <cell r="FZ23">
            <v>46.231999999999999</v>
          </cell>
          <cell r="GA23">
            <v>17.669</v>
          </cell>
          <cell r="GB23">
            <v>28.562000000000001</v>
          </cell>
          <cell r="GC23">
            <v>333.84100000000001</v>
          </cell>
          <cell r="GD23">
            <v>143.30799999999999</v>
          </cell>
          <cell r="GE23">
            <v>190.53299999999999</v>
          </cell>
          <cell r="GF23">
            <v>2424.5709999999999</v>
          </cell>
          <cell r="GG23">
            <v>1279.6780000000001</v>
          </cell>
          <cell r="GH23">
            <v>1144.8920000000001</v>
          </cell>
          <cell r="GI23">
            <v>1350.3879999999999</v>
          </cell>
          <cell r="GJ23">
            <v>578.19899999999996</v>
          </cell>
          <cell r="GK23">
            <v>772.18899999999996</v>
          </cell>
          <cell r="GL23">
            <v>197.68799999999999</v>
          </cell>
          <cell r="GM23">
            <v>78.664000000000001</v>
          </cell>
          <cell r="GN23">
            <v>119.024</v>
          </cell>
          <cell r="GO23">
            <v>1371.539</v>
          </cell>
          <cell r="GP23">
            <v>676.03399999999999</v>
          </cell>
          <cell r="GQ23">
            <v>695.505</v>
          </cell>
          <cell r="GR23">
            <v>804.77200000000005</v>
          </cell>
          <cell r="GS23">
            <v>425.02699999999999</v>
          </cell>
          <cell r="GT23">
            <v>379.74400000000003</v>
          </cell>
          <cell r="GU23">
            <v>119.357</v>
          </cell>
          <cell r="GV23">
            <v>59.527999999999999</v>
          </cell>
          <cell r="GW23">
            <v>59.828000000000003</v>
          </cell>
          <cell r="GX23">
            <v>81.144000000000005</v>
          </cell>
          <cell r="GY23">
            <v>31.75</v>
          </cell>
          <cell r="GZ23">
            <v>49.393999999999998</v>
          </cell>
          <cell r="HA23">
            <v>41.279000000000003</v>
          </cell>
          <cell r="HB23">
            <v>21.349</v>
          </cell>
          <cell r="HC23">
            <v>19.93</v>
          </cell>
          <cell r="HD23">
            <v>82.215999999999994</v>
          </cell>
          <cell r="HE23">
            <v>32.884999999999998</v>
          </cell>
          <cell r="HF23">
            <v>49.331000000000003</v>
          </cell>
          <cell r="HG23">
            <v>77.132000000000005</v>
          </cell>
          <cell r="HH23">
            <v>30.436</v>
          </cell>
          <cell r="HI23">
            <v>46.695999999999998</v>
          </cell>
          <cell r="HJ23">
            <v>137.624</v>
          </cell>
          <cell r="HK23">
            <v>70.649000000000001</v>
          </cell>
          <cell r="HL23">
            <v>66.975999999999999</v>
          </cell>
          <cell r="HM23">
            <v>667.14700000000005</v>
          </cell>
          <cell r="HN23">
            <v>354.37900000000002</v>
          </cell>
          <cell r="HO23">
            <v>312.76900000000001</v>
          </cell>
          <cell r="HP23">
            <v>122.536</v>
          </cell>
          <cell r="HQ23">
            <v>61.838999999999999</v>
          </cell>
          <cell r="HR23">
            <v>60.697000000000003</v>
          </cell>
          <cell r="HS23">
            <v>543.05399999999997</v>
          </cell>
          <cell r="HT23">
            <v>273.06</v>
          </cell>
          <cell r="HU23">
            <v>269.99400000000003</v>
          </cell>
          <cell r="HV23">
            <v>68.355999999999995</v>
          </cell>
          <cell r="HW23">
            <v>31.67</v>
          </cell>
          <cell r="HX23">
            <v>36.686</v>
          </cell>
          <cell r="HY23">
            <v>873.79300000000001</v>
          </cell>
          <cell r="HZ23">
            <v>457.97699999999998</v>
          </cell>
          <cell r="IA23">
            <v>415.81599999999997</v>
          </cell>
          <cell r="IB23">
            <v>785.58199999999999</v>
          </cell>
          <cell r="IC23">
            <v>412.93200000000002</v>
          </cell>
          <cell r="ID23">
            <v>372.65</v>
          </cell>
          <cell r="IE23">
            <v>727.92100000000005</v>
          </cell>
          <cell r="IF23">
            <v>386.44499999999999</v>
          </cell>
          <cell r="IG23">
            <v>341.476</v>
          </cell>
          <cell r="IH23">
            <v>206.245</v>
          </cell>
          <cell r="II23">
            <v>97.096999999999994</v>
          </cell>
          <cell r="IJ23">
            <v>109.148</v>
          </cell>
          <cell r="IK23">
            <v>127.958</v>
          </cell>
          <cell r="IL23">
            <v>64.632000000000005</v>
          </cell>
          <cell r="IM23">
            <v>63.326000000000001</v>
          </cell>
          <cell r="IN23">
            <v>58.936999999999998</v>
          </cell>
          <cell r="IO23">
            <v>31.681999999999999</v>
          </cell>
          <cell r="IP23">
            <v>27.254999999999999</v>
          </cell>
          <cell r="IQ23">
            <v>64.114000000000004</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303.99400000000003</v>
          </cell>
          <cell r="C35">
            <v>126.203</v>
          </cell>
          <cell r="D35">
            <v>177.791</v>
          </cell>
          <cell r="E35">
            <v>287.77199999999999</v>
          </cell>
          <cell r="F35">
            <v>114.47199999999999</v>
          </cell>
          <cell r="G35">
            <v>173.3</v>
          </cell>
          <cell r="H35">
            <v>580.15499999999997</v>
          </cell>
          <cell r="I35">
            <v>311.13200000000001</v>
          </cell>
          <cell r="J35">
            <v>269.02199999999999</v>
          </cell>
          <cell r="K35">
            <v>2585.5300000000002</v>
          </cell>
          <cell r="L35">
            <v>1388.491</v>
          </cell>
          <cell r="M35">
            <v>1197.039</v>
          </cell>
          <cell r="N35">
            <v>522.95399999999995</v>
          </cell>
          <cell r="O35">
            <v>273.99900000000002</v>
          </cell>
          <cell r="P35">
            <v>248.95500000000001</v>
          </cell>
          <cell r="Q35">
            <v>2054.1619999999998</v>
          </cell>
          <cell r="R35">
            <v>1026.8489999999999</v>
          </cell>
          <cell r="S35">
            <v>1027.3130000000001</v>
          </cell>
          <cell r="T35">
            <v>261.58800000000002</v>
          </cell>
          <cell r="U35">
            <v>119.908</v>
          </cell>
          <cell r="V35">
            <v>141.68</v>
          </cell>
          <cell r="W35">
            <v>3431.3150000000001</v>
          </cell>
          <cell r="X35">
            <v>1814.22</v>
          </cell>
          <cell r="Y35">
            <v>1617.095</v>
          </cell>
          <cell r="Z35">
            <v>3038.288</v>
          </cell>
          <cell r="AA35">
            <v>1612.739</v>
          </cell>
          <cell r="AB35">
            <v>1425.549</v>
          </cell>
          <cell r="AC35">
            <v>2825.57</v>
          </cell>
          <cell r="AD35">
            <v>1527.213</v>
          </cell>
          <cell r="AE35">
            <v>1298.357</v>
          </cell>
          <cell r="AF35">
            <v>813.96299999999997</v>
          </cell>
          <cell r="AG35">
            <v>394.05099999999999</v>
          </cell>
          <cell r="AH35">
            <v>419.91199999999998</v>
          </cell>
          <cell r="AI35">
            <v>512.44899999999996</v>
          </cell>
          <cell r="AJ35">
            <v>259.19299999999998</v>
          </cell>
          <cell r="AK35">
            <v>253.256</v>
          </cell>
          <cell r="AL35">
            <v>246.81899999999999</v>
          </cell>
          <cell r="AM35">
            <v>144.596</v>
          </cell>
          <cell r="AN35">
            <v>102.223</v>
          </cell>
          <cell r="AO35">
            <v>201.01900000000001</v>
          </cell>
          <cell r="AP35">
            <v>99.563999999999993</v>
          </cell>
          <cell r="AQ35">
            <v>101.456</v>
          </cell>
          <cell r="AR35">
            <v>1688.6</v>
          </cell>
          <cell r="AS35">
            <v>676.11400000000003</v>
          </cell>
          <cell r="AT35">
            <v>1012.485</v>
          </cell>
          <cell r="AU35">
            <v>342.79</v>
          </cell>
          <cell r="AV35">
            <v>125.961</v>
          </cell>
          <cell r="AW35">
            <v>216.82900000000001</v>
          </cell>
          <cell r="AX35">
            <v>84.042000000000002</v>
          </cell>
          <cell r="AY35">
            <v>35.305999999999997</v>
          </cell>
          <cell r="AZ35">
            <v>48.735999999999997</v>
          </cell>
          <cell r="BA35">
            <v>288.83999999999997</v>
          </cell>
          <cell r="BB35">
            <v>110.846</v>
          </cell>
          <cell r="BC35">
            <v>177.994</v>
          </cell>
          <cell r="BD35">
            <v>47.607999999999997</v>
          </cell>
          <cell r="BE35">
            <v>14.881</v>
          </cell>
          <cell r="BF35">
            <v>32.726999999999997</v>
          </cell>
          <cell r="BG35">
            <v>230.429</v>
          </cell>
          <cell r="BH35">
            <v>92.585999999999999</v>
          </cell>
          <cell r="BI35">
            <v>137.84299999999999</v>
          </cell>
          <cell r="BJ35">
            <v>24.082000000000001</v>
          </cell>
          <cell r="BK35">
            <v>11.619</v>
          </cell>
          <cell r="BL35">
            <v>12.462999999999999</v>
          </cell>
          <cell r="BM35">
            <v>54.273000000000003</v>
          </cell>
          <cell r="BN35">
            <v>15.436999999999999</v>
          </cell>
          <cell r="BO35">
            <v>38.835000000000001</v>
          </cell>
          <cell r="BP35">
            <v>62.161000000000001</v>
          </cell>
          <cell r="BQ35">
            <v>3.3250000000000002</v>
          </cell>
          <cell r="BR35">
            <v>58.835999999999999</v>
          </cell>
          <cell r="BS35">
            <v>580.38900000000001</v>
          </cell>
          <cell r="BT35">
            <v>248.029</v>
          </cell>
          <cell r="BU35">
            <v>332.36</v>
          </cell>
          <cell r="BV35">
            <v>544.13199999999995</v>
          </cell>
          <cell r="BW35">
            <v>225.84700000000001</v>
          </cell>
          <cell r="BX35">
            <v>318.28399999999999</v>
          </cell>
          <cell r="BY35">
            <v>74.209999999999994</v>
          </cell>
          <cell r="BZ35">
            <v>26.199000000000002</v>
          </cell>
          <cell r="CA35">
            <v>48.011000000000003</v>
          </cell>
          <cell r="CB35">
            <v>469.92200000000003</v>
          </cell>
          <cell r="CC35">
            <v>199.648</v>
          </cell>
          <cell r="CD35">
            <v>270.274</v>
          </cell>
          <cell r="CE35">
            <v>3239.895</v>
          </cell>
          <cell r="CF35">
            <v>1725.8230000000001</v>
          </cell>
          <cell r="CG35">
            <v>1514.0719999999999</v>
          </cell>
          <cell r="CH35">
            <v>1815.4090000000001</v>
          </cell>
          <cell r="CI35">
            <v>749.47900000000004</v>
          </cell>
          <cell r="CJ35">
            <v>1065.93</v>
          </cell>
          <cell r="CK35">
            <v>274.50200000000001</v>
          </cell>
          <cell r="CL35">
            <v>109.724</v>
          </cell>
          <cell r="CM35">
            <v>164.779</v>
          </cell>
          <cell r="CN35">
            <v>3840.123</v>
          </cell>
          <cell r="CO35">
            <v>1882.673</v>
          </cell>
          <cell r="CP35">
            <v>1957.45</v>
          </cell>
          <cell r="CQ35">
            <v>2344.3069999999998</v>
          </cell>
          <cell r="CR35">
            <v>1234.2249999999999</v>
          </cell>
          <cell r="CS35">
            <v>1110.0820000000001</v>
          </cell>
          <cell r="CT35">
            <v>333.12200000000001</v>
          </cell>
          <cell r="CU35">
            <v>173.404</v>
          </cell>
          <cell r="CV35">
            <v>159.71799999999999</v>
          </cell>
          <cell r="CW35">
            <v>216.53399999999999</v>
          </cell>
          <cell r="CX35">
            <v>88.125</v>
          </cell>
          <cell r="CY35">
            <v>128.40899999999999</v>
          </cell>
          <cell r="CZ35">
            <v>115.328</v>
          </cell>
          <cell r="DA35">
            <v>61.308</v>
          </cell>
          <cell r="DB35">
            <v>54.021000000000001</v>
          </cell>
          <cell r="DC35">
            <v>235.68299999999999</v>
          </cell>
          <cell r="DD35">
            <v>103.697</v>
          </cell>
          <cell r="DE35">
            <v>131.98599999999999</v>
          </cell>
          <cell r="DF35">
            <v>208.87200000000001</v>
          </cell>
          <cell r="DG35">
            <v>86.015000000000001</v>
          </cell>
          <cell r="DH35">
            <v>122.857</v>
          </cell>
          <cell r="DI35">
            <v>477.64400000000001</v>
          </cell>
          <cell r="DJ35">
            <v>269.82</v>
          </cell>
          <cell r="DK35">
            <v>207.82400000000001</v>
          </cell>
          <cell r="DL35">
            <v>1866.663</v>
          </cell>
          <cell r="DM35">
            <v>964.40499999999997</v>
          </cell>
          <cell r="DN35">
            <v>902.25800000000004</v>
          </cell>
          <cell r="DO35">
            <v>438.995</v>
          </cell>
          <cell r="DP35">
            <v>243.47800000000001</v>
          </cell>
          <cell r="DQ35">
            <v>195.51599999999999</v>
          </cell>
          <cell r="DR35">
            <v>1516.902</v>
          </cell>
          <cell r="DS35">
            <v>739.83100000000002</v>
          </cell>
          <cell r="DT35">
            <v>777.07100000000003</v>
          </cell>
          <cell r="DU35">
            <v>159.655</v>
          </cell>
          <cell r="DV35">
            <v>71.031000000000006</v>
          </cell>
          <cell r="DW35">
            <v>88.625</v>
          </cell>
          <cell r="DX35">
            <v>2537.89</v>
          </cell>
          <cell r="DY35">
            <v>1322.6179999999999</v>
          </cell>
          <cell r="DZ35">
            <v>1215.2729999999999</v>
          </cell>
          <cell r="EA35">
            <v>2219.1129999999998</v>
          </cell>
          <cell r="EB35">
            <v>1159.874</v>
          </cell>
          <cell r="EC35">
            <v>1059.239</v>
          </cell>
          <cell r="ED35">
            <v>2052.2600000000002</v>
          </cell>
          <cell r="EE35">
            <v>1081.58</v>
          </cell>
          <cell r="EF35">
            <v>970.68</v>
          </cell>
          <cell r="EG35">
            <v>549.40300000000002</v>
          </cell>
          <cell r="EH35">
            <v>280.11200000000002</v>
          </cell>
          <cell r="EI35">
            <v>269.291</v>
          </cell>
          <cell r="EJ35">
            <v>381.64499999999998</v>
          </cell>
          <cell r="EK35">
            <v>205.416</v>
          </cell>
          <cell r="EL35">
            <v>176.22900000000001</v>
          </cell>
          <cell r="EM35">
            <v>188.06200000000001</v>
          </cell>
          <cell r="EN35">
            <v>117.024</v>
          </cell>
          <cell r="EO35">
            <v>71.037999999999997</v>
          </cell>
          <cell r="EP35">
            <v>169.155</v>
          </cell>
          <cell r="EQ35">
            <v>91.912999999999997</v>
          </cell>
          <cell r="ER35">
            <v>77.242000000000004</v>
          </cell>
          <cell r="ES35">
            <v>1326.6610000000001</v>
          </cell>
          <cell r="ET35">
            <v>556.53499999999997</v>
          </cell>
          <cell r="EU35">
            <v>770.12599999999998</v>
          </cell>
          <cell r="EV35">
            <v>255.07499999999999</v>
          </cell>
          <cell r="EW35">
            <v>83.748000000000005</v>
          </cell>
          <cell r="EX35">
            <v>171.327</v>
          </cell>
          <cell r="EY35">
            <v>74.075000000000003</v>
          </cell>
          <cell r="EZ35">
            <v>26.216999999999999</v>
          </cell>
          <cell r="FA35">
            <v>47.859000000000002</v>
          </cell>
          <cell r="FB35">
            <v>220.46700000000001</v>
          </cell>
          <cell r="FC35">
            <v>71.418999999999997</v>
          </cell>
          <cell r="FD35">
            <v>149.048</v>
          </cell>
          <cell r="FE35">
            <v>31.922000000000001</v>
          </cell>
          <cell r="FF35">
            <v>9.6850000000000005</v>
          </cell>
          <cell r="FG35">
            <v>22.236999999999998</v>
          </cell>
          <cell r="FH35">
            <v>177.29400000000001</v>
          </cell>
          <cell r="FI35">
            <v>57.542999999999999</v>
          </cell>
          <cell r="FJ35">
            <v>119.751</v>
          </cell>
          <cell r="FK35">
            <v>21.241</v>
          </cell>
          <cell r="FL35">
            <v>7.5129999999999999</v>
          </cell>
          <cell r="FM35">
            <v>13.728</v>
          </cell>
          <cell r="FN35">
            <v>35.036000000000001</v>
          </cell>
          <cell r="FO35">
            <v>12.757</v>
          </cell>
          <cell r="FP35">
            <v>22.279</v>
          </cell>
          <cell r="FQ35">
            <v>52.145000000000003</v>
          </cell>
          <cell r="FR35">
            <v>4.0590000000000002</v>
          </cell>
          <cell r="FS35">
            <v>48.085999999999999</v>
          </cell>
          <cell r="FT35">
            <v>602.40899999999999</v>
          </cell>
          <cell r="FU35">
            <v>256.49700000000001</v>
          </cell>
          <cell r="FV35">
            <v>345.91199999999998</v>
          </cell>
          <cell r="FW35">
            <v>424.65800000000002</v>
          </cell>
          <cell r="FX35">
            <v>176.09</v>
          </cell>
          <cell r="FY35">
            <v>248.56899999999999</v>
          </cell>
          <cell r="FZ35">
            <v>54.465000000000003</v>
          </cell>
          <cell r="GA35">
            <v>22.806999999999999</v>
          </cell>
          <cell r="GB35">
            <v>31.658000000000001</v>
          </cell>
          <cell r="GC35">
            <v>370.19299999999998</v>
          </cell>
          <cell r="GD35">
            <v>153.28299999999999</v>
          </cell>
          <cell r="GE35">
            <v>216.91</v>
          </cell>
          <cell r="GF35">
            <v>2398.7730000000001</v>
          </cell>
          <cell r="GG35">
            <v>1257.0319999999999</v>
          </cell>
          <cell r="GH35">
            <v>1141.74</v>
          </cell>
          <cell r="GI35">
            <v>1441.3510000000001</v>
          </cell>
          <cell r="GJ35">
            <v>625.64099999999996</v>
          </cell>
          <cell r="GK35">
            <v>815.71</v>
          </cell>
          <cell r="GL35">
            <v>207.47</v>
          </cell>
          <cell r="GM35">
            <v>68.186999999999998</v>
          </cell>
          <cell r="GN35">
            <v>139.28200000000001</v>
          </cell>
          <cell r="GO35">
            <v>1387.1179999999999</v>
          </cell>
          <cell r="GP35">
            <v>681.26800000000003</v>
          </cell>
          <cell r="GQ35">
            <v>705.85</v>
          </cell>
          <cell r="GR35">
            <v>821.43299999999999</v>
          </cell>
          <cell r="GS35">
            <v>429.93</v>
          </cell>
          <cell r="GT35">
            <v>391.50299999999999</v>
          </cell>
          <cell r="GU35">
            <v>130.38300000000001</v>
          </cell>
          <cell r="GV35">
            <v>63.427</v>
          </cell>
          <cell r="GW35">
            <v>66.956000000000003</v>
          </cell>
          <cell r="GX35">
            <v>92.492999999999995</v>
          </cell>
          <cell r="GY35">
            <v>35.423000000000002</v>
          </cell>
          <cell r="GZ35">
            <v>57.069000000000003</v>
          </cell>
          <cell r="HA35">
            <v>46.987000000000002</v>
          </cell>
          <cell r="HB35">
            <v>23.593</v>
          </cell>
          <cell r="HC35">
            <v>23.393999999999998</v>
          </cell>
          <cell r="HD35">
            <v>93.944000000000003</v>
          </cell>
          <cell r="HE35">
            <v>38.128999999999998</v>
          </cell>
          <cell r="HF35">
            <v>55.814999999999998</v>
          </cell>
          <cell r="HG35">
            <v>89.242999999999995</v>
          </cell>
          <cell r="HH35">
            <v>34.002000000000002</v>
          </cell>
          <cell r="HI35">
            <v>55.241</v>
          </cell>
          <cell r="HJ35">
            <v>123.331</v>
          </cell>
          <cell r="HK35">
            <v>65.454999999999998</v>
          </cell>
          <cell r="HL35">
            <v>57.875999999999998</v>
          </cell>
          <cell r="HM35">
            <v>698.10199999999998</v>
          </cell>
          <cell r="HN35">
            <v>364.47500000000002</v>
          </cell>
          <cell r="HO35">
            <v>333.62599999999998</v>
          </cell>
          <cell r="HP35">
            <v>113.39400000000001</v>
          </cell>
          <cell r="HQ35">
            <v>60.74</v>
          </cell>
          <cell r="HR35">
            <v>52.654000000000003</v>
          </cell>
          <cell r="HS35">
            <v>574.58000000000004</v>
          </cell>
          <cell r="HT35">
            <v>284.827</v>
          </cell>
          <cell r="HU35">
            <v>289.75400000000002</v>
          </cell>
          <cell r="HV35">
            <v>67.739000000000004</v>
          </cell>
          <cell r="HW35">
            <v>29.228999999999999</v>
          </cell>
          <cell r="HX35">
            <v>38.51</v>
          </cell>
          <cell r="HY35">
            <v>883.61300000000006</v>
          </cell>
          <cell r="HZ35">
            <v>460.16800000000001</v>
          </cell>
          <cell r="IA35">
            <v>423.44499999999999</v>
          </cell>
          <cell r="IB35">
            <v>800.18799999999999</v>
          </cell>
          <cell r="IC35">
            <v>416.27699999999999</v>
          </cell>
          <cell r="ID35">
            <v>383.91199999999998</v>
          </cell>
          <cell r="IE35">
            <v>750.23</v>
          </cell>
          <cell r="IF35">
            <v>392.52499999999998</v>
          </cell>
          <cell r="IG35">
            <v>357.70499999999998</v>
          </cell>
          <cell r="IH35">
            <v>190.01300000000001</v>
          </cell>
          <cell r="II35">
            <v>90.48</v>
          </cell>
          <cell r="IJ35">
            <v>99.534000000000006</v>
          </cell>
          <cell r="IK35">
            <v>112.554</v>
          </cell>
          <cell r="IL35">
            <v>57.694000000000003</v>
          </cell>
          <cell r="IM35">
            <v>54.86</v>
          </cell>
          <cell r="IN35">
            <v>50.374000000000002</v>
          </cell>
          <cell r="IO35">
            <v>27.456</v>
          </cell>
          <cell r="IP35">
            <v>22.917999999999999</v>
          </cell>
          <cell r="IQ35">
            <v>57.02</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279.96899999999999</v>
          </cell>
          <cell r="C47">
            <v>118.82599999999999</v>
          </cell>
          <cell r="D47">
            <v>161.143</v>
          </cell>
          <cell r="E47">
            <v>261.952</v>
          </cell>
          <cell r="F47">
            <v>105.098</v>
          </cell>
          <cell r="G47">
            <v>156.85400000000001</v>
          </cell>
          <cell r="H47">
            <v>633.83900000000006</v>
          </cell>
          <cell r="I47">
            <v>311.72800000000001</v>
          </cell>
          <cell r="J47">
            <v>322.11099999999999</v>
          </cell>
          <cell r="K47">
            <v>2599.8229999999999</v>
          </cell>
          <cell r="L47">
            <v>1417.4559999999999</v>
          </cell>
          <cell r="M47">
            <v>1182.3679999999999</v>
          </cell>
          <cell r="N47">
            <v>572.803</v>
          </cell>
          <cell r="O47">
            <v>271.02600000000001</v>
          </cell>
          <cell r="P47">
            <v>301.77699999999999</v>
          </cell>
          <cell r="Q47">
            <v>2081.739</v>
          </cell>
          <cell r="R47">
            <v>1048.789</v>
          </cell>
          <cell r="S47">
            <v>1032.95</v>
          </cell>
          <cell r="T47">
            <v>247.63900000000001</v>
          </cell>
          <cell r="U47">
            <v>118.607</v>
          </cell>
          <cell r="V47">
            <v>129.03200000000001</v>
          </cell>
          <cell r="W47">
            <v>3471.9409999999998</v>
          </cell>
          <cell r="X47">
            <v>1835.924</v>
          </cell>
          <cell r="Y47">
            <v>1636.018</v>
          </cell>
          <cell r="Z47">
            <v>3052.768</v>
          </cell>
          <cell r="AA47">
            <v>1641.1130000000001</v>
          </cell>
          <cell r="AB47">
            <v>1411.655</v>
          </cell>
          <cell r="AC47">
            <v>2867.7080000000001</v>
          </cell>
          <cell r="AD47">
            <v>1560.173</v>
          </cell>
          <cell r="AE47">
            <v>1307.5360000000001</v>
          </cell>
          <cell r="AF47">
            <v>816.59900000000005</v>
          </cell>
          <cell r="AG47">
            <v>394.94900000000001</v>
          </cell>
          <cell r="AH47">
            <v>421.65</v>
          </cell>
          <cell r="AI47">
            <v>517.95899999999995</v>
          </cell>
          <cell r="AJ47">
            <v>254.584</v>
          </cell>
          <cell r="AK47">
            <v>263.375</v>
          </cell>
          <cell r="AL47">
            <v>279.68</v>
          </cell>
          <cell r="AM47">
            <v>147.84399999999999</v>
          </cell>
          <cell r="AN47">
            <v>131.83600000000001</v>
          </cell>
          <cell r="AO47">
            <v>193.869</v>
          </cell>
          <cell r="AP47">
            <v>97.093000000000004</v>
          </cell>
          <cell r="AQ47">
            <v>96.775999999999996</v>
          </cell>
          <cell r="AR47">
            <v>1741.7349999999999</v>
          </cell>
          <cell r="AS47">
            <v>706.18799999999999</v>
          </cell>
          <cell r="AT47">
            <v>1035.547</v>
          </cell>
          <cell r="AU47">
            <v>364.44099999999997</v>
          </cell>
          <cell r="AV47">
            <v>124.22</v>
          </cell>
          <cell r="AW47">
            <v>240.22</v>
          </cell>
          <cell r="AX47">
            <v>97.846000000000004</v>
          </cell>
          <cell r="AY47">
            <v>44.54</v>
          </cell>
          <cell r="AZ47">
            <v>53.307000000000002</v>
          </cell>
          <cell r="BA47">
            <v>302.16500000000002</v>
          </cell>
          <cell r="BB47">
            <v>97.596999999999994</v>
          </cell>
          <cell r="BC47">
            <v>204.56800000000001</v>
          </cell>
          <cell r="BD47">
            <v>59.621000000000002</v>
          </cell>
          <cell r="BE47">
            <v>20.202000000000002</v>
          </cell>
          <cell r="BF47">
            <v>39.418999999999997</v>
          </cell>
          <cell r="BG47">
            <v>230.48099999999999</v>
          </cell>
          <cell r="BH47">
            <v>72.620999999999995</v>
          </cell>
          <cell r="BI47">
            <v>157.86000000000001</v>
          </cell>
          <cell r="BJ47">
            <v>22.806000000000001</v>
          </cell>
          <cell r="BK47">
            <v>10.398</v>
          </cell>
          <cell r="BL47">
            <v>12.407999999999999</v>
          </cell>
          <cell r="BM47">
            <v>63.877000000000002</v>
          </cell>
          <cell r="BN47">
            <v>27.645</v>
          </cell>
          <cell r="BO47">
            <v>36.231999999999999</v>
          </cell>
          <cell r="BP47">
            <v>67.31</v>
          </cell>
          <cell r="BQ47">
            <v>2.9649999999999999</v>
          </cell>
          <cell r="BR47">
            <v>64.346000000000004</v>
          </cell>
          <cell r="BS47">
            <v>683.83</v>
          </cell>
          <cell r="BT47">
            <v>287.62799999999999</v>
          </cell>
          <cell r="BU47">
            <v>396.202</v>
          </cell>
          <cell r="BV47">
            <v>559.91099999999994</v>
          </cell>
          <cell r="BW47">
            <v>222.33500000000001</v>
          </cell>
          <cell r="BX47">
            <v>337.57600000000002</v>
          </cell>
          <cell r="BY47">
            <v>83.629000000000005</v>
          </cell>
          <cell r="BZ47">
            <v>29.954999999999998</v>
          </cell>
          <cell r="CA47">
            <v>53.673999999999999</v>
          </cell>
          <cell r="CB47">
            <v>476.28300000000002</v>
          </cell>
          <cell r="CC47">
            <v>192.38</v>
          </cell>
          <cell r="CD47">
            <v>283.90199999999999</v>
          </cell>
          <cell r="CE47">
            <v>3317.2910000000002</v>
          </cell>
          <cell r="CF47">
            <v>1759.1379999999999</v>
          </cell>
          <cell r="CG47">
            <v>1558.152</v>
          </cell>
          <cell r="CH47">
            <v>1851.9760000000001</v>
          </cell>
          <cell r="CI47">
            <v>773.32600000000002</v>
          </cell>
          <cell r="CJ47">
            <v>1078.6500000000001</v>
          </cell>
          <cell r="CK47">
            <v>276.09199999999998</v>
          </cell>
          <cell r="CL47">
            <v>93.216999999999999</v>
          </cell>
          <cell r="CM47">
            <v>182.875</v>
          </cell>
          <cell r="CN47">
            <v>3920.585</v>
          </cell>
          <cell r="CO47">
            <v>1922.404</v>
          </cell>
          <cell r="CP47">
            <v>1998.18</v>
          </cell>
          <cell r="CQ47">
            <v>2474.3180000000002</v>
          </cell>
          <cell r="CR47">
            <v>1295.1790000000001</v>
          </cell>
          <cell r="CS47">
            <v>1179.1379999999999</v>
          </cell>
          <cell r="CT47">
            <v>337.35399999999998</v>
          </cell>
          <cell r="CU47">
            <v>162.262</v>
          </cell>
          <cell r="CV47">
            <v>175.09200000000001</v>
          </cell>
          <cell r="CW47">
            <v>224.23599999999999</v>
          </cell>
          <cell r="CX47">
            <v>85.718999999999994</v>
          </cell>
          <cell r="CY47">
            <v>138.517</v>
          </cell>
          <cell r="CZ47">
            <v>127.47199999999999</v>
          </cell>
          <cell r="DA47">
            <v>55.762</v>
          </cell>
          <cell r="DB47">
            <v>71.709999999999994</v>
          </cell>
          <cell r="DC47">
            <v>232.429</v>
          </cell>
          <cell r="DD47">
            <v>97.004000000000005</v>
          </cell>
          <cell r="DE47">
            <v>135.42500000000001</v>
          </cell>
          <cell r="DF47">
            <v>213.61799999999999</v>
          </cell>
          <cell r="DG47">
            <v>83.882000000000005</v>
          </cell>
          <cell r="DH47">
            <v>129.73599999999999</v>
          </cell>
          <cell r="DI47">
            <v>489.11799999999999</v>
          </cell>
          <cell r="DJ47">
            <v>269.57400000000001</v>
          </cell>
          <cell r="DK47">
            <v>219.54499999999999</v>
          </cell>
          <cell r="DL47">
            <v>1985.1990000000001</v>
          </cell>
          <cell r="DM47">
            <v>1025.606</v>
          </cell>
          <cell r="DN47">
            <v>959.59400000000005</v>
          </cell>
          <cell r="DO47">
            <v>441.94600000000003</v>
          </cell>
          <cell r="DP47">
            <v>243.899</v>
          </cell>
          <cell r="DQ47">
            <v>198.047</v>
          </cell>
          <cell r="DR47">
            <v>1623.575</v>
          </cell>
          <cell r="DS47">
            <v>795.47299999999996</v>
          </cell>
          <cell r="DT47">
            <v>828.10199999999998</v>
          </cell>
          <cell r="DU47">
            <v>194.46100000000001</v>
          </cell>
          <cell r="DV47">
            <v>92.337999999999994</v>
          </cell>
          <cell r="DW47">
            <v>102.124</v>
          </cell>
          <cell r="DX47">
            <v>2663.1210000000001</v>
          </cell>
          <cell r="DY47">
            <v>1385.095</v>
          </cell>
          <cell r="DZ47">
            <v>1278.0260000000001</v>
          </cell>
          <cell r="EA47">
            <v>2324.1030000000001</v>
          </cell>
          <cell r="EB47">
            <v>1208.5989999999999</v>
          </cell>
          <cell r="EC47">
            <v>1115.5029999999999</v>
          </cell>
          <cell r="ED47">
            <v>2179.8220000000001</v>
          </cell>
          <cell r="EE47">
            <v>1146.0740000000001</v>
          </cell>
          <cell r="EF47">
            <v>1033.748</v>
          </cell>
          <cell r="EG47">
            <v>588.524</v>
          </cell>
          <cell r="EH47">
            <v>314.54000000000002</v>
          </cell>
          <cell r="EI47">
            <v>273.983</v>
          </cell>
          <cell r="EJ47">
            <v>389.23899999999998</v>
          </cell>
          <cell r="EK47">
            <v>219.273</v>
          </cell>
          <cell r="EL47">
            <v>169.965</v>
          </cell>
          <cell r="EM47">
            <v>200.435</v>
          </cell>
          <cell r="EN47">
            <v>129.358</v>
          </cell>
          <cell r="EO47">
            <v>71.076999999999998</v>
          </cell>
          <cell r="EP47">
            <v>165.232</v>
          </cell>
          <cell r="EQ47">
            <v>84.614999999999995</v>
          </cell>
          <cell r="ER47">
            <v>80.616</v>
          </cell>
          <cell r="ES47">
            <v>1281.0350000000001</v>
          </cell>
          <cell r="ET47">
            <v>542.61</v>
          </cell>
          <cell r="EU47">
            <v>738.42600000000004</v>
          </cell>
          <cell r="EV47">
            <v>249.84899999999999</v>
          </cell>
          <cell r="EW47">
            <v>95.816999999999993</v>
          </cell>
          <cell r="EX47">
            <v>154.03299999999999</v>
          </cell>
          <cell r="EY47">
            <v>79.369</v>
          </cell>
          <cell r="EZ47">
            <v>38.781999999999996</v>
          </cell>
          <cell r="FA47">
            <v>40.587000000000003</v>
          </cell>
          <cell r="FB47">
            <v>214.12</v>
          </cell>
          <cell r="FC47">
            <v>80.006</v>
          </cell>
          <cell r="FD47">
            <v>134.114</v>
          </cell>
          <cell r="FE47">
            <v>29.937000000000001</v>
          </cell>
          <cell r="FF47">
            <v>10.391999999999999</v>
          </cell>
          <cell r="FG47">
            <v>19.545000000000002</v>
          </cell>
          <cell r="FH47">
            <v>175.595</v>
          </cell>
          <cell r="FI47">
            <v>66.275999999999996</v>
          </cell>
          <cell r="FJ47">
            <v>109.318</v>
          </cell>
          <cell r="FK47">
            <v>20.481000000000002</v>
          </cell>
          <cell r="FL47">
            <v>8.4019999999999992</v>
          </cell>
          <cell r="FM47">
            <v>12.079000000000001</v>
          </cell>
          <cell r="FN47">
            <v>35.729999999999997</v>
          </cell>
          <cell r="FO47">
            <v>15.811</v>
          </cell>
          <cell r="FP47">
            <v>19.919</v>
          </cell>
          <cell r="FQ47">
            <v>50.023000000000003</v>
          </cell>
          <cell r="FR47">
            <v>3.0760000000000001</v>
          </cell>
          <cell r="FS47">
            <v>46.947000000000003</v>
          </cell>
          <cell r="FT47">
            <v>565.64200000000005</v>
          </cell>
          <cell r="FU47">
            <v>244.595</v>
          </cell>
          <cell r="FV47">
            <v>321.04599999999999</v>
          </cell>
          <cell r="FW47">
            <v>415.08100000000002</v>
          </cell>
          <cell r="FX47">
            <v>180.43199999999999</v>
          </cell>
          <cell r="FY47">
            <v>234.649</v>
          </cell>
          <cell r="FZ47">
            <v>51.743000000000002</v>
          </cell>
          <cell r="GA47">
            <v>23.146000000000001</v>
          </cell>
          <cell r="GB47">
            <v>28.597000000000001</v>
          </cell>
          <cell r="GC47">
            <v>363.33800000000002</v>
          </cell>
          <cell r="GD47">
            <v>157.286</v>
          </cell>
          <cell r="GE47">
            <v>206.05199999999999</v>
          </cell>
          <cell r="GF47">
            <v>2526.0610000000001</v>
          </cell>
          <cell r="GG47">
            <v>1318.325</v>
          </cell>
          <cell r="GH47">
            <v>1207.7349999999999</v>
          </cell>
          <cell r="GI47">
            <v>1394.5239999999999</v>
          </cell>
          <cell r="GJ47">
            <v>604.07899999999995</v>
          </cell>
          <cell r="GK47">
            <v>790.44500000000005</v>
          </cell>
          <cell r="GL47">
            <v>204.672</v>
          </cell>
          <cell r="GM47">
            <v>78.525999999999996</v>
          </cell>
          <cell r="GN47">
            <v>126.145</v>
          </cell>
          <cell r="GO47">
            <v>1400.9059999999999</v>
          </cell>
          <cell r="GP47">
            <v>686.83600000000001</v>
          </cell>
          <cell r="GQ47">
            <v>714.07</v>
          </cell>
          <cell r="GR47">
            <v>844.97299999999996</v>
          </cell>
          <cell r="GS47">
            <v>444.09300000000002</v>
          </cell>
          <cell r="GT47">
            <v>400.88</v>
          </cell>
          <cell r="GU47">
            <v>121.023</v>
          </cell>
          <cell r="GV47">
            <v>61.716999999999999</v>
          </cell>
          <cell r="GW47">
            <v>59.307000000000002</v>
          </cell>
          <cell r="GX47">
            <v>86.775000000000006</v>
          </cell>
          <cell r="GY47">
            <v>36.380000000000003</v>
          </cell>
          <cell r="GZ47">
            <v>50.395000000000003</v>
          </cell>
          <cell r="HA47">
            <v>43.377000000000002</v>
          </cell>
          <cell r="HB47">
            <v>22.425999999999998</v>
          </cell>
          <cell r="HC47">
            <v>20.951000000000001</v>
          </cell>
          <cell r="HD47">
            <v>89.632999999999996</v>
          </cell>
          <cell r="HE47">
            <v>39.19</v>
          </cell>
          <cell r="HF47">
            <v>50.442999999999998</v>
          </cell>
          <cell r="HG47">
            <v>83.028000000000006</v>
          </cell>
          <cell r="HH47">
            <v>34.456000000000003</v>
          </cell>
          <cell r="HI47">
            <v>48.570999999999998</v>
          </cell>
          <cell r="HJ47">
            <v>145.05699999999999</v>
          </cell>
          <cell r="HK47">
            <v>74.638999999999996</v>
          </cell>
          <cell r="HL47">
            <v>70.418000000000006</v>
          </cell>
          <cell r="HM47">
            <v>699.91600000000005</v>
          </cell>
          <cell r="HN47">
            <v>369.45400000000001</v>
          </cell>
          <cell r="HO47">
            <v>330.46199999999999</v>
          </cell>
          <cell r="HP47">
            <v>136.40100000000001</v>
          </cell>
          <cell r="HQ47">
            <v>69.266999999999996</v>
          </cell>
          <cell r="HR47">
            <v>67.132999999999996</v>
          </cell>
          <cell r="HS47">
            <v>563.34699999999998</v>
          </cell>
          <cell r="HT47">
            <v>276.09899999999999</v>
          </cell>
          <cell r="HU47">
            <v>287.24799999999999</v>
          </cell>
          <cell r="HV47">
            <v>68.197000000000003</v>
          </cell>
          <cell r="HW47">
            <v>31.811</v>
          </cell>
          <cell r="HX47">
            <v>36.386000000000003</v>
          </cell>
          <cell r="HY47">
            <v>900.20899999999995</v>
          </cell>
          <cell r="HZ47">
            <v>473.43599999999998</v>
          </cell>
          <cell r="IA47">
            <v>426.77300000000002</v>
          </cell>
          <cell r="IB47">
            <v>809.97199999999998</v>
          </cell>
          <cell r="IC47">
            <v>424.51600000000002</v>
          </cell>
          <cell r="ID47">
            <v>385.45600000000002</v>
          </cell>
          <cell r="IE47">
            <v>760.14</v>
          </cell>
          <cell r="IF47">
            <v>398.93700000000001</v>
          </cell>
          <cell r="IG47">
            <v>361.20299999999997</v>
          </cell>
          <cell r="IH47">
            <v>202.422</v>
          </cell>
          <cell r="II47">
            <v>97.534000000000006</v>
          </cell>
          <cell r="IJ47">
            <v>104.887</v>
          </cell>
          <cell r="IK47">
            <v>115.223</v>
          </cell>
          <cell r="IL47">
            <v>58.561999999999998</v>
          </cell>
          <cell r="IM47">
            <v>56.661000000000001</v>
          </cell>
          <cell r="IN47">
            <v>59.987000000000002</v>
          </cell>
          <cell r="IO47">
            <v>29.219000000000001</v>
          </cell>
          <cell r="IP47">
            <v>30.768000000000001</v>
          </cell>
          <cell r="IQ47">
            <v>56.25</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292.54199999999997</v>
          </cell>
          <cell r="C59">
            <v>115.881</v>
          </cell>
          <cell r="D59">
            <v>176.66</v>
          </cell>
          <cell r="E59">
            <v>277.62</v>
          </cell>
          <cell r="F59">
            <v>104.786</v>
          </cell>
          <cell r="G59">
            <v>172.834</v>
          </cell>
          <cell r="H59">
            <v>677.48500000000001</v>
          </cell>
          <cell r="I59">
            <v>346.596</v>
          </cell>
          <cell r="J59">
            <v>330.88900000000001</v>
          </cell>
          <cell r="K59">
            <v>2689.9349999999999</v>
          </cell>
          <cell r="L59">
            <v>1450.3430000000001</v>
          </cell>
          <cell r="M59">
            <v>1239.5909999999999</v>
          </cell>
          <cell r="N59">
            <v>635.154</v>
          </cell>
          <cell r="O59">
            <v>316.86799999999999</v>
          </cell>
          <cell r="P59">
            <v>318.286</v>
          </cell>
          <cell r="Q59">
            <v>2173.9</v>
          </cell>
          <cell r="R59">
            <v>1108.6559999999999</v>
          </cell>
          <cell r="S59">
            <v>1065.2439999999999</v>
          </cell>
          <cell r="T59">
            <v>253.678</v>
          </cell>
          <cell r="U59">
            <v>120.79300000000001</v>
          </cell>
          <cell r="V59">
            <v>132.88499999999999</v>
          </cell>
          <cell r="W59">
            <v>3615.0239999999999</v>
          </cell>
          <cell r="X59">
            <v>1902.605</v>
          </cell>
          <cell r="Y59">
            <v>1712.4190000000001</v>
          </cell>
          <cell r="Z59">
            <v>3178.1770000000001</v>
          </cell>
          <cell r="AA59">
            <v>1687.2909999999999</v>
          </cell>
          <cell r="AB59">
            <v>1490.8869999999999</v>
          </cell>
          <cell r="AC59">
            <v>2977.0410000000002</v>
          </cell>
          <cell r="AD59">
            <v>1600.875</v>
          </cell>
          <cell r="AE59">
            <v>1376.1659999999999</v>
          </cell>
          <cell r="AF59">
            <v>879.27</v>
          </cell>
          <cell r="AG59">
            <v>410.601</v>
          </cell>
          <cell r="AH59">
            <v>468.67</v>
          </cell>
          <cell r="AI59">
            <v>547.35900000000004</v>
          </cell>
          <cell r="AJ59">
            <v>265.18099999999998</v>
          </cell>
          <cell r="AK59">
            <v>282.178</v>
          </cell>
          <cell r="AL59">
            <v>299.75400000000002</v>
          </cell>
          <cell r="AM59">
            <v>159.51499999999999</v>
          </cell>
          <cell r="AN59">
            <v>140.239</v>
          </cell>
          <cell r="AO59">
            <v>169.774</v>
          </cell>
          <cell r="AP59">
            <v>88.603999999999999</v>
          </cell>
          <cell r="AQ59">
            <v>81.17</v>
          </cell>
          <cell r="AR59">
            <v>1728.8820000000001</v>
          </cell>
          <cell r="AS59">
            <v>695.97</v>
          </cell>
          <cell r="AT59">
            <v>1032.9110000000001</v>
          </cell>
          <cell r="AU59">
            <v>350.40600000000001</v>
          </cell>
          <cell r="AV59">
            <v>129.31700000000001</v>
          </cell>
          <cell r="AW59">
            <v>221.089</v>
          </cell>
          <cell r="AX59">
            <v>84.064999999999998</v>
          </cell>
          <cell r="AY59">
            <v>37.372999999999998</v>
          </cell>
          <cell r="AZ59">
            <v>46.692</v>
          </cell>
          <cell r="BA59">
            <v>299.52300000000002</v>
          </cell>
          <cell r="BB59">
            <v>115.07599999999999</v>
          </cell>
          <cell r="BC59">
            <v>184.446</v>
          </cell>
          <cell r="BD59">
            <v>50.738</v>
          </cell>
          <cell r="BE59">
            <v>12.923999999999999</v>
          </cell>
          <cell r="BF59">
            <v>37.814</v>
          </cell>
          <cell r="BG59">
            <v>233.821</v>
          </cell>
          <cell r="BH59">
            <v>95.584000000000003</v>
          </cell>
          <cell r="BI59">
            <v>138.23699999999999</v>
          </cell>
          <cell r="BJ59">
            <v>29.643000000000001</v>
          </cell>
          <cell r="BK59">
            <v>12.920999999999999</v>
          </cell>
          <cell r="BL59">
            <v>16.721</v>
          </cell>
          <cell r="BM59">
            <v>52.079000000000001</v>
          </cell>
          <cell r="BN59">
            <v>14.24</v>
          </cell>
          <cell r="BO59">
            <v>37.838999999999999</v>
          </cell>
          <cell r="BP59">
            <v>57.36</v>
          </cell>
          <cell r="BQ59">
            <v>3.26</v>
          </cell>
          <cell r="BR59">
            <v>54.1</v>
          </cell>
          <cell r="BS59">
            <v>718.61699999999996</v>
          </cell>
          <cell r="BT59">
            <v>299.70400000000001</v>
          </cell>
          <cell r="BU59">
            <v>418.91300000000001</v>
          </cell>
          <cell r="BV59">
            <v>521.37599999999998</v>
          </cell>
          <cell r="BW59">
            <v>217.92099999999999</v>
          </cell>
          <cell r="BX59">
            <v>303.45499999999998</v>
          </cell>
          <cell r="BY59">
            <v>88.578000000000003</v>
          </cell>
          <cell r="BZ59">
            <v>33.798999999999999</v>
          </cell>
          <cell r="CA59">
            <v>54.779000000000003</v>
          </cell>
          <cell r="CB59">
            <v>432.798</v>
          </cell>
          <cell r="CC59">
            <v>184.12200000000001</v>
          </cell>
          <cell r="CD59">
            <v>248.67599999999999</v>
          </cell>
          <cell r="CE59">
            <v>3455.9969999999998</v>
          </cell>
          <cell r="CF59">
            <v>1830.739</v>
          </cell>
          <cell r="CG59">
            <v>1625.258</v>
          </cell>
          <cell r="CH59">
            <v>1810.078</v>
          </cell>
          <cell r="CI59">
            <v>750.77499999999998</v>
          </cell>
          <cell r="CJ59">
            <v>1059.3019999999999</v>
          </cell>
          <cell r="CK59">
            <v>273.26499999999999</v>
          </cell>
          <cell r="CL59">
            <v>111.57</v>
          </cell>
          <cell r="CM59">
            <v>161.69499999999999</v>
          </cell>
          <cell r="CN59">
            <v>3964.9989999999998</v>
          </cell>
          <cell r="CO59">
            <v>1934.627</v>
          </cell>
          <cell r="CP59">
            <v>2030.3720000000001</v>
          </cell>
          <cell r="CQ59">
            <v>2491.0709999999999</v>
          </cell>
          <cell r="CR59">
            <v>1298.105</v>
          </cell>
          <cell r="CS59">
            <v>1192.9659999999999</v>
          </cell>
          <cell r="CT59">
            <v>316.447</v>
          </cell>
          <cell r="CU59">
            <v>161.12899999999999</v>
          </cell>
          <cell r="CV59">
            <v>155.31800000000001</v>
          </cell>
          <cell r="CW59">
            <v>203.036</v>
          </cell>
          <cell r="CX59">
            <v>82.625</v>
          </cell>
          <cell r="CY59">
            <v>120.411</v>
          </cell>
          <cell r="CZ59">
            <v>113.205</v>
          </cell>
          <cell r="DA59">
            <v>51.759</v>
          </cell>
          <cell r="DB59">
            <v>61.445999999999998</v>
          </cell>
          <cell r="DC59">
            <v>211.684</v>
          </cell>
          <cell r="DD59">
            <v>91.933999999999997</v>
          </cell>
          <cell r="DE59">
            <v>119.75</v>
          </cell>
          <cell r="DF59">
            <v>194.54499999999999</v>
          </cell>
          <cell r="DG59">
            <v>80.064999999999998</v>
          </cell>
          <cell r="DH59">
            <v>114.48</v>
          </cell>
          <cell r="DI59">
            <v>480.98200000000003</v>
          </cell>
          <cell r="DJ59">
            <v>244.67699999999999</v>
          </cell>
          <cell r="DK59">
            <v>236.304</v>
          </cell>
          <cell r="DL59">
            <v>2010.09</v>
          </cell>
          <cell r="DM59">
            <v>1053.4269999999999</v>
          </cell>
          <cell r="DN59">
            <v>956.66200000000003</v>
          </cell>
          <cell r="DO59">
            <v>440.19200000000001</v>
          </cell>
          <cell r="DP59">
            <v>224.35300000000001</v>
          </cell>
          <cell r="DQ59">
            <v>215.839</v>
          </cell>
          <cell r="DR59">
            <v>1629.8489999999999</v>
          </cell>
          <cell r="DS59">
            <v>808.83100000000002</v>
          </cell>
          <cell r="DT59">
            <v>821.01800000000003</v>
          </cell>
          <cell r="DU59">
            <v>180.08799999999999</v>
          </cell>
          <cell r="DV59">
            <v>82.021000000000001</v>
          </cell>
          <cell r="DW59">
            <v>98.066999999999993</v>
          </cell>
          <cell r="DX59">
            <v>2671.85</v>
          </cell>
          <cell r="DY59">
            <v>1384.54</v>
          </cell>
          <cell r="DZ59">
            <v>1287.31</v>
          </cell>
          <cell r="EA59">
            <v>2371.578</v>
          </cell>
          <cell r="EB59">
            <v>1239.7639999999999</v>
          </cell>
          <cell r="EC59">
            <v>1131.8140000000001</v>
          </cell>
          <cell r="ED59">
            <v>2217.5520000000001</v>
          </cell>
          <cell r="EE59">
            <v>1168.252</v>
          </cell>
          <cell r="EF59">
            <v>1049.3</v>
          </cell>
          <cell r="EG59">
            <v>592.35699999999997</v>
          </cell>
          <cell r="EH59">
            <v>310.22000000000003</v>
          </cell>
          <cell r="EI59">
            <v>282.13799999999998</v>
          </cell>
          <cell r="EJ59">
            <v>384.67700000000002</v>
          </cell>
          <cell r="EK59">
            <v>203.583</v>
          </cell>
          <cell r="EL59">
            <v>181.09399999999999</v>
          </cell>
          <cell r="EM59">
            <v>203.899</v>
          </cell>
          <cell r="EN59">
            <v>117.149</v>
          </cell>
          <cell r="EO59">
            <v>86.75</v>
          </cell>
          <cell r="EP59">
            <v>147.69300000000001</v>
          </cell>
          <cell r="EQ59">
            <v>74.216999999999999</v>
          </cell>
          <cell r="ER59">
            <v>73.475999999999999</v>
          </cell>
          <cell r="ES59">
            <v>1326.2339999999999</v>
          </cell>
          <cell r="ET59">
            <v>562.30399999999997</v>
          </cell>
          <cell r="EU59">
            <v>763.93</v>
          </cell>
          <cell r="EV59">
            <v>240.899</v>
          </cell>
          <cell r="EW59">
            <v>93.272999999999996</v>
          </cell>
          <cell r="EX59">
            <v>147.626</v>
          </cell>
          <cell r="EY59">
            <v>86.081000000000003</v>
          </cell>
          <cell r="EZ59">
            <v>38.622999999999998</v>
          </cell>
          <cell r="FA59">
            <v>47.457999999999998</v>
          </cell>
          <cell r="FB59">
            <v>204.23599999999999</v>
          </cell>
          <cell r="FC59">
            <v>81.718000000000004</v>
          </cell>
          <cell r="FD59">
            <v>122.518</v>
          </cell>
          <cell r="FE59">
            <v>33.524999999999999</v>
          </cell>
          <cell r="FF59">
            <v>17.085000000000001</v>
          </cell>
          <cell r="FG59">
            <v>16.440000000000001</v>
          </cell>
          <cell r="FH59">
            <v>154.696</v>
          </cell>
          <cell r="FI59">
            <v>58.478000000000002</v>
          </cell>
          <cell r="FJ59">
            <v>96.216999999999999</v>
          </cell>
          <cell r="FK59">
            <v>15.129</v>
          </cell>
          <cell r="FL59">
            <v>6.2210000000000001</v>
          </cell>
          <cell r="FM59">
            <v>8.9079999999999995</v>
          </cell>
          <cell r="FN59">
            <v>38.548000000000002</v>
          </cell>
          <cell r="FO59">
            <v>13.44</v>
          </cell>
          <cell r="FP59">
            <v>25.108000000000001</v>
          </cell>
          <cell r="FQ59">
            <v>48.415999999999997</v>
          </cell>
          <cell r="FR59">
            <v>5.28</v>
          </cell>
          <cell r="FS59">
            <v>43.136000000000003</v>
          </cell>
          <cell r="FT59">
            <v>576.41899999999998</v>
          </cell>
          <cell r="FU59">
            <v>264.197</v>
          </cell>
          <cell r="FV59">
            <v>312.22199999999998</v>
          </cell>
          <cell r="FW59">
            <v>390.47699999999998</v>
          </cell>
          <cell r="FX59">
            <v>169.375</v>
          </cell>
          <cell r="FY59">
            <v>221.102</v>
          </cell>
          <cell r="FZ59">
            <v>53.188000000000002</v>
          </cell>
          <cell r="GA59">
            <v>26.96</v>
          </cell>
          <cell r="GB59">
            <v>26.227</v>
          </cell>
          <cell r="GC59">
            <v>337.28899999999999</v>
          </cell>
          <cell r="GD59">
            <v>142.41499999999999</v>
          </cell>
          <cell r="GE59">
            <v>194.875</v>
          </cell>
          <cell r="GF59">
            <v>2544.259</v>
          </cell>
          <cell r="GG59">
            <v>1325.0650000000001</v>
          </cell>
          <cell r="GH59">
            <v>1219.194</v>
          </cell>
          <cell r="GI59">
            <v>1420.739</v>
          </cell>
          <cell r="GJ59">
            <v>609.56100000000004</v>
          </cell>
          <cell r="GK59">
            <v>811.178</v>
          </cell>
          <cell r="GL59">
            <v>196.20699999999999</v>
          </cell>
          <cell r="GM59">
            <v>77.768000000000001</v>
          </cell>
          <cell r="GN59">
            <v>118.43899999999999</v>
          </cell>
          <cell r="GO59">
            <v>1413.63</v>
          </cell>
          <cell r="GP59">
            <v>694.80200000000002</v>
          </cell>
          <cell r="GQ59">
            <v>718.82799999999997</v>
          </cell>
          <cell r="GR59">
            <v>845.15300000000002</v>
          </cell>
          <cell r="GS59">
            <v>449.67099999999999</v>
          </cell>
          <cell r="GT59">
            <v>395.48200000000003</v>
          </cell>
          <cell r="GU59">
            <v>116.059</v>
          </cell>
          <cell r="GV59">
            <v>58.436999999999998</v>
          </cell>
          <cell r="GW59">
            <v>57.622</v>
          </cell>
          <cell r="GX59">
            <v>75.712999999999994</v>
          </cell>
          <cell r="GY59">
            <v>28.931999999999999</v>
          </cell>
          <cell r="GZ59">
            <v>46.780999999999999</v>
          </cell>
          <cell r="HA59">
            <v>39.578000000000003</v>
          </cell>
          <cell r="HB59">
            <v>18.277999999999999</v>
          </cell>
          <cell r="HC59">
            <v>21.3</v>
          </cell>
          <cell r="HD59">
            <v>77.293000000000006</v>
          </cell>
          <cell r="HE59">
            <v>31.620999999999999</v>
          </cell>
          <cell r="HF59">
            <v>45.671999999999997</v>
          </cell>
          <cell r="HG59">
            <v>71.323999999999998</v>
          </cell>
          <cell r="HH59">
            <v>27.283999999999999</v>
          </cell>
          <cell r="HI59">
            <v>44.039000000000001</v>
          </cell>
          <cell r="HJ59">
            <v>140.684</v>
          </cell>
          <cell r="HK59">
            <v>74.831999999999994</v>
          </cell>
          <cell r="HL59">
            <v>65.852000000000004</v>
          </cell>
          <cell r="HM59">
            <v>704.46900000000005</v>
          </cell>
          <cell r="HN59">
            <v>374.839</v>
          </cell>
          <cell r="HO59">
            <v>329.63</v>
          </cell>
          <cell r="HP59">
            <v>130.85</v>
          </cell>
          <cell r="HQ59">
            <v>69.037999999999997</v>
          </cell>
          <cell r="HR59">
            <v>61.811999999999998</v>
          </cell>
          <cell r="HS59">
            <v>575.34299999999996</v>
          </cell>
          <cell r="HT59">
            <v>289.68700000000001</v>
          </cell>
          <cell r="HU59">
            <v>285.65499999999997</v>
          </cell>
          <cell r="HV59">
            <v>65.004999999999995</v>
          </cell>
          <cell r="HW59">
            <v>31.513999999999999</v>
          </cell>
          <cell r="HX59">
            <v>33.49</v>
          </cell>
          <cell r="HY59">
            <v>900.62800000000004</v>
          </cell>
          <cell r="HZ59">
            <v>473.77300000000002</v>
          </cell>
          <cell r="IA59">
            <v>426.85399999999998</v>
          </cell>
          <cell r="IB59">
            <v>808.44200000000001</v>
          </cell>
          <cell r="IC59">
            <v>425.91500000000002</v>
          </cell>
          <cell r="ID59">
            <v>382.52699999999999</v>
          </cell>
          <cell r="IE59">
            <v>762.52300000000002</v>
          </cell>
          <cell r="IF59">
            <v>407.34199999999998</v>
          </cell>
          <cell r="IG59">
            <v>355.18</v>
          </cell>
          <cell r="IH59">
            <v>199.232</v>
          </cell>
          <cell r="II59">
            <v>96.426000000000002</v>
          </cell>
          <cell r="IJ59">
            <v>102.807</v>
          </cell>
          <cell r="IK59">
            <v>110.69499999999999</v>
          </cell>
          <cell r="IL59">
            <v>56.814</v>
          </cell>
          <cell r="IM59">
            <v>53.881</v>
          </cell>
          <cell r="IN59">
            <v>55.22</v>
          </cell>
          <cell r="IO59">
            <v>32.712000000000003</v>
          </cell>
          <cell r="IP59">
            <v>22.507999999999999</v>
          </cell>
          <cell r="IQ59">
            <v>51.142000000000003</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297.44</v>
          </cell>
          <cell r="C71">
            <v>122.896</v>
          </cell>
          <cell r="D71">
            <v>174.54400000000001</v>
          </cell>
          <cell r="E71">
            <v>277.28899999999999</v>
          </cell>
          <cell r="F71">
            <v>106.312</v>
          </cell>
          <cell r="G71">
            <v>170.977</v>
          </cell>
          <cell r="H71">
            <v>670.71699999999998</v>
          </cell>
          <cell r="I71">
            <v>347.79199999999997</v>
          </cell>
          <cell r="J71">
            <v>322.92399999999998</v>
          </cell>
          <cell r="K71">
            <v>2757.1750000000002</v>
          </cell>
          <cell r="L71">
            <v>1461.489</v>
          </cell>
          <cell r="M71">
            <v>1295.6859999999999</v>
          </cell>
          <cell r="N71">
            <v>614.92600000000004</v>
          </cell>
          <cell r="O71">
            <v>312.39499999999998</v>
          </cell>
          <cell r="P71">
            <v>302.53100000000001</v>
          </cell>
          <cell r="Q71">
            <v>2224.348</v>
          </cell>
          <cell r="R71">
            <v>1113.885</v>
          </cell>
          <cell r="S71">
            <v>1110.462</v>
          </cell>
          <cell r="T71">
            <v>314.27100000000002</v>
          </cell>
          <cell r="U71">
            <v>157.828</v>
          </cell>
          <cell r="V71">
            <v>156.44300000000001</v>
          </cell>
          <cell r="W71">
            <v>3691.134</v>
          </cell>
          <cell r="X71">
            <v>1930.5350000000001</v>
          </cell>
          <cell r="Y71">
            <v>1760.5989999999999</v>
          </cell>
          <cell r="Z71">
            <v>3292.2579999999998</v>
          </cell>
          <cell r="AA71">
            <v>1745.8030000000001</v>
          </cell>
          <cell r="AB71">
            <v>1546.4549999999999</v>
          </cell>
          <cell r="AC71">
            <v>3058.1439999999998</v>
          </cell>
          <cell r="AD71">
            <v>1636.184</v>
          </cell>
          <cell r="AE71">
            <v>1421.96</v>
          </cell>
          <cell r="AF71">
            <v>937.84699999999998</v>
          </cell>
          <cell r="AG71">
            <v>478.947</v>
          </cell>
          <cell r="AH71">
            <v>458.9</v>
          </cell>
          <cell r="AI71">
            <v>566.17399999999998</v>
          </cell>
          <cell r="AJ71">
            <v>297.41500000000002</v>
          </cell>
          <cell r="AK71">
            <v>268.75900000000001</v>
          </cell>
          <cell r="AL71">
            <v>302.93099999999998</v>
          </cell>
          <cell r="AM71">
            <v>176.161</v>
          </cell>
          <cell r="AN71">
            <v>126.77</v>
          </cell>
          <cell r="AO71">
            <v>193.39500000000001</v>
          </cell>
          <cell r="AP71">
            <v>101.161</v>
          </cell>
          <cell r="AQ71">
            <v>92.233999999999995</v>
          </cell>
          <cell r="AR71">
            <v>1757.124</v>
          </cell>
          <cell r="AS71">
            <v>734.67200000000003</v>
          </cell>
          <cell r="AT71">
            <v>1022.452</v>
          </cell>
          <cell r="AU71">
            <v>387.96899999999999</v>
          </cell>
          <cell r="AV71">
            <v>154.28299999999999</v>
          </cell>
          <cell r="AW71">
            <v>233.68700000000001</v>
          </cell>
          <cell r="AX71">
            <v>112.548</v>
          </cell>
          <cell r="AY71">
            <v>45.552</v>
          </cell>
          <cell r="AZ71">
            <v>66.995999999999995</v>
          </cell>
          <cell r="BA71">
            <v>335.73200000000003</v>
          </cell>
          <cell r="BB71">
            <v>135.78299999999999</v>
          </cell>
          <cell r="BC71">
            <v>199.94900000000001</v>
          </cell>
          <cell r="BD71">
            <v>72.134</v>
          </cell>
          <cell r="BE71">
            <v>27.231999999999999</v>
          </cell>
          <cell r="BF71">
            <v>44.902000000000001</v>
          </cell>
          <cell r="BG71">
            <v>242.32400000000001</v>
          </cell>
          <cell r="BH71">
            <v>99.150999999999996</v>
          </cell>
          <cell r="BI71">
            <v>143.173</v>
          </cell>
          <cell r="BJ71">
            <v>29.146000000000001</v>
          </cell>
          <cell r="BK71">
            <v>12.991</v>
          </cell>
          <cell r="BL71">
            <v>16.155000000000001</v>
          </cell>
          <cell r="BM71">
            <v>55.491999999999997</v>
          </cell>
          <cell r="BN71">
            <v>19.756</v>
          </cell>
          <cell r="BO71">
            <v>35.735999999999997</v>
          </cell>
          <cell r="BP71">
            <v>56.912999999999997</v>
          </cell>
          <cell r="BQ71">
            <v>2.5259999999999998</v>
          </cell>
          <cell r="BR71">
            <v>54.387</v>
          </cell>
          <cell r="BS71">
            <v>761.38400000000001</v>
          </cell>
          <cell r="BT71">
            <v>333.82900000000001</v>
          </cell>
          <cell r="BU71">
            <v>427.55500000000001</v>
          </cell>
          <cell r="BV71">
            <v>584.61900000000003</v>
          </cell>
          <cell r="BW71">
            <v>256.7</v>
          </cell>
          <cell r="BX71">
            <v>327.91899999999998</v>
          </cell>
          <cell r="BY71">
            <v>105.86199999999999</v>
          </cell>
          <cell r="BZ71">
            <v>44.828000000000003</v>
          </cell>
          <cell r="CA71">
            <v>61.033999999999999</v>
          </cell>
          <cell r="CB71">
            <v>478.75700000000001</v>
          </cell>
          <cell r="CC71">
            <v>211.87100000000001</v>
          </cell>
          <cell r="CD71">
            <v>266.88600000000002</v>
          </cell>
          <cell r="CE71">
            <v>3533.7530000000002</v>
          </cell>
          <cell r="CF71">
            <v>1854.11</v>
          </cell>
          <cell r="CG71">
            <v>1679.644</v>
          </cell>
          <cell r="CH71">
            <v>1844.6569999999999</v>
          </cell>
          <cell r="CI71">
            <v>791.005</v>
          </cell>
          <cell r="CJ71">
            <v>1053.652</v>
          </cell>
          <cell r="CK71">
            <v>308.94499999999999</v>
          </cell>
          <cell r="CL71">
            <v>130.578</v>
          </cell>
          <cell r="CM71">
            <v>178.36699999999999</v>
          </cell>
          <cell r="CN71">
            <v>4076.7249999999999</v>
          </cell>
          <cell r="CO71">
            <v>1999.3389999999999</v>
          </cell>
          <cell r="CP71">
            <v>2077.386</v>
          </cell>
          <cell r="CQ71">
            <v>2564.4969999999998</v>
          </cell>
          <cell r="CR71">
            <v>1326.163</v>
          </cell>
          <cell r="CS71">
            <v>1238.3340000000001</v>
          </cell>
          <cell r="CT71">
            <v>364.22</v>
          </cell>
          <cell r="CU71">
            <v>173.161</v>
          </cell>
          <cell r="CV71">
            <v>191.059</v>
          </cell>
          <cell r="CW71">
            <v>236.75200000000001</v>
          </cell>
          <cell r="CX71">
            <v>83.302000000000007</v>
          </cell>
          <cell r="CY71">
            <v>153.44999999999999</v>
          </cell>
          <cell r="CZ71">
            <v>116.242</v>
          </cell>
          <cell r="DA71">
            <v>47.604999999999997</v>
          </cell>
          <cell r="DB71">
            <v>68.638000000000005</v>
          </cell>
          <cell r="DC71">
            <v>240.13399999999999</v>
          </cell>
          <cell r="DD71">
            <v>92.016000000000005</v>
          </cell>
          <cell r="DE71">
            <v>148.11799999999999</v>
          </cell>
          <cell r="DF71">
            <v>225.40700000000001</v>
          </cell>
          <cell r="DG71">
            <v>81.144000000000005</v>
          </cell>
          <cell r="DH71">
            <v>144.26300000000001</v>
          </cell>
          <cell r="DI71">
            <v>458.46800000000002</v>
          </cell>
          <cell r="DJ71">
            <v>240.691</v>
          </cell>
          <cell r="DK71">
            <v>217.77699999999999</v>
          </cell>
          <cell r="DL71">
            <v>2106.029</v>
          </cell>
          <cell r="DM71">
            <v>1085.472</v>
          </cell>
          <cell r="DN71">
            <v>1020.557</v>
          </cell>
          <cell r="DO71">
            <v>421.49400000000003</v>
          </cell>
          <cell r="DP71">
            <v>221.30699999999999</v>
          </cell>
          <cell r="DQ71">
            <v>200.18700000000001</v>
          </cell>
          <cell r="DR71">
            <v>1691.6320000000001</v>
          </cell>
          <cell r="DS71">
            <v>825.77</v>
          </cell>
          <cell r="DT71">
            <v>865.86199999999997</v>
          </cell>
          <cell r="DU71">
            <v>192.98099999999999</v>
          </cell>
          <cell r="DV71">
            <v>94.388000000000005</v>
          </cell>
          <cell r="DW71">
            <v>98.593999999999994</v>
          </cell>
          <cell r="DX71">
            <v>2738.4989999999998</v>
          </cell>
          <cell r="DY71">
            <v>1407.72</v>
          </cell>
          <cell r="DZ71">
            <v>1330.779</v>
          </cell>
          <cell r="EA71">
            <v>2454.0819999999999</v>
          </cell>
          <cell r="EB71">
            <v>1261.8779999999999</v>
          </cell>
          <cell r="EC71">
            <v>1192.204</v>
          </cell>
          <cell r="ED71">
            <v>2305.7570000000001</v>
          </cell>
          <cell r="EE71">
            <v>1192.809</v>
          </cell>
          <cell r="EF71">
            <v>1112.9480000000001</v>
          </cell>
          <cell r="EG71">
            <v>596.68700000000001</v>
          </cell>
          <cell r="EH71">
            <v>290.72199999999998</v>
          </cell>
          <cell r="EI71">
            <v>305.96499999999997</v>
          </cell>
          <cell r="EJ71">
            <v>373.21100000000001</v>
          </cell>
          <cell r="EK71">
            <v>188.78200000000001</v>
          </cell>
          <cell r="EL71">
            <v>184.429</v>
          </cell>
          <cell r="EM71">
            <v>199.209</v>
          </cell>
          <cell r="EN71">
            <v>107.22499999999999</v>
          </cell>
          <cell r="EO71">
            <v>91.983999999999995</v>
          </cell>
          <cell r="EP71">
            <v>152.892</v>
          </cell>
          <cell r="EQ71">
            <v>88.972999999999999</v>
          </cell>
          <cell r="ER71">
            <v>63.918999999999997</v>
          </cell>
          <cell r="ES71">
            <v>1359.336</v>
          </cell>
          <cell r="ET71">
            <v>584.20299999999997</v>
          </cell>
          <cell r="EU71">
            <v>775.13300000000004</v>
          </cell>
          <cell r="EV71">
            <v>248.72200000000001</v>
          </cell>
          <cell r="EW71">
            <v>90.554000000000002</v>
          </cell>
          <cell r="EX71">
            <v>158.16800000000001</v>
          </cell>
          <cell r="EY71">
            <v>76.325999999999993</v>
          </cell>
          <cell r="EZ71">
            <v>29.23</v>
          </cell>
          <cell r="FA71">
            <v>47.095999999999997</v>
          </cell>
          <cell r="FB71">
            <v>206.34700000000001</v>
          </cell>
          <cell r="FC71">
            <v>74.941999999999993</v>
          </cell>
          <cell r="FD71">
            <v>131.405</v>
          </cell>
          <cell r="FE71">
            <v>34.298999999999999</v>
          </cell>
          <cell r="FF71">
            <v>15.613</v>
          </cell>
          <cell r="FG71">
            <v>18.686</v>
          </cell>
          <cell r="FH71">
            <v>157.81700000000001</v>
          </cell>
          <cell r="FI71">
            <v>55.262</v>
          </cell>
          <cell r="FJ71">
            <v>102.55500000000001</v>
          </cell>
          <cell r="FK71">
            <v>16.547999999999998</v>
          </cell>
          <cell r="FL71">
            <v>5.8319999999999999</v>
          </cell>
          <cell r="FM71">
            <v>10.715999999999999</v>
          </cell>
          <cell r="FN71">
            <v>42.863</v>
          </cell>
          <cell r="FO71">
            <v>15.612</v>
          </cell>
          <cell r="FP71">
            <v>27.251000000000001</v>
          </cell>
          <cell r="FQ71">
            <v>51.927999999999997</v>
          </cell>
          <cell r="FR71">
            <v>6.4489999999999998</v>
          </cell>
          <cell r="FS71">
            <v>45.478999999999999</v>
          </cell>
          <cell r="FT71">
            <v>599.55600000000004</v>
          </cell>
          <cell r="FU71">
            <v>264.87099999999998</v>
          </cell>
          <cell r="FV71">
            <v>334.685</v>
          </cell>
          <cell r="FW71">
            <v>402.10199999999998</v>
          </cell>
          <cell r="FX71">
            <v>179.52699999999999</v>
          </cell>
          <cell r="FY71">
            <v>222.57499999999999</v>
          </cell>
          <cell r="FZ71">
            <v>55.991999999999997</v>
          </cell>
          <cell r="GA71">
            <v>29.111000000000001</v>
          </cell>
          <cell r="GB71">
            <v>26.881</v>
          </cell>
          <cell r="GC71">
            <v>346.11099999999999</v>
          </cell>
          <cell r="GD71">
            <v>150.416</v>
          </cell>
          <cell r="GE71">
            <v>195.69399999999999</v>
          </cell>
          <cell r="GF71">
            <v>2620.4879999999998</v>
          </cell>
          <cell r="GG71">
            <v>1355.2739999999999</v>
          </cell>
          <cell r="GH71">
            <v>1265.2149999999999</v>
          </cell>
          <cell r="GI71">
            <v>1456.2360000000001</v>
          </cell>
          <cell r="GJ71">
            <v>644.06500000000005</v>
          </cell>
          <cell r="GK71">
            <v>812.17200000000003</v>
          </cell>
          <cell r="GL71">
            <v>195.28800000000001</v>
          </cell>
          <cell r="GM71">
            <v>73.061000000000007</v>
          </cell>
          <cell r="GN71">
            <v>122.226</v>
          </cell>
          <cell r="GO71">
            <v>1429.6880000000001</v>
          </cell>
          <cell r="GP71">
            <v>702.245</v>
          </cell>
          <cell r="GQ71">
            <v>727.44299999999998</v>
          </cell>
          <cell r="GR71">
            <v>853.61300000000006</v>
          </cell>
          <cell r="GS71">
            <v>438.56700000000001</v>
          </cell>
          <cell r="GT71">
            <v>415.04599999999999</v>
          </cell>
          <cell r="GU71">
            <v>126.14100000000001</v>
          </cell>
          <cell r="GV71">
            <v>59.872999999999998</v>
          </cell>
          <cell r="GW71">
            <v>66.268000000000001</v>
          </cell>
          <cell r="GX71">
            <v>88.325000000000003</v>
          </cell>
          <cell r="GY71">
            <v>34.185000000000002</v>
          </cell>
          <cell r="GZ71">
            <v>54.14</v>
          </cell>
          <cell r="HA71">
            <v>47.320999999999998</v>
          </cell>
          <cell r="HB71">
            <v>21.672999999999998</v>
          </cell>
          <cell r="HC71">
            <v>25.649000000000001</v>
          </cell>
          <cell r="HD71">
            <v>88.994</v>
          </cell>
          <cell r="HE71">
            <v>36.942</v>
          </cell>
          <cell r="HF71">
            <v>52.052</v>
          </cell>
          <cell r="HG71">
            <v>83.131</v>
          </cell>
          <cell r="HH71">
            <v>32.061</v>
          </cell>
          <cell r="HI71">
            <v>51.07</v>
          </cell>
          <cell r="HJ71">
            <v>152.82599999999999</v>
          </cell>
          <cell r="HK71">
            <v>74.754000000000005</v>
          </cell>
          <cell r="HL71">
            <v>78.072000000000003</v>
          </cell>
          <cell r="HM71">
            <v>700.78800000000001</v>
          </cell>
          <cell r="HN71">
            <v>363.81299999999999</v>
          </cell>
          <cell r="HO71">
            <v>336.97399999999999</v>
          </cell>
          <cell r="HP71">
            <v>138.85400000000001</v>
          </cell>
          <cell r="HQ71">
            <v>66.944999999999993</v>
          </cell>
          <cell r="HR71">
            <v>71.909000000000006</v>
          </cell>
          <cell r="HS71">
            <v>572.49099999999999</v>
          </cell>
          <cell r="HT71">
            <v>281.197</v>
          </cell>
          <cell r="HU71">
            <v>291.29399999999998</v>
          </cell>
          <cell r="HV71">
            <v>65.581000000000003</v>
          </cell>
          <cell r="HW71">
            <v>30.738</v>
          </cell>
          <cell r="HX71">
            <v>34.843000000000004</v>
          </cell>
          <cell r="HY71">
            <v>918.11800000000005</v>
          </cell>
          <cell r="HZ71">
            <v>467.85399999999998</v>
          </cell>
          <cell r="IA71">
            <v>450.26499999999999</v>
          </cell>
          <cell r="IB71">
            <v>821.46400000000006</v>
          </cell>
          <cell r="IC71">
            <v>421.05700000000002</v>
          </cell>
          <cell r="ID71">
            <v>400.40699999999998</v>
          </cell>
          <cell r="IE71">
            <v>768.73</v>
          </cell>
          <cell r="IF71">
            <v>398.392</v>
          </cell>
          <cell r="IG71">
            <v>370.33800000000002</v>
          </cell>
          <cell r="IH71">
            <v>223.072</v>
          </cell>
          <cell r="II71">
            <v>104.601</v>
          </cell>
          <cell r="IJ71">
            <v>118.471</v>
          </cell>
          <cell r="IK71">
            <v>133.59899999999999</v>
          </cell>
          <cell r="IL71">
            <v>65.355000000000004</v>
          </cell>
          <cell r="IM71">
            <v>68.244</v>
          </cell>
          <cell r="IN71">
            <v>69.093999999999994</v>
          </cell>
          <cell r="IO71">
            <v>36.067999999999998</v>
          </cell>
          <cell r="IP71">
            <v>33.026000000000003</v>
          </cell>
          <cell r="IQ71">
            <v>51.848999999999997</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327.18</v>
          </cell>
          <cell r="C83">
            <v>158.87</v>
          </cell>
          <cell r="D83">
            <v>168.31</v>
          </cell>
          <cell r="E83">
            <v>268.64699999999999</v>
          </cell>
          <cell r="F83">
            <v>119.08</v>
          </cell>
          <cell r="G83">
            <v>149.56800000000001</v>
          </cell>
          <cell r="H83">
            <v>567.89400000000001</v>
          </cell>
          <cell r="I83">
            <v>278.24099999999999</v>
          </cell>
          <cell r="J83">
            <v>289.65300000000002</v>
          </cell>
          <cell r="K83">
            <v>2842.1709999999998</v>
          </cell>
          <cell r="L83">
            <v>1523.318</v>
          </cell>
          <cell r="M83">
            <v>1318.8530000000001</v>
          </cell>
          <cell r="N83">
            <v>525.59299999999996</v>
          </cell>
          <cell r="O83">
            <v>254.227</v>
          </cell>
          <cell r="P83">
            <v>271.36599999999999</v>
          </cell>
          <cell r="Q83">
            <v>2295.5070000000001</v>
          </cell>
          <cell r="R83">
            <v>1168.3240000000001</v>
          </cell>
          <cell r="S83">
            <v>1127.183</v>
          </cell>
          <cell r="T83">
            <v>313.44200000000001</v>
          </cell>
          <cell r="U83">
            <v>158.30000000000001</v>
          </cell>
          <cell r="V83">
            <v>155.142</v>
          </cell>
          <cell r="W83">
            <v>3630.5630000000001</v>
          </cell>
          <cell r="X83">
            <v>1901.222</v>
          </cell>
          <cell r="Y83">
            <v>1729.3420000000001</v>
          </cell>
          <cell r="Z83">
            <v>3325.549</v>
          </cell>
          <cell r="AA83">
            <v>1755.259</v>
          </cell>
          <cell r="AB83">
            <v>1570.289</v>
          </cell>
          <cell r="AC83">
            <v>3099.6030000000001</v>
          </cell>
          <cell r="AD83">
            <v>1649.1610000000001</v>
          </cell>
          <cell r="AE83">
            <v>1450.442</v>
          </cell>
          <cell r="AF83">
            <v>822.89499999999998</v>
          </cell>
          <cell r="AG83">
            <v>387.56700000000001</v>
          </cell>
          <cell r="AH83">
            <v>435.32799999999997</v>
          </cell>
          <cell r="AI83">
            <v>465.47500000000002</v>
          </cell>
          <cell r="AJ83">
            <v>229.02199999999999</v>
          </cell>
          <cell r="AK83">
            <v>236.452</v>
          </cell>
          <cell r="AL83">
            <v>244.976</v>
          </cell>
          <cell r="AM83">
            <v>129.35900000000001</v>
          </cell>
          <cell r="AN83">
            <v>115.617</v>
          </cell>
          <cell r="AO83">
            <v>207.54400000000001</v>
          </cell>
          <cell r="AP83">
            <v>106.789</v>
          </cell>
          <cell r="AQ83">
            <v>100.755</v>
          </cell>
          <cell r="AR83">
            <v>1788.463</v>
          </cell>
          <cell r="AS83">
            <v>744.73099999999999</v>
          </cell>
          <cell r="AT83">
            <v>1043.731</v>
          </cell>
          <cell r="AU83">
            <v>382.12400000000002</v>
          </cell>
          <cell r="AV83">
            <v>145.60900000000001</v>
          </cell>
          <cell r="AW83">
            <v>236.51499999999999</v>
          </cell>
          <cell r="AX83">
            <v>108.608</v>
          </cell>
          <cell r="AY83">
            <v>45.295000000000002</v>
          </cell>
          <cell r="AZ83">
            <v>63.313000000000002</v>
          </cell>
          <cell r="BA83">
            <v>315.48099999999999</v>
          </cell>
          <cell r="BB83">
            <v>120.27800000000001</v>
          </cell>
          <cell r="BC83">
            <v>195.203</v>
          </cell>
          <cell r="BD83">
            <v>55.011000000000003</v>
          </cell>
          <cell r="BE83">
            <v>21.221</v>
          </cell>
          <cell r="BF83">
            <v>33.79</v>
          </cell>
          <cell r="BG83">
            <v>240.047</v>
          </cell>
          <cell r="BH83">
            <v>91.902000000000001</v>
          </cell>
          <cell r="BI83">
            <v>148.14500000000001</v>
          </cell>
          <cell r="BJ83">
            <v>33.97</v>
          </cell>
          <cell r="BK83">
            <v>14.486000000000001</v>
          </cell>
          <cell r="BL83">
            <v>19.484000000000002</v>
          </cell>
          <cell r="BM83">
            <v>69.492000000000004</v>
          </cell>
          <cell r="BN83">
            <v>26.545000000000002</v>
          </cell>
          <cell r="BO83">
            <v>42.947000000000003</v>
          </cell>
          <cell r="BP83">
            <v>60.137999999999998</v>
          </cell>
          <cell r="BQ83">
            <v>1.964</v>
          </cell>
          <cell r="BR83">
            <v>58.173999999999999</v>
          </cell>
          <cell r="BS83">
            <v>728.74800000000005</v>
          </cell>
          <cell r="BT83">
            <v>311.98</v>
          </cell>
          <cell r="BU83">
            <v>416.76900000000001</v>
          </cell>
          <cell r="BV83">
            <v>592.51700000000005</v>
          </cell>
          <cell r="BW83">
            <v>253.61199999999999</v>
          </cell>
          <cell r="BX83">
            <v>338.90600000000001</v>
          </cell>
          <cell r="BY83">
            <v>88.183000000000007</v>
          </cell>
          <cell r="BZ83">
            <v>37.734999999999999</v>
          </cell>
          <cell r="CA83">
            <v>50.448</v>
          </cell>
          <cell r="CB83">
            <v>504.334</v>
          </cell>
          <cell r="CC83">
            <v>215.87700000000001</v>
          </cell>
          <cell r="CD83">
            <v>288.45699999999999</v>
          </cell>
          <cell r="CE83">
            <v>3498.248</v>
          </cell>
          <cell r="CF83">
            <v>1839.2929999999999</v>
          </cell>
          <cell r="CG83">
            <v>1658.954</v>
          </cell>
          <cell r="CH83">
            <v>1907.8240000000001</v>
          </cell>
          <cell r="CI83">
            <v>813.78499999999997</v>
          </cell>
          <cell r="CJ83">
            <v>1094.038</v>
          </cell>
          <cell r="CK83">
            <v>298.89499999999998</v>
          </cell>
          <cell r="CL83">
            <v>117.45699999999999</v>
          </cell>
          <cell r="CM83">
            <v>181.43700000000001</v>
          </cell>
          <cell r="CN83">
            <v>4137.9979999999996</v>
          </cell>
          <cell r="CO83">
            <v>2018.2139999999999</v>
          </cell>
          <cell r="CP83">
            <v>2119.7829999999999</v>
          </cell>
          <cell r="CQ83">
            <v>2596.3530000000001</v>
          </cell>
          <cell r="CR83">
            <v>1341.3340000000001</v>
          </cell>
          <cell r="CS83">
            <v>1255.02</v>
          </cell>
          <cell r="CT83">
            <v>335.64699999999999</v>
          </cell>
          <cell r="CU83">
            <v>165.63499999999999</v>
          </cell>
          <cell r="CV83">
            <v>170.012</v>
          </cell>
          <cell r="CW83">
            <v>223.18100000000001</v>
          </cell>
          <cell r="CX83">
            <v>88.06</v>
          </cell>
          <cell r="CY83">
            <v>135.12100000000001</v>
          </cell>
          <cell r="CZ83">
            <v>118.461</v>
          </cell>
          <cell r="DA83">
            <v>57.018000000000001</v>
          </cell>
          <cell r="DB83">
            <v>61.442999999999998</v>
          </cell>
          <cell r="DC83">
            <v>233.84</v>
          </cell>
          <cell r="DD83">
            <v>97.909000000000006</v>
          </cell>
          <cell r="DE83">
            <v>135.93100000000001</v>
          </cell>
          <cell r="DF83">
            <v>215.60300000000001</v>
          </cell>
          <cell r="DG83">
            <v>85.337000000000003</v>
          </cell>
          <cell r="DH83">
            <v>130.267</v>
          </cell>
          <cell r="DI83">
            <v>490.89499999999998</v>
          </cell>
          <cell r="DJ83">
            <v>242.14500000000001</v>
          </cell>
          <cell r="DK83">
            <v>248.749</v>
          </cell>
          <cell r="DL83">
            <v>2105.4589999999998</v>
          </cell>
          <cell r="DM83">
            <v>1099.1880000000001</v>
          </cell>
          <cell r="DN83">
            <v>1006.271</v>
          </cell>
          <cell r="DO83">
            <v>448.899</v>
          </cell>
          <cell r="DP83">
            <v>216.84</v>
          </cell>
          <cell r="DQ83">
            <v>232.059</v>
          </cell>
          <cell r="DR83">
            <v>1688.0029999999999</v>
          </cell>
          <cell r="DS83">
            <v>840.05</v>
          </cell>
          <cell r="DT83">
            <v>847.95299999999997</v>
          </cell>
          <cell r="DU83">
            <v>202.364</v>
          </cell>
          <cell r="DV83">
            <v>90.513000000000005</v>
          </cell>
          <cell r="DW83">
            <v>111.852</v>
          </cell>
          <cell r="DX83">
            <v>2757.2280000000001</v>
          </cell>
          <cell r="DY83">
            <v>1415.2729999999999</v>
          </cell>
          <cell r="DZ83">
            <v>1341.954</v>
          </cell>
          <cell r="EA83">
            <v>2458.3989999999999</v>
          </cell>
          <cell r="EB83">
            <v>1272.2909999999999</v>
          </cell>
          <cell r="EC83">
            <v>1186.1079999999999</v>
          </cell>
          <cell r="ED83">
            <v>2305.7190000000001</v>
          </cell>
          <cell r="EE83">
            <v>1199.722</v>
          </cell>
          <cell r="EF83">
            <v>1105.9970000000001</v>
          </cell>
          <cell r="EG83">
            <v>585.78700000000003</v>
          </cell>
          <cell r="EH83">
            <v>283.649</v>
          </cell>
          <cell r="EI83">
            <v>302.137</v>
          </cell>
          <cell r="EJ83">
            <v>363.73700000000002</v>
          </cell>
          <cell r="EK83">
            <v>177.209</v>
          </cell>
          <cell r="EL83">
            <v>186.52799999999999</v>
          </cell>
          <cell r="EM83">
            <v>202.863</v>
          </cell>
          <cell r="EN83">
            <v>103.26900000000001</v>
          </cell>
          <cell r="EO83">
            <v>99.593000000000004</v>
          </cell>
          <cell r="EP83">
            <v>170.29499999999999</v>
          </cell>
          <cell r="EQ83">
            <v>94.795000000000002</v>
          </cell>
          <cell r="ER83">
            <v>75.498999999999995</v>
          </cell>
          <cell r="ES83">
            <v>1371.3489999999999</v>
          </cell>
          <cell r="ET83">
            <v>582.08600000000001</v>
          </cell>
          <cell r="EU83">
            <v>789.26400000000001</v>
          </cell>
          <cell r="EV83">
            <v>256.29899999999998</v>
          </cell>
          <cell r="EW83">
            <v>91.387</v>
          </cell>
          <cell r="EX83">
            <v>164.91200000000001</v>
          </cell>
          <cell r="EY83">
            <v>70.870999999999995</v>
          </cell>
          <cell r="EZ83">
            <v>29.65</v>
          </cell>
          <cell r="FA83">
            <v>41.22</v>
          </cell>
          <cell r="FB83">
            <v>221.982</v>
          </cell>
          <cell r="FC83">
            <v>80.281999999999996</v>
          </cell>
          <cell r="FD83">
            <v>141.69999999999999</v>
          </cell>
          <cell r="FE83">
            <v>45.314</v>
          </cell>
          <cell r="FF83">
            <v>18.077999999999999</v>
          </cell>
          <cell r="FG83">
            <v>27.234999999999999</v>
          </cell>
          <cell r="FH83">
            <v>167.4</v>
          </cell>
          <cell r="FI83">
            <v>60.787999999999997</v>
          </cell>
          <cell r="FJ83">
            <v>106.611</v>
          </cell>
          <cell r="FK83">
            <v>22.689</v>
          </cell>
          <cell r="FL83">
            <v>9.3420000000000005</v>
          </cell>
          <cell r="FM83">
            <v>13.347</v>
          </cell>
          <cell r="FN83">
            <v>35.686</v>
          </cell>
          <cell r="FO83">
            <v>11.528</v>
          </cell>
          <cell r="FP83">
            <v>24.158000000000001</v>
          </cell>
          <cell r="FQ83">
            <v>46.134</v>
          </cell>
          <cell r="FR83">
            <v>4.4210000000000003</v>
          </cell>
          <cell r="FS83">
            <v>41.713000000000001</v>
          </cell>
          <cell r="FT83">
            <v>588.22699999999998</v>
          </cell>
          <cell r="FU83">
            <v>257.83800000000002</v>
          </cell>
          <cell r="FV83">
            <v>330.38900000000001</v>
          </cell>
          <cell r="FW83">
            <v>427.96300000000002</v>
          </cell>
          <cell r="FX83">
            <v>186.60499999999999</v>
          </cell>
          <cell r="FY83">
            <v>241.358</v>
          </cell>
          <cell r="FZ83">
            <v>68.971000000000004</v>
          </cell>
          <cell r="GA83">
            <v>30.045000000000002</v>
          </cell>
          <cell r="GB83">
            <v>38.926000000000002</v>
          </cell>
          <cell r="GC83">
            <v>358.99299999999999</v>
          </cell>
          <cell r="GD83">
            <v>156.56100000000001</v>
          </cell>
          <cell r="GE83">
            <v>202.43199999999999</v>
          </cell>
          <cell r="GF83">
            <v>2665.3240000000001</v>
          </cell>
          <cell r="GG83">
            <v>1371.3779999999999</v>
          </cell>
          <cell r="GH83">
            <v>1293.9459999999999</v>
          </cell>
          <cell r="GI83">
            <v>1472.674</v>
          </cell>
          <cell r="GJ83">
            <v>646.83600000000001</v>
          </cell>
          <cell r="GK83">
            <v>825.83699999999999</v>
          </cell>
          <cell r="GL83">
            <v>201.316</v>
          </cell>
          <cell r="GM83">
            <v>75.677000000000007</v>
          </cell>
          <cell r="GN83">
            <v>125.63800000000001</v>
          </cell>
          <cell r="GO83">
            <v>1450.114</v>
          </cell>
          <cell r="GP83">
            <v>709.03</v>
          </cell>
          <cell r="GQ83">
            <v>741.08299999999997</v>
          </cell>
          <cell r="GR83">
            <v>847.99599999999998</v>
          </cell>
          <cell r="GS83">
            <v>443.834</v>
          </cell>
          <cell r="GT83">
            <v>404.16199999999998</v>
          </cell>
          <cell r="GU83">
            <v>112.929</v>
          </cell>
          <cell r="GV83">
            <v>58.726999999999997</v>
          </cell>
          <cell r="GW83">
            <v>54.201999999999998</v>
          </cell>
          <cell r="GX83">
            <v>77.501999999999995</v>
          </cell>
          <cell r="GY83">
            <v>32.557000000000002</v>
          </cell>
          <cell r="GZ83">
            <v>44.945</v>
          </cell>
          <cell r="HA83">
            <v>40.113999999999997</v>
          </cell>
          <cell r="HB83">
            <v>21.640999999999998</v>
          </cell>
          <cell r="HC83">
            <v>18.474</v>
          </cell>
          <cell r="HD83">
            <v>79.863</v>
          </cell>
          <cell r="HE83">
            <v>34.677999999999997</v>
          </cell>
          <cell r="HF83">
            <v>45.185000000000002</v>
          </cell>
          <cell r="HG83">
            <v>72.605999999999995</v>
          </cell>
          <cell r="HH83">
            <v>29.491</v>
          </cell>
          <cell r="HI83">
            <v>43.115000000000002</v>
          </cell>
          <cell r="HJ83">
            <v>126.298</v>
          </cell>
          <cell r="HK83">
            <v>65.846999999999994</v>
          </cell>
          <cell r="HL83">
            <v>60.451000000000001</v>
          </cell>
          <cell r="HM83">
            <v>721.69899999999996</v>
          </cell>
          <cell r="HN83">
            <v>377.98700000000002</v>
          </cell>
          <cell r="HO83">
            <v>343.71199999999999</v>
          </cell>
          <cell r="HP83">
            <v>116.393</v>
          </cell>
          <cell r="HQ83">
            <v>58.38</v>
          </cell>
          <cell r="HR83">
            <v>58.012999999999998</v>
          </cell>
          <cell r="HS83">
            <v>599.91200000000003</v>
          </cell>
          <cell r="HT83">
            <v>296.541</v>
          </cell>
          <cell r="HU83">
            <v>303.37200000000001</v>
          </cell>
          <cell r="HV83">
            <v>63.694000000000003</v>
          </cell>
          <cell r="HW83">
            <v>28.495999999999999</v>
          </cell>
          <cell r="HX83">
            <v>35.197000000000003</v>
          </cell>
          <cell r="HY83">
            <v>898.13699999999994</v>
          </cell>
          <cell r="HZ83">
            <v>468.339</v>
          </cell>
          <cell r="IA83">
            <v>429.798</v>
          </cell>
          <cell r="IB83">
            <v>826.01800000000003</v>
          </cell>
          <cell r="IC83">
            <v>428.19200000000001</v>
          </cell>
          <cell r="ID83">
            <v>397.82600000000002</v>
          </cell>
          <cell r="IE83">
            <v>777.34699999999998</v>
          </cell>
          <cell r="IF83">
            <v>405.43799999999999</v>
          </cell>
          <cell r="IG83">
            <v>371.90899999999999</v>
          </cell>
          <cell r="IH83">
            <v>190.636</v>
          </cell>
          <cell r="II83">
            <v>91.866</v>
          </cell>
          <cell r="IJ83">
            <v>98.77</v>
          </cell>
          <cell r="IK83">
            <v>108.31699999999999</v>
          </cell>
          <cell r="IL83">
            <v>54.371000000000002</v>
          </cell>
          <cell r="IM83">
            <v>53.945999999999998</v>
          </cell>
          <cell r="IN83">
            <v>58.177</v>
          </cell>
          <cell r="IO83">
            <v>29.866</v>
          </cell>
          <cell r="IP83">
            <v>28.311</v>
          </cell>
          <cell r="IQ83">
            <v>61.171999999999997</v>
          </cell>
        </row>
      </sheetData>
      <sheetData sheetId="8">
        <row r="1">
          <cell r="B1" t="str">
            <v>South Australia ;  P19 - Unemployed people ;  &gt; Males ;</v>
          </cell>
          <cell r="C1" t="str">
            <v>South Australia ;  P19 - Unemployed people ;  &gt; Females ;</v>
          </cell>
          <cell r="D1" t="str">
            <v>South Australia ;  P20 - People not in the labour force (PNILF) ;  Persons ;</v>
          </cell>
          <cell r="E1" t="str">
            <v>South Australia ;  P20 - People not in the labour force (PNILF) ;  &gt; Males ;</v>
          </cell>
          <cell r="F1" t="str">
            <v>South Australia ;  P20 - People not in the labour force (PNILF) ;  &gt; Females ;</v>
          </cell>
          <cell r="G1" t="str">
            <v>South Australia ;  P21 - PNILF who wanted to work ;  Persons ;</v>
          </cell>
          <cell r="H1" t="str">
            <v>South Australia ;  P21 - PNILF who wanted to work ;  &gt; Males ;</v>
          </cell>
          <cell r="I1" t="str">
            <v>South Australia ;  P21 - PNILF who wanted to work ;  &gt; Females ;</v>
          </cell>
          <cell r="J1" t="str">
            <v>South Australia ;  P22 - PNILF who looked for work ;  Persons ;</v>
          </cell>
          <cell r="K1" t="str">
            <v>South Australia ;  P22 - PNILF who looked for work ;  &gt; Males ;</v>
          </cell>
          <cell r="L1" t="str">
            <v>South Australia ;  P22 - PNILF who looked for work ;  &gt; Females ;</v>
          </cell>
          <cell r="M1" t="str">
            <v>South Australia ;  P23 - PNILF with marginal attachment to the labour force ;  Persons ;</v>
          </cell>
          <cell r="N1" t="str">
            <v>South Australia ;  P23 - PNILF with marginal attachment to the labour force ;  &gt; Males ;</v>
          </cell>
          <cell r="O1" t="str">
            <v>South Australia ;  P23 - PNILF with marginal attachment to the labour force ;  &gt; Females ;</v>
          </cell>
          <cell r="P1" t="str">
            <v>South Australia ;  P24 - PNILF who had a job to go or return to ;  Persons ;</v>
          </cell>
          <cell r="Q1" t="str">
            <v>South Australia ;  P24 - PNILF who had a job to go or return to ;  &gt; Males ;</v>
          </cell>
          <cell r="R1" t="str">
            <v>South Australia ;  P24 - PNILF who had a job to go or return to ;  &gt; Females ;</v>
          </cell>
          <cell r="S1" t="str">
            <v>South Australia ;  P25 - PNILF who wanted work and could start within four weeks ;  Persons ;</v>
          </cell>
          <cell r="T1" t="str">
            <v>South Australia ;  P25 - PNILF who wanted work and could start within four weeks ;  &gt; Males ;</v>
          </cell>
          <cell r="U1" t="str">
            <v>South Australia ;  P25 - PNILF who wanted work and could start within four weeks ;  &gt; Females ;</v>
          </cell>
          <cell r="V1" t="str">
            <v>South Australia ;  P26 - Discouraged job seekers ;  Persons ;</v>
          </cell>
          <cell r="W1" t="str">
            <v>South Australia ;  P26 - Discouraged job seekers ;  &gt; Males ;</v>
          </cell>
          <cell r="X1" t="str">
            <v>South Australia ;  P26 - Discouraged job seekers ;  &gt; Females ;</v>
          </cell>
          <cell r="Y1" t="str">
            <v>South Australia ;  P27 - PNILF who wanted work but unavailable within four weeks ;  Persons ;</v>
          </cell>
          <cell r="Z1" t="str">
            <v>South Australia ;  P27 - PNILF who wanted work but unavailable within four weeks ;  &gt; Males ;</v>
          </cell>
          <cell r="AA1" t="str">
            <v>South Australia ;  P27 - PNILF who wanted work but unavailable within four weeks ;  &gt; Females ;</v>
          </cell>
          <cell r="AB1" t="str">
            <v>South Australia ;  P28 - PNILF who wanted work but were caring for children ;  Persons ;</v>
          </cell>
          <cell r="AC1" t="str">
            <v>South Australia ;  P28 - PNILF who wanted work but were caring for children ;  &gt; Males ;</v>
          </cell>
          <cell r="AD1" t="str">
            <v>South Australia ;  P28 - PNILF who wanted work but were caring for children ;  &gt; Females ;</v>
          </cell>
          <cell r="AE1" t="str">
            <v>South Australia ;  P29 - PNILF whose last job was less than 10 years ago ;  Persons ;</v>
          </cell>
          <cell r="AF1" t="str">
            <v>South Australia ;  P29 - PNILF whose last job was less than 10 years ago ;  &gt; Males ;</v>
          </cell>
          <cell r="AG1" t="str">
            <v>South Australia ;  P29 - PNILF whose last job was less than 10 years ago ;  &gt; Females ;</v>
          </cell>
          <cell r="AH1" t="str">
            <v>South Australia ;  P30 - Potential workers ;  Persons ;</v>
          </cell>
          <cell r="AI1" t="str">
            <v>South Australia ;  P30 - Potential workers ;  &gt; Males ;</v>
          </cell>
          <cell r="AJ1" t="str">
            <v>South Australia ;  P30 - Potential workers ;  &gt; Females ;</v>
          </cell>
          <cell r="AK1" t="str">
            <v>South Australia ;  P31 - Potential workers with job attachment ;  Persons ;</v>
          </cell>
          <cell r="AL1" t="str">
            <v>South Australia ;  P31 - Potential workers with job attachment ;  &gt; Males ;</v>
          </cell>
          <cell r="AM1" t="str">
            <v>South Australia ;  P31 - Potential workers with job attachment ;  &gt; Females ;</v>
          </cell>
          <cell r="AN1" t="str">
            <v>South Australia ;  P32 - Potential workers without job attachment ;  Persons ;</v>
          </cell>
          <cell r="AO1" t="str">
            <v>South Australia ;  P32 - Potential workers without job attachment ;  &gt; Males ;</v>
          </cell>
          <cell r="AP1" t="str">
            <v>South Australia ;  P32 - Potential workers without job attachment ;  &gt; Females ;</v>
          </cell>
          <cell r="AQ1" t="str">
            <v>South Australia ;  P33 - People with job attachment ;  Persons ;</v>
          </cell>
          <cell r="AR1" t="str">
            <v>South Australia ;  P33 - People with job attachment ;  &gt; Males ;</v>
          </cell>
          <cell r="AS1" t="str">
            <v>South Australia ;  P33 - People with job attachment ;  &gt; Females ;</v>
          </cell>
          <cell r="AT1" t="str">
            <v>South Australia ;  P34 - People without job attachment ;  Persons ;</v>
          </cell>
          <cell r="AU1" t="str">
            <v>South Australia ;  P34 - People without job attachment ;  &gt; Males ;</v>
          </cell>
          <cell r="AV1" t="str">
            <v>South Australia ;  P34 - People without job attachment ;  &gt; Females ;</v>
          </cell>
          <cell r="AW1" t="str">
            <v>South Australia ;  P35 - PNILF with marginal attachment to the labour force (historical ver.) ;  Persons ;</v>
          </cell>
          <cell r="AX1" t="str">
            <v>South Australia ;  P35 - PNILF with marginal attachment to the labour force (historical ver.) ;  &gt; Males ;</v>
          </cell>
          <cell r="AY1" t="str">
            <v>South Australia ;  P35 - PNILF with marginal attachment to the labour force (historical ver.) ;  &gt; Females ;</v>
          </cell>
          <cell r="AZ1" t="str">
            <v>Western Australia ;  P01 - Civilian population ;  Persons ;</v>
          </cell>
          <cell r="BA1" t="str">
            <v>Western Australia ;  P01 - Civilian population ;  &gt; Males ;</v>
          </cell>
          <cell r="BB1" t="str">
            <v>Western Australia ;  P01 - Civilian population ;  &gt; Females ;</v>
          </cell>
          <cell r="BC1" t="str">
            <v>Western Australia ;  P02 - Employed people ;  Persons ;</v>
          </cell>
          <cell r="BD1" t="str">
            <v>Western Australia ;  P02 - Employed people ;  &gt; Males ;</v>
          </cell>
          <cell r="BE1" t="str">
            <v>Western Australia ;  P02 - Employed people ;  &gt; Females ;</v>
          </cell>
          <cell r="BF1" t="str">
            <v>Western Australia ;  P03 - Employed people who would prefer more hours ;  Persons ;</v>
          </cell>
          <cell r="BG1" t="str">
            <v>Western Australia ;  P03 - Employed people who would prefer more hours ;  &gt; Males ;</v>
          </cell>
          <cell r="BH1" t="str">
            <v>Western Australia ;  P03 - Employed people who would prefer more hours ;  &gt; Females ;</v>
          </cell>
          <cell r="BI1" t="str">
            <v>Western Australia ;  P04 - Part-time workers who would prefer more hours ;  Persons ;</v>
          </cell>
          <cell r="BJ1" t="str">
            <v>Western Australia ;  P04 - Part-time workers who would prefer more hours ;  &gt; Males ;</v>
          </cell>
          <cell r="BK1" t="str">
            <v>Western Australia ;  P04 - Part-time workers who would prefer more hours ;  &gt; Females ;</v>
          </cell>
          <cell r="BL1" t="str">
            <v>Western Australia ;  P05 - Part-time workers who would prefer full-time hours ;  Persons ;</v>
          </cell>
          <cell r="BM1" t="str">
            <v>Western Australia ;  P05 - Part-time workers who would prefer full-time hours ;  &gt; Males ;</v>
          </cell>
          <cell r="BN1" t="str">
            <v>Western Australia ;  P05 - Part-time workers who would prefer full-time hours ;  &gt; Females ;</v>
          </cell>
          <cell r="BO1" t="str">
            <v>Western Australia ;  P06 - Underemployed workers ;  Persons ;</v>
          </cell>
          <cell r="BP1" t="str">
            <v>Western Australia ;  P06 - Underemployed workers ;  &gt; Males ;</v>
          </cell>
          <cell r="BQ1" t="str">
            <v>Western Australia ;  P06 - Underemployed workers ;  &gt; Females ;</v>
          </cell>
          <cell r="BR1" t="str">
            <v>Western Australia ;  P07 - Underemployed part-time workers ;  Persons ;</v>
          </cell>
          <cell r="BS1" t="str">
            <v>Western Australia ;  P07 - Underemployed part-time workers ;  &gt; Males ;</v>
          </cell>
          <cell r="BT1" t="str">
            <v>Western Australia ;  P07 - Underemployed part-time workers ;  &gt; Females ;</v>
          </cell>
          <cell r="BU1" t="str">
            <v>Western Australia ;  P08 - People who started current job In the last year ;  Persons ;</v>
          </cell>
          <cell r="BV1" t="str">
            <v>Western Australia ;  P08 - People who started current job In the last year ;  &gt; Males ;</v>
          </cell>
          <cell r="BW1" t="str">
            <v>Western Australia ;  P08 - People who started current job In the last year ;  &gt; Females ;</v>
          </cell>
          <cell r="BX1" t="str">
            <v>Western Australia ;  P09 - People employed in current job for a year or more ;  Persons ;</v>
          </cell>
          <cell r="BY1" t="str">
            <v>Western Australia ;  P09 - People employed in current job for a year or more ;  &gt; Males ;</v>
          </cell>
          <cell r="BZ1" t="str">
            <v>Western Australia ;  P09 - People employed in current job for a year or more ;  &gt; Females ;</v>
          </cell>
          <cell r="CA1" t="str">
            <v>Western Australia ;  P10 - Employees who started current job In the last year ;  Persons ;</v>
          </cell>
          <cell r="CB1" t="str">
            <v>Western Australia ;  P10 - Employees who started current job In the last year ;  &gt; Males ;</v>
          </cell>
          <cell r="CC1" t="str">
            <v>Western Australia ;  P10 - Employees who started current job In the last year ;  &gt; Females ;</v>
          </cell>
          <cell r="CD1" t="str">
            <v>Western Australia ;  P11 - Employees in current job for a year or more ;  Persons ;</v>
          </cell>
          <cell r="CE1" t="str">
            <v>Western Australia ;  P11 - Employees in current job for a year or more ;  &gt; Males ;</v>
          </cell>
          <cell r="CF1" t="str">
            <v>Western Australia ;  P11 - Employees in current job for a year or more ;  &gt; Females ;</v>
          </cell>
          <cell r="CG1" t="str">
            <v>Western Australia ;  P12 - Looked for work while in current job over the last year ;  Persons ;</v>
          </cell>
          <cell r="CH1" t="str">
            <v>Western Australia ;  P12 - Looked for work while in current job over the last year ;  &gt; Males ;</v>
          </cell>
          <cell r="CI1" t="str">
            <v>Western Australia ;  P12 - Looked for work while in current job over the last year ;  &gt; Females ;</v>
          </cell>
          <cell r="CJ1" t="str">
            <v>Western Australia ;  P13 - People who worked at some time during the last year ;  Persons ;</v>
          </cell>
          <cell r="CK1" t="str">
            <v>Western Australia ;  P13 - People who worked at some time during the last year ;  &gt; Males ;</v>
          </cell>
          <cell r="CL1" t="str">
            <v>Western Australia ;  P13 - People who worked at some time during the last year ;  &gt; Females ;</v>
          </cell>
          <cell r="CM1" t="str">
            <v>Western Australia ;  P14 - People who were working 12 months ago ;  Persons ;</v>
          </cell>
          <cell r="CN1" t="str">
            <v>Western Australia ;  P14 - People who were working 12 months ago ;  &gt; Males ;</v>
          </cell>
          <cell r="CO1" t="str">
            <v>Western Australia ;  P14 - People who were working 12 months ago ;  &gt; Females ;</v>
          </cell>
          <cell r="CP1" t="str">
            <v>Western Australia ;  P15 - People currently employed and employed 12 months ago ;  Persons ;</v>
          </cell>
          <cell r="CQ1" t="str">
            <v>Western Australia ;  P15 - People currently employed and employed 12 months ago ;  &gt; Males ;</v>
          </cell>
          <cell r="CR1" t="str">
            <v>Western Australia ;  P15 - People currently employed and employed 12 months ago ;  &gt; Females ;</v>
          </cell>
          <cell r="CS1" t="str">
            <v>Western Australia ;  P16 - People who left, lost or worked multiple jobs last year ;  Persons ;</v>
          </cell>
          <cell r="CT1" t="str">
            <v>Western Australia ;  P16 - People who left, lost or worked multiple jobs last year ;  &gt; Males ;</v>
          </cell>
          <cell r="CU1" t="str">
            <v>Western Australia ;  P16 - People who left, lost or worked multiple jobs last year ;  &gt; Females ;</v>
          </cell>
          <cell r="CV1" t="str">
            <v>Western Australia ;  P17 - People who left or lost a job last year ;  Persons ;</v>
          </cell>
          <cell r="CW1" t="str">
            <v>Western Australia ;  P17 - People who left or lost a job last year ;  &gt; Males ;</v>
          </cell>
          <cell r="CX1" t="str">
            <v>Western Australia ;  P17 - People who left or lost a job last year ;  &gt; Females ;</v>
          </cell>
          <cell r="CY1" t="str">
            <v>Western Australia ;  P18 - Employed people who left or lost a job last year ;  Persons ;</v>
          </cell>
          <cell r="CZ1" t="str">
            <v>Western Australia ;  P18 - Employed people who left or lost a job last year ;  &gt; Males ;</v>
          </cell>
          <cell r="DA1" t="str">
            <v>Western Australia ;  P18 - Employed people who left or lost a job last year ;  &gt; Females ;</v>
          </cell>
          <cell r="DB1" t="str">
            <v>Western Australia ;  P19 - Unemployed people ;  Persons ;</v>
          </cell>
          <cell r="DC1" t="str">
            <v>Western Australia ;  P19 - Unemployed people ;  &gt; Males ;</v>
          </cell>
          <cell r="DD1" t="str">
            <v>Western Australia ;  P19 - Unemployed people ;  &gt; Females ;</v>
          </cell>
          <cell r="DE1" t="str">
            <v>Western Australia ;  P20 - People not in the labour force (PNILF) ;  Persons ;</v>
          </cell>
          <cell r="DF1" t="str">
            <v>Western Australia ;  P20 - People not in the labour force (PNILF) ;  &gt; Males ;</v>
          </cell>
          <cell r="DG1" t="str">
            <v>Western Australia ;  P20 - People not in the labour force (PNILF) ;  &gt; Females ;</v>
          </cell>
          <cell r="DH1" t="str">
            <v>Western Australia ;  P21 - PNILF who wanted to work ;  Persons ;</v>
          </cell>
          <cell r="DI1" t="str">
            <v>Western Australia ;  P21 - PNILF who wanted to work ;  &gt; Males ;</v>
          </cell>
          <cell r="DJ1" t="str">
            <v>Western Australia ;  P21 - PNILF who wanted to work ;  &gt; Females ;</v>
          </cell>
          <cell r="DK1" t="str">
            <v>Western Australia ;  P22 - PNILF who looked for work ;  Persons ;</v>
          </cell>
          <cell r="DL1" t="str">
            <v>Western Australia ;  P22 - PNILF who looked for work ;  &gt; Males ;</v>
          </cell>
          <cell r="DM1" t="str">
            <v>Western Australia ;  P22 - PNILF who looked for work ;  &gt; Females ;</v>
          </cell>
          <cell r="DN1" t="str">
            <v>Western Australia ;  P23 - PNILF with marginal attachment to the labour force ;  Persons ;</v>
          </cell>
          <cell r="DO1" t="str">
            <v>Western Australia ;  P23 - PNILF with marginal attachment to the labour force ;  &gt; Males ;</v>
          </cell>
          <cell r="DP1" t="str">
            <v>Western Australia ;  P23 - PNILF with marginal attachment to the labour force ;  &gt; Females ;</v>
          </cell>
          <cell r="DQ1" t="str">
            <v>Western Australia ;  P24 - PNILF who had a job to go or return to ;  Persons ;</v>
          </cell>
          <cell r="DR1" t="str">
            <v>Western Australia ;  P24 - PNILF who had a job to go or return to ;  &gt; Males ;</v>
          </cell>
          <cell r="DS1" t="str">
            <v>Western Australia ;  P24 - PNILF who had a job to go or return to ;  &gt; Females ;</v>
          </cell>
          <cell r="DT1" t="str">
            <v>Western Australia ;  P25 - PNILF who wanted work and could start within four weeks ;  Persons ;</v>
          </cell>
          <cell r="DU1" t="str">
            <v>Western Australia ;  P25 - PNILF who wanted work and could start within four weeks ;  &gt; Males ;</v>
          </cell>
          <cell r="DV1" t="str">
            <v>Western Australia ;  P25 - PNILF who wanted work and could start within four weeks ;  &gt; Females ;</v>
          </cell>
          <cell r="DW1" t="str">
            <v>Western Australia ;  P26 - Discouraged job seekers ;  Persons ;</v>
          </cell>
          <cell r="DX1" t="str">
            <v>Western Australia ;  P26 - Discouraged job seekers ;  &gt; Males ;</v>
          </cell>
          <cell r="DY1" t="str">
            <v>Western Australia ;  P26 - Discouraged job seekers ;  &gt; Females ;</v>
          </cell>
          <cell r="DZ1" t="str">
            <v>Western Australia ;  P27 - PNILF who wanted work but unavailable within four weeks ;  Persons ;</v>
          </cell>
          <cell r="EA1" t="str">
            <v>Western Australia ;  P27 - PNILF who wanted work but unavailable within four weeks ;  &gt; Males ;</v>
          </cell>
          <cell r="EB1" t="str">
            <v>Western Australia ;  P27 - PNILF who wanted work but unavailable within four weeks ;  &gt; Females ;</v>
          </cell>
          <cell r="EC1" t="str">
            <v>Western Australia ;  P28 - PNILF who wanted work but were caring for children ;  Persons ;</v>
          </cell>
          <cell r="ED1" t="str">
            <v>Western Australia ;  P28 - PNILF who wanted work but were caring for children ;  &gt; Males ;</v>
          </cell>
          <cell r="EE1" t="str">
            <v>Western Australia ;  P28 - PNILF who wanted work but were caring for children ;  &gt; Females ;</v>
          </cell>
          <cell r="EF1" t="str">
            <v>Western Australia ;  P29 - PNILF whose last job was less than 10 years ago ;  Persons ;</v>
          </cell>
          <cell r="EG1" t="str">
            <v>Western Australia ;  P29 - PNILF whose last job was less than 10 years ago ;  &gt; Males ;</v>
          </cell>
          <cell r="EH1" t="str">
            <v>Western Australia ;  P29 - PNILF whose last job was less than 10 years ago ;  &gt; Females ;</v>
          </cell>
          <cell r="EI1" t="str">
            <v>Western Australia ;  P30 - Potential workers ;  Persons ;</v>
          </cell>
          <cell r="EJ1" t="str">
            <v>Western Australia ;  P30 - Potential workers ;  &gt; Males ;</v>
          </cell>
          <cell r="EK1" t="str">
            <v>Western Australia ;  P30 - Potential workers ;  &gt; Females ;</v>
          </cell>
          <cell r="EL1" t="str">
            <v>Western Australia ;  P31 - Potential workers with job attachment ;  Persons ;</v>
          </cell>
          <cell r="EM1" t="str">
            <v>Western Australia ;  P31 - Potential workers with job attachment ;  &gt; Males ;</v>
          </cell>
          <cell r="EN1" t="str">
            <v>Western Australia ;  P31 - Potential workers with job attachment ;  &gt; Females ;</v>
          </cell>
          <cell r="EO1" t="str">
            <v>Western Australia ;  P32 - Potential workers without job attachment ;  Persons ;</v>
          </cell>
          <cell r="EP1" t="str">
            <v>Western Australia ;  P32 - Potential workers without job attachment ;  &gt; Males ;</v>
          </cell>
          <cell r="EQ1" t="str">
            <v>Western Australia ;  P32 - Potential workers without job attachment ;  &gt; Females ;</v>
          </cell>
          <cell r="ER1" t="str">
            <v>Western Australia ;  P33 - People with job attachment ;  Persons ;</v>
          </cell>
          <cell r="ES1" t="str">
            <v>Western Australia ;  P33 - People with job attachment ;  &gt; Males ;</v>
          </cell>
          <cell r="ET1" t="str">
            <v>Western Australia ;  P33 - People with job attachment ;  &gt; Females ;</v>
          </cell>
          <cell r="EU1" t="str">
            <v>Western Australia ;  P34 - People without job attachment ;  Persons ;</v>
          </cell>
          <cell r="EV1" t="str">
            <v>Western Australia ;  P34 - People without job attachment ;  &gt; Males ;</v>
          </cell>
          <cell r="EW1" t="str">
            <v>Western Australia ;  P34 - People without job attachment ;  &gt; Females ;</v>
          </cell>
          <cell r="EX1" t="str">
            <v>Western Australia ;  P35 - PNILF with marginal attachment to the labour force (historical ver.) ;  Persons ;</v>
          </cell>
          <cell r="EY1" t="str">
            <v>Western Australia ;  P35 - PNILF with marginal attachment to the labour force (historical ver.) ;  &gt; Males ;</v>
          </cell>
          <cell r="EZ1" t="str">
            <v>Western Australia ;  P35 - PNILF with marginal attachment to the labour force (historical ver.) ;  &gt; Females ;</v>
          </cell>
          <cell r="FA1" t="str">
            <v>Tasmania ;  P01 - Civilian population ;  Persons ;</v>
          </cell>
          <cell r="FB1" t="str">
            <v>Tasmania ;  P01 - Civilian population ;  &gt; Males ;</v>
          </cell>
          <cell r="FC1" t="str">
            <v>Tasmania ;  P01 - Civilian population ;  &gt; Females ;</v>
          </cell>
          <cell r="FD1" t="str">
            <v>Tasmania ;  P02 - Employed people ;  Persons ;</v>
          </cell>
          <cell r="FE1" t="str">
            <v>Tasmania ;  P02 - Employed people ;  &gt; Males ;</v>
          </cell>
          <cell r="FF1" t="str">
            <v>Tasmania ;  P02 - Employed people ;  &gt; Females ;</v>
          </cell>
          <cell r="FG1" t="str">
            <v>Tasmania ;  P03 - Employed people who would prefer more hours ;  Persons ;</v>
          </cell>
          <cell r="FH1" t="str">
            <v>Tasmania ;  P03 - Employed people who would prefer more hours ;  &gt; Males ;</v>
          </cell>
          <cell r="FI1" t="str">
            <v>Tasmania ;  P03 - Employed people who would prefer more hours ;  &gt; Females ;</v>
          </cell>
          <cell r="FJ1" t="str">
            <v>Tasmania ;  P04 - Part-time workers who would prefer more hours ;  Persons ;</v>
          </cell>
          <cell r="FK1" t="str">
            <v>Tasmania ;  P04 - Part-time workers who would prefer more hours ;  &gt; Males ;</v>
          </cell>
          <cell r="FL1" t="str">
            <v>Tasmania ;  P04 - Part-time workers who would prefer more hours ;  &gt; Females ;</v>
          </cell>
          <cell r="FM1" t="str">
            <v>Tasmania ;  P05 - Part-time workers who would prefer full-time hours ;  Persons ;</v>
          </cell>
          <cell r="FN1" t="str">
            <v>Tasmania ;  P05 - Part-time workers who would prefer full-time hours ;  &gt; Males ;</v>
          </cell>
          <cell r="FO1" t="str">
            <v>Tasmania ;  P05 - Part-time workers who would prefer full-time hours ;  &gt; Females ;</v>
          </cell>
          <cell r="FP1" t="str">
            <v>Tasmania ;  P06 - Underemployed workers ;  Persons ;</v>
          </cell>
          <cell r="FQ1" t="str">
            <v>Tasmania ;  P06 - Underemployed workers ;  &gt; Males ;</v>
          </cell>
          <cell r="FR1" t="str">
            <v>Tasmania ;  P06 - Underemployed workers ;  &gt; Females ;</v>
          </cell>
          <cell r="FS1" t="str">
            <v>Tasmania ;  P07 - Underemployed part-time workers ;  Persons ;</v>
          </cell>
          <cell r="FT1" t="str">
            <v>Tasmania ;  P07 - Underemployed part-time workers ;  &gt; Males ;</v>
          </cell>
          <cell r="FU1" t="str">
            <v>Tasmania ;  P07 - Underemployed part-time workers ;  &gt; Females ;</v>
          </cell>
          <cell r="FV1" t="str">
            <v>Tasmania ;  P08 - People who started current job In the last year ;  Persons ;</v>
          </cell>
          <cell r="FW1" t="str">
            <v>Tasmania ;  P08 - People who started current job In the last year ;  &gt; Males ;</v>
          </cell>
          <cell r="FX1" t="str">
            <v>Tasmania ;  P08 - People who started current job In the last year ;  &gt; Females ;</v>
          </cell>
          <cell r="FY1" t="str">
            <v>Tasmania ;  P09 - People employed in current job for a year or more ;  Persons ;</v>
          </cell>
          <cell r="FZ1" t="str">
            <v>Tasmania ;  P09 - People employed in current job for a year or more ;  &gt; Males ;</v>
          </cell>
          <cell r="GA1" t="str">
            <v>Tasmania ;  P09 - People employed in current job for a year or more ;  &gt; Females ;</v>
          </cell>
          <cell r="GB1" t="str">
            <v>Tasmania ;  P10 - Employees who started current job In the last year ;  Persons ;</v>
          </cell>
          <cell r="GC1" t="str">
            <v>Tasmania ;  P10 - Employees who started current job In the last year ;  &gt; Males ;</v>
          </cell>
          <cell r="GD1" t="str">
            <v>Tasmania ;  P10 - Employees who started current job In the last year ;  &gt; Females ;</v>
          </cell>
          <cell r="GE1" t="str">
            <v>Tasmania ;  P11 - Employees in current job for a year or more ;  Persons ;</v>
          </cell>
          <cell r="GF1" t="str">
            <v>Tasmania ;  P11 - Employees in current job for a year or more ;  &gt; Males ;</v>
          </cell>
          <cell r="GG1" t="str">
            <v>Tasmania ;  P11 - Employees in current job for a year or more ;  &gt; Females ;</v>
          </cell>
          <cell r="GH1" t="str">
            <v>Tasmania ;  P12 - Looked for work while in current job over the last year ;  Persons ;</v>
          </cell>
          <cell r="GI1" t="str">
            <v>Tasmania ;  P12 - Looked for work while in current job over the last year ;  &gt; Males ;</v>
          </cell>
          <cell r="GJ1" t="str">
            <v>Tasmania ;  P12 - Looked for work while in current job over the last year ;  &gt; Females ;</v>
          </cell>
          <cell r="GK1" t="str">
            <v>Tasmania ;  P13 - People who worked at some time during the last year ;  Persons ;</v>
          </cell>
          <cell r="GL1" t="str">
            <v>Tasmania ;  P13 - People who worked at some time during the last year ;  &gt; Males ;</v>
          </cell>
          <cell r="GM1" t="str">
            <v>Tasmania ;  P13 - People who worked at some time during the last year ;  &gt; Females ;</v>
          </cell>
          <cell r="GN1" t="str">
            <v>Tasmania ;  P14 - People who were working 12 months ago ;  Persons ;</v>
          </cell>
          <cell r="GO1" t="str">
            <v>Tasmania ;  P14 - People who were working 12 months ago ;  &gt; Males ;</v>
          </cell>
          <cell r="GP1" t="str">
            <v>Tasmania ;  P14 - People who were working 12 months ago ;  &gt; Females ;</v>
          </cell>
          <cell r="GQ1" t="str">
            <v>Tasmania ;  P15 - People currently employed and employed 12 months ago ;  Persons ;</v>
          </cell>
          <cell r="GR1" t="str">
            <v>Tasmania ;  P15 - People currently employed and employed 12 months ago ;  &gt; Males ;</v>
          </cell>
          <cell r="GS1" t="str">
            <v>Tasmania ;  P15 - People currently employed and employed 12 months ago ;  &gt; Females ;</v>
          </cell>
          <cell r="GT1" t="str">
            <v>Tasmania ;  P16 - People who left, lost or worked multiple jobs last year ;  Persons ;</v>
          </cell>
          <cell r="GU1" t="str">
            <v>Tasmania ;  P16 - People who left, lost or worked multiple jobs last year ;  &gt; Males ;</v>
          </cell>
          <cell r="GV1" t="str">
            <v>Tasmania ;  P16 - People who left, lost or worked multiple jobs last year ;  &gt; Females ;</v>
          </cell>
          <cell r="GW1" t="str">
            <v>Tasmania ;  P17 - People who left or lost a job last year ;  Persons ;</v>
          </cell>
          <cell r="GX1" t="str">
            <v>Tasmania ;  P17 - People who left or lost a job last year ;  &gt; Males ;</v>
          </cell>
          <cell r="GY1" t="str">
            <v>Tasmania ;  P17 - People who left or lost a job last year ;  &gt; Females ;</v>
          </cell>
          <cell r="GZ1" t="str">
            <v>Tasmania ;  P18 - Employed people who left or lost a job last year ;  Persons ;</v>
          </cell>
          <cell r="HA1" t="str">
            <v>Tasmania ;  P18 - Employed people who left or lost a job last year ;  &gt; Males ;</v>
          </cell>
          <cell r="HB1" t="str">
            <v>Tasmania ;  P18 - Employed people who left or lost a job last year ;  &gt; Females ;</v>
          </cell>
          <cell r="HC1" t="str">
            <v>Tasmania ;  P19 - Unemployed people ;  Persons ;</v>
          </cell>
          <cell r="HD1" t="str">
            <v>Tasmania ;  P19 - Unemployed people ;  &gt; Males ;</v>
          </cell>
          <cell r="HE1" t="str">
            <v>Tasmania ;  P19 - Unemployed people ;  &gt; Females ;</v>
          </cell>
          <cell r="HF1" t="str">
            <v>Tasmania ;  P20 - People not in the labour force (PNILF) ;  Persons ;</v>
          </cell>
          <cell r="HG1" t="str">
            <v>Tasmania ;  P20 - People not in the labour force (PNILF) ;  &gt; Males ;</v>
          </cell>
          <cell r="HH1" t="str">
            <v>Tasmania ;  P20 - People not in the labour force (PNILF) ;  &gt; Females ;</v>
          </cell>
          <cell r="HI1" t="str">
            <v>Tasmania ;  P21 - PNILF who wanted to work ;  Persons ;</v>
          </cell>
          <cell r="HJ1" t="str">
            <v>Tasmania ;  P21 - PNILF who wanted to work ;  &gt; Males ;</v>
          </cell>
          <cell r="HK1" t="str">
            <v>Tasmania ;  P21 - PNILF who wanted to work ;  &gt; Females ;</v>
          </cell>
          <cell r="HL1" t="str">
            <v>Tasmania ;  P22 - PNILF who looked for work ;  Persons ;</v>
          </cell>
          <cell r="HM1" t="str">
            <v>Tasmania ;  P22 - PNILF who looked for work ;  &gt; Males ;</v>
          </cell>
          <cell r="HN1" t="str">
            <v>Tasmania ;  P22 - PNILF who looked for work ;  &gt; Females ;</v>
          </cell>
          <cell r="HO1" t="str">
            <v>Tasmania ;  P23 - PNILF with marginal attachment to the labour force ;  Persons ;</v>
          </cell>
          <cell r="HP1" t="str">
            <v>Tasmania ;  P23 - PNILF with marginal attachment to the labour force ;  &gt; Males ;</v>
          </cell>
          <cell r="HQ1" t="str">
            <v>Tasmania ;  P23 - PNILF with marginal attachment to the labour force ;  &gt; Females ;</v>
          </cell>
          <cell r="HR1" t="str">
            <v>Tasmania ;  P24 - PNILF who had a job to go or return to ;  Persons ;</v>
          </cell>
          <cell r="HS1" t="str">
            <v>Tasmania ;  P24 - PNILF who had a job to go or return to ;  &gt; Males ;</v>
          </cell>
          <cell r="HT1" t="str">
            <v>Tasmania ;  P24 - PNILF who had a job to go or return to ;  &gt; Females ;</v>
          </cell>
          <cell r="HU1" t="str">
            <v>Tasmania ;  P25 - PNILF who wanted work and could start within four weeks ;  Persons ;</v>
          </cell>
          <cell r="HV1" t="str">
            <v>Tasmania ;  P25 - PNILF who wanted work and could start within four weeks ;  &gt; Males ;</v>
          </cell>
          <cell r="HW1" t="str">
            <v>Tasmania ;  P25 - PNILF who wanted work and could start within four weeks ;  &gt; Females ;</v>
          </cell>
          <cell r="HX1" t="str">
            <v>Tasmania ;  P26 - Discouraged job seekers ;  Persons ;</v>
          </cell>
          <cell r="HY1" t="str">
            <v>Tasmania ;  P26 - Discouraged job seekers ;  &gt; Males ;</v>
          </cell>
          <cell r="HZ1" t="str">
            <v>Tasmania ;  P26 - Discouraged job seekers ;  &gt; Females ;</v>
          </cell>
          <cell r="IA1" t="str">
            <v>Tasmania ;  P27 - PNILF who wanted work but unavailable within four weeks ;  Persons ;</v>
          </cell>
          <cell r="IB1" t="str">
            <v>Tasmania ;  P27 - PNILF who wanted work but unavailable within four weeks ;  &gt; Males ;</v>
          </cell>
          <cell r="IC1" t="str">
            <v>Tasmania ;  P27 - PNILF who wanted work but unavailable within four weeks ;  &gt; Females ;</v>
          </cell>
          <cell r="ID1" t="str">
            <v>Tasmania ;  P28 - PNILF who wanted work but were caring for children ;  Persons ;</v>
          </cell>
          <cell r="IE1" t="str">
            <v>Tasmania ;  P28 - PNILF who wanted work but were caring for children ;  &gt; Males ;</v>
          </cell>
          <cell r="IF1" t="str">
            <v>Tasmania ;  P28 - PNILF who wanted work but were caring for children ;  &gt; Females ;</v>
          </cell>
          <cell r="IG1" t="str">
            <v>Tasmania ;  P29 - PNILF whose last job was less than 10 years ago ;  Persons ;</v>
          </cell>
          <cell r="IH1" t="str">
            <v>Tasmania ;  P29 - PNILF whose last job was less than 10 years ago ;  &gt; Males ;</v>
          </cell>
          <cell r="II1" t="str">
            <v>Tasmania ;  P29 - PNILF whose last job was less than 10 years ago ;  &gt; Females ;</v>
          </cell>
          <cell r="IJ1" t="str">
            <v>Tasmania ;  P30 - Potential workers ;  Persons ;</v>
          </cell>
          <cell r="IK1" t="str">
            <v>Tasmania ;  P30 - Potential workers ;  &gt; Males ;</v>
          </cell>
          <cell r="IL1" t="str">
            <v>Tasmania ;  P30 - Potential workers ;  &gt; Females ;</v>
          </cell>
          <cell r="IM1" t="str">
            <v>Tasmania ;  P31 - Potential workers with job attachment ;  Persons ;</v>
          </cell>
          <cell r="IN1" t="str">
            <v>Tasmania ;  P31 - Potential workers with job attachment ;  &gt; Males ;</v>
          </cell>
          <cell r="IO1" t="str">
            <v>Tasmania ;  P31 - Potential workers with job attachment ;  &gt; Females ;</v>
          </cell>
          <cell r="IP1" t="str">
            <v>Tasmania ;  P32 - Potential workers without job attachment ;  Persons ;</v>
          </cell>
          <cell r="IQ1" t="str">
            <v>Tasmania ;  P32 - Potential workers without job attachment ;  &gt; Males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A126111190R</v>
          </cell>
          <cell r="C10" t="str">
            <v>A126103630J</v>
          </cell>
          <cell r="D10" t="str">
            <v>A126095942K</v>
          </cell>
          <cell r="E10" t="str">
            <v>A126111062W</v>
          </cell>
          <cell r="F10" t="str">
            <v>A126103502R</v>
          </cell>
          <cell r="G10" t="str">
            <v>A126096058R</v>
          </cell>
          <cell r="H10" t="str">
            <v>A126111178X</v>
          </cell>
          <cell r="I10" t="str">
            <v>A126103618T</v>
          </cell>
          <cell r="J10" t="str">
            <v>A126096062F</v>
          </cell>
          <cell r="K10" t="str">
            <v>A126111182R</v>
          </cell>
          <cell r="L10" t="str">
            <v>A126103622J</v>
          </cell>
          <cell r="M10" t="str">
            <v>A126095950K</v>
          </cell>
          <cell r="N10" t="str">
            <v>A126111070W</v>
          </cell>
          <cell r="O10" t="str">
            <v>A126103510R</v>
          </cell>
          <cell r="P10" t="str">
            <v>A126095986L</v>
          </cell>
          <cell r="Q10" t="str">
            <v>A126111106L</v>
          </cell>
          <cell r="R10" t="str">
            <v>A126103546T</v>
          </cell>
          <cell r="S10" t="str">
            <v>A126096022L</v>
          </cell>
          <cell r="T10" t="str">
            <v>A126111142W</v>
          </cell>
          <cell r="U10" t="str">
            <v>A126103582A</v>
          </cell>
          <cell r="V10" t="str">
            <v>A126096074R</v>
          </cell>
          <cell r="W10" t="str">
            <v>A126111194X</v>
          </cell>
          <cell r="X10" t="str">
            <v>A126103634T</v>
          </cell>
          <cell r="Y10" t="str">
            <v>A126095946V</v>
          </cell>
          <cell r="Z10" t="str">
            <v>A126111066F</v>
          </cell>
          <cell r="AA10" t="str">
            <v>A126103506X</v>
          </cell>
          <cell r="AB10" t="str">
            <v>A126096026W</v>
          </cell>
          <cell r="AC10" t="str">
            <v>A126111146F</v>
          </cell>
          <cell r="AD10" t="str">
            <v>A126103586K</v>
          </cell>
          <cell r="AE10" t="str">
            <v>A126096038F</v>
          </cell>
          <cell r="AF10" t="str">
            <v>A126111158R</v>
          </cell>
          <cell r="AG10" t="str">
            <v>A126103598V</v>
          </cell>
          <cell r="AH10" t="str">
            <v>A126095970V</v>
          </cell>
          <cell r="AI10" t="str">
            <v>A126111090F</v>
          </cell>
          <cell r="AJ10" t="str">
            <v>A126103530X</v>
          </cell>
          <cell r="AK10" t="str">
            <v>A126095954V</v>
          </cell>
          <cell r="AL10" t="str">
            <v>A126111074F</v>
          </cell>
          <cell r="AM10" t="str">
            <v>A126103514X</v>
          </cell>
          <cell r="AN10" t="str">
            <v>A126095990C</v>
          </cell>
          <cell r="AO10" t="str">
            <v>A126111110C</v>
          </cell>
          <cell r="AP10" t="str">
            <v>A126103550J</v>
          </cell>
          <cell r="AQ10" t="str">
            <v>A126095966C</v>
          </cell>
          <cell r="AR10" t="str">
            <v>A126111086R</v>
          </cell>
          <cell r="AS10" t="str">
            <v>A126103526J</v>
          </cell>
          <cell r="AT10" t="str">
            <v>A126095994L</v>
          </cell>
          <cell r="AU10" t="str">
            <v>A126111114L</v>
          </cell>
          <cell r="AV10" t="str">
            <v>A126103554T</v>
          </cell>
          <cell r="AW10" t="str">
            <v>A126095974C</v>
          </cell>
          <cell r="AX10" t="str">
            <v>A126111094R</v>
          </cell>
          <cell r="AY10" t="str">
            <v>A126103534J</v>
          </cell>
          <cell r="AZ10" t="str">
            <v>A126095342F</v>
          </cell>
          <cell r="BA10" t="str">
            <v>A126110462R</v>
          </cell>
          <cell r="BB10" t="str">
            <v>A126102902J</v>
          </cell>
          <cell r="BC10" t="str">
            <v>A126095298J</v>
          </cell>
          <cell r="BD10" t="str">
            <v>A126110418F</v>
          </cell>
          <cell r="BE10" t="str">
            <v>A126102858K</v>
          </cell>
          <cell r="BF10" t="str">
            <v>A126095346R</v>
          </cell>
          <cell r="BG10" t="str">
            <v>A126110466X</v>
          </cell>
          <cell r="BH10" t="str">
            <v>A126102906T</v>
          </cell>
          <cell r="BI10" t="str">
            <v>A126095350F</v>
          </cell>
          <cell r="BJ10" t="str">
            <v>A126110470R</v>
          </cell>
          <cell r="BK10" t="str">
            <v>A126102910J</v>
          </cell>
          <cell r="BL10" t="str">
            <v>A126095302L</v>
          </cell>
          <cell r="BM10" t="str">
            <v>A126110422W</v>
          </cell>
          <cell r="BN10" t="str">
            <v>A126102862A</v>
          </cell>
          <cell r="BO10" t="str">
            <v>A126095306W</v>
          </cell>
          <cell r="BP10" t="str">
            <v>A126110426F</v>
          </cell>
          <cell r="BQ10" t="str">
            <v>A126102866K</v>
          </cell>
          <cell r="BR10" t="str">
            <v>A126095330W</v>
          </cell>
          <cell r="BS10" t="str">
            <v>A126110450F</v>
          </cell>
          <cell r="BT10" t="str">
            <v>A126102890K</v>
          </cell>
          <cell r="BU10" t="str">
            <v>A126095278X</v>
          </cell>
          <cell r="BV10" t="str">
            <v>A126110398J</v>
          </cell>
          <cell r="BW10" t="str">
            <v>A126102838A</v>
          </cell>
          <cell r="BX10" t="str">
            <v>A126095354R</v>
          </cell>
          <cell r="BY10" t="str">
            <v>A126110474X</v>
          </cell>
          <cell r="BZ10" t="str">
            <v>A126102914T</v>
          </cell>
          <cell r="CA10" t="str">
            <v>A126095334F</v>
          </cell>
          <cell r="CB10" t="str">
            <v>A126110454R</v>
          </cell>
          <cell r="CC10" t="str">
            <v>A126102894V</v>
          </cell>
          <cell r="CD10" t="str">
            <v>A126095366X</v>
          </cell>
          <cell r="CE10" t="str">
            <v>A126110486J</v>
          </cell>
          <cell r="CF10" t="str">
            <v>A126102926A</v>
          </cell>
          <cell r="CG10" t="str">
            <v>A126095282R</v>
          </cell>
          <cell r="CH10" t="str">
            <v>A126110402L</v>
          </cell>
          <cell r="CI10" t="str">
            <v>A126102842T</v>
          </cell>
          <cell r="CJ10" t="str">
            <v>A126095238F</v>
          </cell>
          <cell r="CK10" t="str">
            <v>A126110358R</v>
          </cell>
          <cell r="CL10" t="str">
            <v>A126102798V</v>
          </cell>
          <cell r="CM10" t="str">
            <v>A126095258R</v>
          </cell>
          <cell r="CN10" t="str">
            <v>A126110378X</v>
          </cell>
          <cell r="CO10" t="str">
            <v>A126102818T</v>
          </cell>
          <cell r="CP10" t="str">
            <v>A126095310L</v>
          </cell>
          <cell r="CQ10" t="str">
            <v>A126110430W</v>
          </cell>
          <cell r="CR10" t="str">
            <v>A126102870A</v>
          </cell>
          <cell r="CS10" t="str">
            <v>A126095262F</v>
          </cell>
          <cell r="CT10" t="str">
            <v>A126110382R</v>
          </cell>
          <cell r="CU10" t="str">
            <v>A126102822J</v>
          </cell>
          <cell r="CV10" t="str">
            <v>A126095314W</v>
          </cell>
          <cell r="CW10" t="str">
            <v>A126110434F</v>
          </cell>
          <cell r="CX10" t="str">
            <v>A126102874K</v>
          </cell>
          <cell r="CY10" t="str">
            <v>A126095318F</v>
          </cell>
          <cell r="CZ10" t="str">
            <v>A126110438R</v>
          </cell>
          <cell r="DA10" t="str">
            <v>A126102878V</v>
          </cell>
          <cell r="DB10" t="str">
            <v>A126095370R</v>
          </cell>
          <cell r="DC10" t="str">
            <v>A126110490X</v>
          </cell>
          <cell r="DD10" t="str">
            <v>A126102930T</v>
          </cell>
          <cell r="DE10" t="str">
            <v>A126095242W</v>
          </cell>
          <cell r="DF10" t="str">
            <v>A126110362F</v>
          </cell>
          <cell r="DG10" t="str">
            <v>A126102802X</v>
          </cell>
          <cell r="DH10" t="str">
            <v>A126095358X</v>
          </cell>
          <cell r="DI10" t="str">
            <v>A126110478J</v>
          </cell>
          <cell r="DJ10" t="str">
            <v>A126102918A</v>
          </cell>
          <cell r="DK10" t="str">
            <v>A126095362R</v>
          </cell>
          <cell r="DL10" t="str">
            <v>A126110482X</v>
          </cell>
          <cell r="DM10" t="str">
            <v>A126102922T</v>
          </cell>
          <cell r="DN10" t="str">
            <v>A126095250W</v>
          </cell>
          <cell r="DO10" t="str">
            <v>A126110370F</v>
          </cell>
          <cell r="DP10" t="str">
            <v>A126102810X</v>
          </cell>
          <cell r="DQ10" t="str">
            <v>A126095286X</v>
          </cell>
          <cell r="DR10" t="str">
            <v>A126110406W</v>
          </cell>
          <cell r="DS10" t="str">
            <v>A126102846A</v>
          </cell>
          <cell r="DT10" t="str">
            <v>A126095322W</v>
          </cell>
          <cell r="DU10" t="str">
            <v>A126110442F</v>
          </cell>
          <cell r="DV10" t="str">
            <v>A126102882K</v>
          </cell>
          <cell r="DW10" t="str">
            <v>A126095374X</v>
          </cell>
          <cell r="DX10" t="str">
            <v>A126110494J</v>
          </cell>
          <cell r="DY10" t="str">
            <v>A126102934A</v>
          </cell>
          <cell r="DZ10" t="str">
            <v>A126095246F</v>
          </cell>
          <cell r="EA10" t="str">
            <v>A126110366R</v>
          </cell>
          <cell r="EB10" t="str">
            <v>A126102806J</v>
          </cell>
          <cell r="EC10" t="str">
            <v>A126095326F</v>
          </cell>
          <cell r="ED10" t="str">
            <v>A126110446R</v>
          </cell>
          <cell r="EE10" t="str">
            <v>A126102886V</v>
          </cell>
          <cell r="EF10" t="str">
            <v>A126095338R</v>
          </cell>
          <cell r="EG10" t="str">
            <v>A126110458X</v>
          </cell>
          <cell r="EH10" t="str">
            <v>A126102898C</v>
          </cell>
          <cell r="EI10" t="str">
            <v>A126095270F</v>
          </cell>
          <cell r="EJ10" t="str">
            <v>A126110390R</v>
          </cell>
          <cell r="EK10" t="str">
            <v>A126102830J</v>
          </cell>
          <cell r="EL10" t="str">
            <v>A126095254F</v>
          </cell>
          <cell r="EM10" t="str">
            <v>A126110374R</v>
          </cell>
          <cell r="EN10" t="str">
            <v>A126102814J</v>
          </cell>
          <cell r="EO10" t="str">
            <v>A126095290R</v>
          </cell>
          <cell r="EP10" t="str">
            <v>A126110410L</v>
          </cell>
          <cell r="EQ10" t="str">
            <v>A126102850T</v>
          </cell>
          <cell r="ER10" t="str">
            <v>A126095266R</v>
          </cell>
          <cell r="ES10" t="str">
            <v>A126110386X</v>
          </cell>
          <cell r="ET10" t="str">
            <v>A126102826T</v>
          </cell>
          <cell r="EU10" t="str">
            <v>A126095294X</v>
          </cell>
          <cell r="EV10" t="str">
            <v>A126110414W</v>
          </cell>
          <cell r="EW10" t="str">
            <v>A126102854A</v>
          </cell>
          <cell r="EX10" t="str">
            <v>A126095274R</v>
          </cell>
          <cell r="EY10" t="str">
            <v>A126110394X</v>
          </cell>
          <cell r="EZ10" t="str">
            <v>A126102834T</v>
          </cell>
          <cell r="FA10" t="str">
            <v>A126095482J</v>
          </cell>
          <cell r="FB10" t="str">
            <v>A126110602F</v>
          </cell>
          <cell r="FC10" t="str">
            <v>A126103042L</v>
          </cell>
          <cell r="FD10" t="str">
            <v>A126095438X</v>
          </cell>
          <cell r="FE10" t="str">
            <v>A126110558J</v>
          </cell>
          <cell r="FF10" t="str">
            <v>A126102998L</v>
          </cell>
          <cell r="FG10" t="str">
            <v>A126095486T</v>
          </cell>
          <cell r="FH10" t="str">
            <v>A126110606R</v>
          </cell>
          <cell r="FI10" t="str">
            <v>A126103046W</v>
          </cell>
          <cell r="FJ10" t="str">
            <v>A126095490J</v>
          </cell>
          <cell r="FK10" t="str">
            <v>A126110610F</v>
          </cell>
          <cell r="FL10" t="str">
            <v>A126103050L</v>
          </cell>
          <cell r="FM10" t="str">
            <v>A126095442R</v>
          </cell>
          <cell r="FN10" t="str">
            <v>A126110562X</v>
          </cell>
          <cell r="FO10" t="str">
            <v>A126103002V</v>
          </cell>
          <cell r="FP10" t="str">
            <v>A126095446X</v>
          </cell>
          <cell r="FQ10" t="str">
            <v>A126110566J</v>
          </cell>
          <cell r="FR10" t="str">
            <v>A126103006C</v>
          </cell>
          <cell r="FS10" t="str">
            <v>A126095470X</v>
          </cell>
          <cell r="FT10" t="str">
            <v>A126110590J</v>
          </cell>
          <cell r="FU10" t="str">
            <v>A126103030C</v>
          </cell>
          <cell r="FV10" t="str">
            <v>A126095418R</v>
          </cell>
          <cell r="FW10" t="str">
            <v>A126110538X</v>
          </cell>
          <cell r="FX10" t="str">
            <v>A126102978C</v>
          </cell>
          <cell r="FY10" t="str">
            <v>A126095494T</v>
          </cell>
          <cell r="FZ10" t="str">
            <v>A126110614R</v>
          </cell>
          <cell r="GA10" t="str">
            <v>A126103054W</v>
          </cell>
          <cell r="GB10" t="str">
            <v>A126095474J</v>
          </cell>
          <cell r="GC10" t="str">
            <v>A126110594T</v>
          </cell>
          <cell r="GD10" t="str">
            <v>A126103034L</v>
          </cell>
          <cell r="GE10" t="str">
            <v>A126095506R</v>
          </cell>
          <cell r="GF10" t="str">
            <v>A126110626X</v>
          </cell>
          <cell r="GG10" t="str">
            <v>A126103066F</v>
          </cell>
          <cell r="GH10" t="str">
            <v>A126095422F</v>
          </cell>
          <cell r="GI10" t="str">
            <v>A126110542R</v>
          </cell>
          <cell r="GJ10" t="str">
            <v>A126102982V</v>
          </cell>
          <cell r="GK10" t="str">
            <v>A126095378J</v>
          </cell>
          <cell r="GL10" t="str">
            <v>A126110498T</v>
          </cell>
          <cell r="GM10" t="str">
            <v>A126102938K</v>
          </cell>
          <cell r="GN10" t="str">
            <v>A126095398T</v>
          </cell>
          <cell r="GO10" t="str">
            <v>A126110518R</v>
          </cell>
          <cell r="GP10" t="str">
            <v>A126102958V</v>
          </cell>
          <cell r="GQ10" t="str">
            <v>A126095450R</v>
          </cell>
          <cell r="GR10" t="str">
            <v>A126110570X</v>
          </cell>
          <cell r="GS10" t="str">
            <v>A126103010V</v>
          </cell>
          <cell r="GT10" t="str">
            <v>A126095402W</v>
          </cell>
          <cell r="GU10" t="str">
            <v>A126110522F</v>
          </cell>
          <cell r="GV10" t="str">
            <v>A126102962K</v>
          </cell>
          <cell r="GW10" t="str">
            <v>A126095454X</v>
          </cell>
          <cell r="GX10" t="str">
            <v>A126110574J</v>
          </cell>
          <cell r="GY10" t="str">
            <v>A126103014C</v>
          </cell>
          <cell r="GZ10" t="str">
            <v>A126095458J</v>
          </cell>
          <cell r="HA10" t="str">
            <v>A126110578T</v>
          </cell>
          <cell r="HB10" t="str">
            <v>A126103018L</v>
          </cell>
          <cell r="HC10" t="str">
            <v>A126095510F</v>
          </cell>
          <cell r="HD10" t="str">
            <v>A126110630R</v>
          </cell>
          <cell r="HE10" t="str">
            <v>A126103070W</v>
          </cell>
          <cell r="HF10" t="str">
            <v>A126095382X</v>
          </cell>
          <cell r="HG10" t="str">
            <v>A126110502W</v>
          </cell>
          <cell r="HH10" t="str">
            <v>A126102942A</v>
          </cell>
          <cell r="HI10" t="str">
            <v>A126095498A</v>
          </cell>
          <cell r="HJ10" t="str">
            <v>A126110618X</v>
          </cell>
          <cell r="HK10" t="str">
            <v>A126103058F</v>
          </cell>
          <cell r="HL10" t="str">
            <v>A126095502F</v>
          </cell>
          <cell r="HM10" t="str">
            <v>A126110622R</v>
          </cell>
          <cell r="HN10" t="str">
            <v>A126103062W</v>
          </cell>
          <cell r="HO10" t="str">
            <v>A126095390X</v>
          </cell>
          <cell r="HP10" t="str">
            <v>A126110510W</v>
          </cell>
          <cell r="HQ10" t="str">
            <v>A126102950A</v>
          </cell>
          <cell r="HR10" t="str">
            <v>A126095426R</v>
          </cell>
          <cell r="HS10" t="str">
            <v>A126110546X</v>
          </cell>
          <cell r="HT10" t="str">
            <v>A126102986C</v>
          </cell>
          <cell r="HU10" t="str">
            <v>A126095462X</v>
          </cell>
          <cell r="HV10" t="str">
            <v>A126110582J</v>
          </cell>
          <cell r="HW10" t="str">
            <v>A126103022C</v>
          </cell>
          <cell r="HX10" t="str">
            <v>A126095514R</v>
          </cell>
          <cell r="HY10" t="str">
            <v>A126110634X</v>
          </cell>
          <cell r="HZ10" t="str">
            <v>A126103074F</v>
          </cell>
          <cell r="IA10" t="str">
            <v>A126095386J</v>
          </cell>
          <cell r="IB10" t="str">
            <v>A126110506F</v>
          </cell>
          <cell r="IC10" t="str">
            <v>A126102946K</v>
          </cell>
          <cell r="ID10" t="str">
            <v>A126095466J</v>
          </cell>
          <cell r="IE10" t="str">
            <v>A126110586T</v>
          </cell>
          <cell r="IF10" t="str">
            <v>A126103026L</v>
          </cell>
          <cell r="IG10" t="str">
            <v>A126095478T</v>
          </cell>
          <cell r="IH10" t="str">
            <v>A126110598A</v>
          </cell>
          <cell r="II10" t="str">
            <v>A126103038W</v>
          </cell>
          <cell r="IJ10" t="str">
            <v>A126095410W</v>
          </cell>
          <cell r="IK10" t="str">
            <v>A126110530F</v>
          </cell>
          <cell r="IL10" t="str">
            <v>A126102970K</v>
          </cell>
          <cell r="IM10" t="str">
            <v>A126095394J</v>
          </cell>
          <cell r="IN10" t="str">
            <v>A126110514F</v>
          </cell>
          <cell r="IO10" t="str">
            <v>A126102954K</v>
          </cell>
          <cell r="IP10" t="str">
            <v>A126095430F</v>
          </cell>
          <cell r="IQ10" t="str">
            <v>A126110550R</v>
          </cell>
        </row>
        <row r="11">
          <cell r="B11">
            <v>30.251000000000001</v>
          </cell>
          <cell r="C11">
            <v>27.175000000000001</v>
          </cell>
          <cell r="D11">
            <v>518.76</v>
          </cell>
          <cell r="E11">
            <v>216.53299999999999</v>
          </cell>
          <cell r="F11">
            <v>302.22699999999998</v>
          </cell>
          <cell r="G11">
            <v>95.929000000000002</v>
          </cell>
          <cell r="H11">
            <v>34.42</v>
          </cell>
          <cell r="I11">
            <v>61.509</v>
          </cell>
          <cell r="J11">
            <v>21.097000000000001</v>
          </cell>
          <cell r="K11">
            <v>10.407</v>
          </cell>
          <cell r="L11">
            <v>10.69</v>
          </cell>
          <cell r="M11">
            <v>80.768000000000001</v>
          </cell>
          <cell r="N11">
            <v>28.353999999999999</v>
          </cell>
          <cell r="O11">
            <v>52.414000000000001</v>
          </cell>
          <cell r="P11">
            <v>13.353</v>
          </cell>
          <cell r="Q11">
            <v>2.93</v>
          </cell>
          <cell r="R11">
            <v>10.422000000000001</v>
          </cell>
          <cell r="S11">
            <v>65.363</v>
          </cell>
          <cell r="T11">
            <v>24.25</v>
          </cell>
          <cell r="U11">
            <v>41.113999999999997</v>
          </cell>
          <cell r="V11">
            <v>4.9909999999999997</v>
          </cell>
          <cell r="W11">
            <v>1.798</v>
          </cell>
          <cell r="X11">
            <v>3.1920000000000002</v>
          </cell>
          <cell r="Y11">
            <v>15.632</v>
          </cell>
          <cell r="Z11">
            <v>6.3369999999999997</v>
          </cell>
          <cell r="AA11">
            <v>9.2949999999999999</v>
          </cell>
          <cell r="AB11">
            <v>16.716000000000001</v>
          </cell>
          <cell r="AC11">
            <v>1.343</v>
          </cell>
          <cell r="AD11">
            <v>15.372999999999999</v>
          </cell>
          <cell r="AE11">
            <v>210.339</v>
          </cell>
          <cell r="AF11">
            <v>94.037000000000006</v>
          </cell>
          <cell r="AG11">
            <v>116.30200000000001</v>
          </cell>
          <cell r="AH11">
            <v>153.82599999999999</v>
          </cell>
          <cell r="AI11">
            <v>64.941999999999993</v>
          </cell>
          <cell r="AJ11">
            <v>88.884</v>
          </cell>
          <cell r="AK11">
            <v>21.765999999999998</v>
          </cell>
          <cell r="AL11">
            <v>7.7190000000000003</v>
          </cell>
          <cell r="AM11">
            <v>14.047000000000001</v>
          </cell>
          <cell r="AN11">
            <v>132.06</v>
          </cell>
          <cell r="AO11">
            <v>57.222999999999999</v>
          </cell>
          <cell r="AP11">
            <v>74.837000000000003</v>
          </cell>
          <cell r="AQ11">
            <v>819.40599999999995</v>
          </cell>
          <cell r="AR11">
            <v>436.702</v>
          </cell>
          <cell r="AS11">
            <v>382.70400000000001</v>
          </cell>
          <cell r="AT11">
            <v>554.41999999999996</v>
          </cell>
          <cell r="AU11">
            <v>239.066</v>
          </cell>
          <cell r="AV11">
            <v>315.35399999999998</v>
          </cell>
          <cell r="AW11">
            <v>73.131</v>
          </cell>
          <cell r="AX11">
            <v>27.548999999999999</v>
          </cell>
          <cell r="AY11">
            <v>45.582000000000001</v>
          </cell>
          <cell r="AZ11">
            <v>2018.203</v>
          </cell>
          <cell r="BA11">
            <v>1011.062</v>
          </cell>
          <cell r="BB11">
            <v>1007.141</v>
          </cell>
          <cell r="BC11">
            <v>1329.2750000000001</v>
          </cell>
          <cell r="BD11">
            <v>740.52099999999996</v>
          </cell>
          <cell r="BE11">
            <v>588.75400000000002</v>
          </cell>
          <cell r="BF11">
            <v>177.839</v>
          </cell>
          <cell r="BG11">
            <v>93.706999999999994</v>
          </cell>
          <cell r="BH11">
            <v>84.132999999999996</v>
          </cell>
          <cell r="BI11">
            <v>106.304</v>
          </cell>
          <cell r="BJ11">
            <v>37.869999999999997</v>
          </cell>
          <cell r="BK11">
            <v>68.433999999999997</v>
          </cell>
          <cell r="BL11">
            <v>58.646999999999998</v>
          </cell>
          <cell r="BM11">
            <v>26.193000000000001</v>
          </cell>
          <cell r="BN11">
            <v>32.454000000000001</v>
          </cell>
          <cell r="BO11">
            <v>104.65600000000001</v>
          </cell>
          <cell r="BP11">
            <v>42.798999999999999</v>
          </cell>
          <cell r="BQ11">
            <v>61.857999999999997</v>
          </cell>
          <cell r="BR11">
            <v>98.01</v>
          </cell>
          <cell r="BS11">
            <v>36.927</v>
          </cell>
          <cell r="BT11">
            <v>61.082999999999998</v>
          </cell>
          <cell r="BU11">
            <v>264.96899999999999</v>
          </cell>
          <cell r="BV11">
            <v>145.476</v>
          </cell>
          <cell r="BW11">
            <v>119.494</v>
          </cell>
          <cell r="BX11">
            <v>1064.306</v>
          </cell>
          <cell r="BY11">
            <v>595.04499999999996</v>
          </cell>
          <cell r="BZ11">
            <v>469.26100000000002</v>
          </cell>
          <cell r="CA11">
            <v>245.74799999999999</v>
          </cell>
          <cell r="CB11">
            <v>132.804</v>
          </cell>
          <cell r="CC11">
            <v>112.944</v>
          </cell>
          <cell r="CD11">
            <v>865.30899999999997</v>
          </cell>
          <cell r="CE11">
            <v>464.56</v>
          </cell>
          <cell r="CF11">
            <v>400.74900000000002</v>
          </cell>
          <cell r="CG11">
            <v>96.933000000000007</v>
          </cell>
          <cell r="CH11">
            <v>44.783000000000001</v>
          </cell>
          <cell r="CI11">
            <v>52.149000000000001</v>
          </cell>
          <cell r="CJ11">
            <v>1445.2349999999999</v>
          </cell>
          <cell r="CK11">
            <v>795.69500000000005</v>
          </cell>
          <cell r="CL11">
            <v>649.54</v>
          </cell>
          <cell r="CM11">
            <v>1281.634</v>
          </cell>
          <cell r="CN11">
            <v>711.26400000000001</v>
          </cell>
          <cell r="CO11">
            <v>570.37</v>
          </cell>
          <cell r="CP11">
            <v>1186.777</v>
          </cell>
          <cell r="CQ11">
            <v>667.23299999999995</v>
          </cell>
          <cell r="CR11">
            <v>519.54399999999998</v>
          </cell>
          <cell r="CS11">
            <v>362.58600000000001</v>
          </cell>
          <cell r="CT11">
            <v>184.76499999999999</v>
          </cell>
          <cell r="CU11">
            <v>177.821</v>
          </cell>
          <cell r="CV11">
            <v>237.477</v>
          </cell>
          <cell r="CW11">
            <v>128.29900000000001</v>
          </cell>
          <cell r="CX11">
            <v>109.178</v>
          </cell>
          <cell r="CY11">
            <v>121.517</v>
          </cell>
          <cell r="CZ11">
            <v>73.123999999999995</v>
          </cell>
          <cell r="DA11">
            <v>48.393000000000001</v>
          </cell>
          <cell r="DB11">
            <v>80.766999999999996</v>
          </cell>
          <cell r="DC11">
            <v>45.423999999999999</v>
          </cell>
          <cell r="DD11">
            <v>35.344000000000001</v>
          </cell>
          <cell r="DE11">
            <v>608.16099999999994</v>
          </cell>
          <cell r="DF11">
            <v>225.11799999999999</v>
          </cell>
          <cell r="DG11">
            <v>383.04300000000001</v>
          </cell>
          <cell r="DH11">
            <v>141.93899999999999</v>
          </cell>
          <cell r="DI11">
            <v>43.093000000000004</v>
          </cell>
          <cell r="DJ11">
            <v>98.846000000000004</v>
          </cell>
          <cell r="DK11">
            <v>41.746000000000002</v>
          </cell>
          <cell r="DL11">
            <v>18.7</v>
          </cell>
          <cell r="DM11">
            <v>23.045999999999999</v>
          </cell>
          <cell r="DN11">
            <v>115.358</v>
          </cell>
          <cell r="DO11">
            <v>34.332000000000001</v>
          </cell>
          <cell r="DP11">
            <v>81.025999999999996</v>
          </cell>
          <cell r="DQ11">
            <v>18.552</v>
          </cell>
          <cell r="DR11">
            <v>4.9320000000000004</v>
          </cell>
          <cell r="DS11">
            <v>13.621</v>
          </cell>
          <cell r="DT11">
            <v>91.093000000000004</v>
          </cell>
          <cell r="DU11">
            <v>26.844999999999999</v>
          </cell>
          <cell r="DV11">
            <v>64.248000000000005</v>
          </cell>
          <cell r="DW11">
            <v>11.324999999999999</v>
          </cell>
          <cell r="DX11">
            <v>5.1660000000000004</v>
          </cell>
          <cell r="DY11">
            <v>6.1589999999999998</v>
          </cell>
          <cell r="DZ11">
            <v>26.581</v>
          </cell>
          <cell r="EA11">
            <v>8.7609999999999992</v>
          </cell>
          <cell r="EB11">
            <v>17.82</v>
          </cell>
          <cell r="EC11">
            <v>30.001999999999999</v>
          </cell>
          <cell r="ED11">
            <v>1.954</v>
          </cell>
          <cell r="EE11">
            <v>28.047999999999998</v>
          </cell>
          <cell r="EF11">
            <v>270.32</v>
          </cell>
          <cell r="EG11">
            <v>101.20099999999999</v>
          </cell>
          <cell r="EH11">
            <v>169.119</v>
          </cell>
          <cell r="EI11">
            <v>222.70699999999999</v>
          </cell>
          <cell r="EJ11">
            <v>88.516999999999996</v>
          </cell>
          <cell r="EK11">
            <v>134.19</v>
          </cell>
          <cell r="EL11">
            <v>30.573</v>
          </cell>
          <cell r="EM11">
            <v>11.115</v>
          </cell>
          <cell r="EN11">
            <v>19.459</v>
          </cell>
          <cell r="EO11">
            <v>192.13300000000001</v>
          </cell>
          <cell r="EP11">
            <v>77.402000000000001</v>
          </cell>
          <cell r="EQ11">
            <v>114.73099999999999</v>
          </cell>
          <cell r="ER11">
            <v>1359.848</v>
          </cell>
          <cell r="ES11">
            <v>751.63499999999999</v>
          </cell>
          <cell r="ET11">
            <v>608.21299999999997</v>
          </cell>
          <cell r="EU11">
            <v>658.35500000000002</v>
          </cell>
          <cell r="EV11">
            <v>259.42700000000002</v>
          </cell>
          <cell r="EW11">
            <v>398.928</v>
          </cell>
          <cell r="EX11">
            <v>107.31</v>
          </cell>
          <cell r="EY11">
            <v>33.926000000000002</v>
          </cell>
          <cell r="EZ11">
            <v>73.384</v>
          </cell>
          <cell r="FA11">
            <v>416.55399999999997</v>
          </cell>
          <cell r="FB11">
            <v>204.48699999999999</v>
          </cell>
          <cell r="FC11">
            <v>212.06800000000001</v>
          </cell>
          <cell r="FD11">
            <v>240.65899999999999</v>
          </cell>
          <cell r="FE11">
            <v>127.63800000000001</v>
          </cell>
          <cell r="FF11">
            <v>113.021</v>
          </cell>
          <cell r="FG11">
            <v>38.234000000000002</v>
          </cell>
          <cell r="FH11">
            <v>18.347999999999999</v>
          </cell>
          <cell r="FI11">
            <v>19.885999999999999</v>
          </cell>
          <cell r="FJ11">
            <v>27.789000000000001</v>
          </cell>
          <cell r="FK11">
            <v>10.298999999999999</v>
          </cell>
          <cell r="FL11">
            <v>17.489000000000001</v>
          </cell>
          <cell r="FM11">
            <v>15.483000000000001</v>
          </cell>
          <cell r="FN11">
            <v>7.6440000000000001</v>
          </cell>
          <cell r="FO11">
            <v>7.8390000000000004</v>
          </cell>
          <cell r="FP11">
            <v>27.494</v>
          </cell>
          <cell r="FQ11">
            <v>10.699</v>
          </cell>
          <cell r="FR11">
            <v>16.794</v>
          </cell>
          <cell r="FS11">
            <v>26.852</v>
          </cell>
          <cell r="FT11">
            <v>10.058</v>
          </cell>
          <cell r="FU11">
            <v>16.794</v>
          </cell>
          <cell r="FV11">
            <v>35.112000000000002</v>
          </cell>
          <cell r="FW11">
            <v>17.745000000000001</v>
          </cell>
          <cell r="FX11">
            <v>17.367000000000001</v>
          </cell>
          <cell r="FY11">
            <v>205.547</v>
          </cell>
          <cell r="FZ11">
            <v>109.892</v>
          </cell>
          <cell r="GA11">
            <v>95.655000000000001</v>
          </cell>
          <cell r="GB11">
            <v>30.920999999999999</v>
          </cell>
          <cell r="GC11">
            <v>15.641999999999999</v>
          </cell>
          <cell r="GD11">
            <v>15.278</v>
          </cell>
          <cell r="GE11">
            <v>167.92599999999999</v>
          </cell>
          <cell r="GF11">
            <v>86.096000000000004</v>
          </cell>
          <cell r="GG11">
            <v>81.83</v>
          </cell>
          <cell r="GH11">
            <v>20.396999999999998</v>
          </cell>
          <cell r="GI11">
            <v>10.266999999999999</v>
          </cell>
          <cell r="GJ11">
            <v>10.130000000000001</v>
          </cell>
          <cell r="GK11">
            <v>262.69299999999998</v>
          </cell>
          <cell r="GL11">
            <v>138.90799999999999</v>
          </cell>
          <cell r="GM11">
            <v>123.786</v>
          </cell>
          <cell r="GN11">
            <v>239.54</v>
          </cell>
          <cell r="GO11">
            <v>126.726</v>
          </cell>
          <cell r="GP11">
            <v>112.813</v>
          </cell>
          <cell r="GQ11">
            <v>222.83099999999999</v>
          </cell>
          <cell r="GR11">
            <v>118.759</v>
          </cell>
          <cell r="GS11">
            <v>104.071</v>
          </cell>
          <cell r="GT11">
            <v>65.942999999999998</v>
          </cell>
          <cell r="GU11">
            <v>32.468000000000004</v>
          </cell>
          <cell r="GV11">
            <v>33.475000000000001</v>
          </cell>
          <cell r="GW11">
            <v>38.279000000000003</v>
          </cell>
          <cell r="GX11">
            <v>19.838999999999999</v>
          </cell>
          <cell r="GY11">
            <v>18.440000000000001</v>
          </cell>
          <cell r="GZ11">
            <v>16.245000000000001</v>
          </cell>
          <cell r="HA11">
            <v>8.5690000000000008</v>
          </cell>
          <cell r="HB11">
            <v>7.6760000000000002</v>
          </cell>
          <cell r="HC11">
            <v>16.786000000000001</v>
          </cell>
          <cell r="HD11">
            <v>9.9260000000000002</v>
          </cell>
          <cell r="HE11">
            <v>6.8609999999999998</v>
          </cell>
          <cell r="HF11">
            <v>159.10900000000001</v>
          </cell>
          <cell r="HG11">
            <v>66.923000000000002</v>
          </cell>
          <cell r="HH11">
            <v>92.186000000000007</v>
          </cell>
          <cell r="HI11">
            <v>32.006</v>
          </cell>
          <cell r="HJ11">
            <v>11.835000000000001</v>
          </cell>
          <cell r="HK11">
            <v>20.170999999999999</v>
          </cell>
          <cell r="HL11">
            <v>8.4009999999999998</v>
          </cell>
          <cell r="HM11">
            <v>3.5150000000000001</v>
          </cell>
          <cell r="HN11">
            <v>4.8869999999999996</v>
          </cell>
          <cell r="HO11">
            <v>27.181999999999999</v>
          </cell>
          <cell r="HP11">
            <v>9.3970000000000002</v>
          </cell>
          <cell r="HQ11">
            <v>17.783999999999999</v>
          </cell>
          <cell r="HR11">
            <v>3.7450000000000001</v>
          </cell>
          <cell r="HS11">
            <v>0.875</v>
          </cell>
          <cell r="HT11">
            <v>2.87</v>
          </cell>
          <cell r="HU11">
            <v>22.126999999999999</v>
          </cell>
          <cell r="HV11">
            <v>8.0570000000000004</v>
          </cell>
          <cell r="HW11">
            <v>14.07</v>
          </cell>
          <cell r="HX11">
            <v>2.3149999999999999</v>
          </cell>
          <cell r="HY11">
            <v>1.151</v>
          </cell>
          <cell r="HZ11">
            <v>1.1639999999999999</v>
          </cell>
          <cell r="IA11">
            <v>5.048</v>
          </cell>
          <cell r="IB11">
            <v>2.5539999999999998</v>
          </cell>
          <cell r="IC11">
            <v>2.4940000000000002</v>
          </cell>
          <cell r="ID11">
            <v>4.5119999999999996</v>
          </cell>
          <cell r="IE11">
            <v>0.14000000000000001</v>
          </cell>
          <cell r="IF11">
            <v>4.3730000000000002</v>
          </cell>
          <cell r="IG11">
            <v>65.418999999999997</v>
          </cell>
          <cell r="IH11">
            <v>29.422999999999998</v>
          </cell>
          <cell r="II11">
            <v>35.996000000000002</v>
          </cell>
          <cell r="IJ11">
            <v>49.015000000000001</v>
          </cell>
          <cell r="IK11">
            <v>21.876999999999999</v>
          </cell>
          <cell r="IL11">
            <v>27.138000000000002</v>
          </cell>
          <cell r="IM11">
            <v>6.5019999999999998</v>
          </cell>
          <cell r="IN11">
            <v>2.4649999999999999</v>
          </cell>
          <cell r="IO11">
            <v>4.0369999999999999</v>
          </cell>
          <cell r="IP11">
            <v>42.512999999999998</v>
          </cell>
          <cell r="IQ11">
            <v>19.411999999999999</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34.286999999999999</v>
          </cell>
          <cell r="C23">
            <v>29.826000000000001</v>
          </cell>
          <cell r="D23">
            <v>502.654</v>
          </cell>
          <cell r="E23">
            <v>216.72</v>
          </cell>
          <cell r="F23">
            <v>285.93400000000003</v>
          </cell>
          <cell r="G23">
            <v>94.263000000000005</v>
          </cell>
          <cell r="H23">
            <v>37.703000000000003</v>
          </cell>
          <cell r="I23">
            <v>56.56</v>
          </cell>
          <cell r="J23">
            <v>26.655000000000001</v>
          </cell>
          <cell r="K23">
            <v>11.725</v>
          </cell>
          <cell r="L23">
            <v>14.93</v>
          </cell>
          <cell r="M23">
            <v>75.481999999999999</v>
          </cell>
          <cell r="N23">
            <v>30.977</v>
          </cell>
          <cell r="O23">
            <v>44.505000000000003</v>
          </cell>
          <cell r="P23">
            <v>11.55</v>
          </cell>
          <cell r="Q23">
            <v>3.6240000000000001</v>
          </cell>
          <cell r="R23">
            <v>7.9260000000000002</v>
          </cell>
          <cell r="S23">
            <v>61.234000000000002</v>
          </cell>
          <cell r="T23">
            <v>25.398</v>
          </cell>
          <cell r="U23">
            <v>35.835999999999999</v>
          </cell>
          <cell r="V23">
            <v>6.8230000000000004</v>
          </cell>
          <cell r="W23">
            <v>2.5099999999999998</v>
          </cell>
          <cell r="X23">
            <v>4.3140000000000001</v>
          </cell>
          <cell r="Y23">
            <v>18.780999999999999</v>
          </cell>
          <cell r="Z23">
            <v>6.726</v>
          </cell>
          <cell r="AA23">
            <v>12.055</v>
          </cell>
          <cell r="AB23">
            <v>12.449</v>
          </cell>
          <cell r="AC23">
            <v>1.375</v>
          </cell>
          <cell r="AD23">
            <v>11.074</v>
          </cell>
          <cell r="AE23">
            <v>206.09</v>
          </cell>
          <cell r="AF23">
            <v>97.028999999999996</v>
          </cell>
          <cell r="AG23">
            <v>109.06100000000001</v>
          </cell>
          <cell r="AH23">
            <v>158.376</v>
          </cell>
          <cell r="AI23">
            <v>71.989999999999995</v>
          </cell>
          <cell r="AJ23">
            <v>86.385999999999996</v>
          </cell>
          <cell r="AK23">
            <v>17.797999999999998</v>
          </cell>
          <cell r="AL23">
            <v>6.883</v>
          </cell>
          <cell r="AM23">
            <v>10.914</v>
          </cell>
          <cell r="AN23">
            <v>140.57900000000001</v>
          </cell>
          <cell r="AO23">
            <v>65.106999999999999</v>
          </cell>
          <cell r="AP23">
            <v>75.471999999999994</v>
          </cell>
          <cell r="AQ23">
            <v>822.56899999999996</v>
          </cell>
          <cell r="AR23">
            <v>431.91</v>
          </cell>
          <cell r="AS23">
            <v>390.65899999999999</v>
          </cell>
          <cell r="AT23">
            <v>548.97</v>
          </cell>
          <cell r="AU23">
            <v>244.124</v>
          </cell>
          <cell r="AV23">
            <v>304.846</v>
          </cell>
          <cell r="AW23">
            <v>69.819000000000003</v>
          </cell>
          <cell r="AX23">
            <v>29.053000000000001</v>
          </cell>
          <cell r="AY23">
            <v>40.765999999999998</v>
          </cell>
          <cell r="AZ23">
            <v>2014.8009999999999</v>
          </cell>
          <cell r="BA23">
            <v>1008.9589999999999</v>
          </cell>
          <cell r="BB23">
            <v>1005.843</v>
          </cell>
          <cell r="BC23">
            <v>1308.1120000000001</v>
          </cell>
          <cell r="BD23">
            <v>717.346</v>
          </cell>
          <cell r="BE23">
            <v>590.76599999999996</v>
          </cell>
          <cell r="BF23">
            <v>192.64599999999999</v>
          </cell>
          <cell r="BG23">
            <v>100.782</v>
          </cell>
          <cell r="BH23">
            <v>91.864000000000004</v>
          </cell>
          <cell r="BI23">
            <v>123.473</v>
          </cell>
          <cell r="BJ23">
            <v>44.725999999999999</v>
          </cell>
          <cell r="BK23">
            <v>78.747</v>
          </cell>
          <cell r="BL23">
            <v>65.045000000000002</v>
          </cell>
          <cell r="BM23">
            <v>28.797999999999998</v>
          </cell>
          <cell r="BN23">
            <v>36.247999999999998</v>
          </cell>
          <cell r="BO23">
            <v>127.637</v>
          </cell>
          <cell r="BP23">
            <v>52.055</v>
          </cell>
          <cell r="BQ23">
            <v>75.581999999999994</v>
          </cell>
          <cell r="BR23">
            <v>116.6</v>
          </cell>
          <cell r="BS23">
            <v>43.125999999999998</v>
          </cell>
          <cell r="BT23">
            <v>73.472999999999999</v>
          </cell>
          <cell r="BU23">
            <v>231.93799999999999</v>
          </cell>
          <cell r="BV23">
            <v>131.07400000000001</v>
          </cell>
          <cell r="BW23">
            <v>100.864</v>
          </cell>
          <cell r="BX23">
            <v>1076.174</v>
          </cell>
          <cell r="BY23">
            <v>586.27200000000005</v>
          </cell>
          <cell r="BZ23">
            <v>489.90199999999999</v>
          </cell>
          <cell r="CA23">
            <v>210.65799999999999</v>
          </cell>
          <cell r="CB23">
            <v>119.71899999999999</v>
          </cell>
          <cell r="CC23">
            <v>90.94</v>
          </cell>
          <cell r="CD23">
            <v>877.89099999999996</v>
          </cell>
          <cell r="CE23">
            <v>446.22199999999998</v>
          </cell>
          <cell r="CF23">
            <v>431.66899999999998</v>
          </cell>
          <cell r="CG23">
            <v>98.022000000000006</v>
          </cell>
          <cell r="CH23">
            <v>50.664999999999999</v>
          </cell>
          <cell r="CI23">
            <v>47.356999999999999</v>
          </cell>
          <cell r="CJ23">
            <v>1413.009</v>
          </cell>
          <cell r="CK23">
            <v>764.524</v>
          </cell>
          <cell r="CL23">
            <v>648.48500000000001</v>
          </cell>
          <cell r="CM23">
            <v>1267.5350000000001</v>
          </cell>
          <cell r="CN23">
            <v>689.18499999999995</v>
          </cell>
          <cell r="CO23">
            <v>578.35</v>
          </cell>
          <cell r="CP23">
            <v>1184.086</v>
          </cell>
          <cell r="CQ23">
            <v>650.61300000000006</v>
          </cell>
          <cell r="CR23">
            <v>533.47199999999998</v>
          </cell>
          <cell r="CS23">
            <v>338.34399999999999</v>
          </cell>
          <cell r="CT23">
            <v>178.99700000000001</v>
          </cell>
          <cell r="CU23">
            <v>159.34700000000001</v>
          </cell>
          <cell r="CV23">
            <v>213.44499999999999</v>
          </cell>
          <cell r="CW23">
            <v>113.18899999999999</v>
          </cell>
          <cell r="CX23">
            <v>100.256</v>
          </cell>
          <cell r="CY23">
            <v>108.548</v>
          </cell>
          <cell r="CZ23">
            <v>66.010999999999996</v>
          </cell>
          <cell r="DA23">
            <v>42.537999999999997</v>
          </cell>
          <cell r="DB23">
            <v>83.840999999999994</v>
          </cell>
          <cell r="DC23">
            <v>48.755000000000003</v>
          </cell>
          <cell r="DD23">
            <v>35.085999999999999</v>
          </cell>
          <cell r="DE23">
            <v>622.84900000000005</v>
          </cell>
          <cell r="DF23">
            <v>242.858</v>
          </cell>
          <cell r="DG23">
            <v>379.99099999999999</v>
          </cell>
          <cell r="DH23">
            <v>135.87700000000001</v>
          </cell>
          <cell r="DI23">
            <v>42.052999999999997</v>
          </cell>
          <cell r="DJ23">
            <v>93.823999999999998</v>
          </cell>
          <cell r="DK23">
            <v>41.777000000000001</v>
          </cell>
          <cell r="DL23">
            <v>17.033000000000001</v>
          </cell>
          <cell r="DM23">
            <v>24.744</v>
          </cell>
          <cell r="DN23">
            <v>116.702</v>
          </cell>
          <cell r="DO23">
            <v>36.825000000000003</v>
          </cell>
          <cell r="DP23">
            <v>79.876999999999995</v>
          </cell>
          <cell r="DQ23">
            <v>17.834</v>
          </cell>
          <cell r="DR23">
            <v>7.3159999999999998</v>
          </cell>
          <cell r="DS23">
            <v>10.516999999999999</v>
          </cell>
          <cell r="DT23">
            <v>94.927000000000007</v>
          </cell>
          <cell r="DU23">
            <v>28.001000000000001</v>
          </cell>
          <cell r="DV23">
            <v>66.924999999999997</v>
          </cell>
          <cell r="DW23">
            <v>8.0109999999999992</v>
          </cell>
          <cell r="DX23">
            <v>3.0350000000000001</v>
          </cell>
          <cell r="DY23">
            <v>4.9749999999999996</v>
          </cell>
          <cell r="DZ23">
            <v>20.614000000000001</v>
          </cell>
          <cell r="EA23">
            <v>6.6669999999999998</v>
          </cell>
          <cell r="EB23">
            <v>13.946999999999999</v>
          </cell>
          <cell r="EC23">
            <v>31.18</v>
          </cell>
          <cell r="ED23">
            <v>0</v>
          </cell>
          <cell r="EE23">
            <v>31.18</v>
          </cell>
          <cell r="EF23">
            <v>279.89999999999998</v>
          </cell>
          <cell r="EG23">
            <v>108.41500000000001</v>
          </cell>
          <cell r="EH23">
            <v>171.48500000000001</v>
          </cell>
          <cell r="EI23">
            <v>221.15700000000001</v>
          </cell>
          <cell r="EJ23">
            <v>92.247</v>
          </cell>
          <cell r="EK23">
            <v>128.91</v>
          </cell>
          <cell r="EL23">
            <v>29.273</v>
          </cell>
          <cell r="EM23">
            <v>16</v>
          </cell>
          <cell r="EN23">
            <v>13.273</v>
          </cell>
          <cell r="EO23">
            <v>191.88399999999999</v>
          </cell>
          <cell r="EP23">
            <v>76.247</v>
          </cell>
          <cell r="EQ23">
            <v>115.637</v>
          </cell>
          <cell r="ER23">
            <v>1337.385</v>
          </cell>
          <cell r="ES23">
            <v>733.34500000000003</v>
          </cell>
          <cell r="ET23">
            <v>604.04</v>
          </cell>
          <cell r="EU23">
            <v>677.41600000000005</v>
          </cell>
          <cell r="EV23">
            <v>275.61399999999998</v>
          </cell>
          <cell r="EW23">
            <v>401.803</v>
          </cell>
          <cell r="EX23">
            <v>108.265</v>
          </cell>
          <cell r="EY23">
            <v>33.341999999999999</v>
          </cell>
          <cell r="EZ23">
            <v>74.923000000000002</v>
          </cell>
          <cell r="FA23">
            <v>417.06599999999997</v>
          </cell>
          <cell r="FB23">
            <v>205.47900000000001</v>
          </cell>
          <cell r="FC23">
            <v>211.58699999999999</v>
          </cell>
          <cell r="FD23">
            <v>237.19399999999999</v>
          </cell>
          <cell r="FE23">
            <v>125.102</v>
          </cell>
          <cell r="FF23">
            <v>112.093</v>
          </cell>
          <cell r="FG23">
            <v>32.630000000000003</v>
          </cell>
          <cell r="FH23">
            <v>17.324000000000002</v>
          </cell>
          <cell r="FI23">
            <v>15.305</v>
          </cell>
          <cell r="FJ23">
            <v>20.233000000000001</v>
          </cell>
          <cell r="FK23">
            <v>7.9459999999999997</v>
          </cell>
          <cell r="FL23">
            <v>12.287000000000001</v>
          </cell>
          <cell r="FM23">
            <v>9.9030000000000005</v>
          </cell>
          <cell r="FN23">
            <v>5.617</v>
          </cell>
          <cell r="FO23">
            <v>4.2859999999999996</v>
          </cell>
          <cell r="FP23">
            <v>20.939</v>
          </cell>
          <cell r="FQ23">
            <v>8.2080000000000002</v>
          </cell>
          <cell r="FR23">
            <v>12.731</v>
          </cell>
          <cell r="FS23">
            <v>19.363</v>
          </cell>
          <cell r="FT23">
            <v>7.3109999999999999</v>
          </cell>
          <cell r="FU23">
            <v>12.052</v>
          </cell>
          <cell r="FV23">
            <v>36.542000000000002</v>
          </cell>
          <cell r="FW23">
            <v>17.135000000000002</v>
          </cell>
          <cell r="FX23">
            <v>19.407</v>
          </cell>
          <cell r="FY23">
            <v>200.65299999999999</v>
          </cell>
          <cell r="FZ23">
            <v>107.967</v>
          </cell>
          <cell r="GA23">
            <v>92.686000000000007</v>
          </cell>
          <cell r="GB23">
            <v>33.723999999999997</v>
          </cell>
          <cell r="GC23">
            <v>15.692</v>
          </cell>
          <cell r="GD23">
            <v>18.032</v>
          </cell>
          <cell r="GE23">
            <v>165.01499999999999</v>
          </cell>
          <cell r="GF23">
            <v>83.522000000000006</v>
          </cell>
          <cell r="GG23">
            <v>81.492999999999995</v>
          </cell>
          <cell r="GH23">
            <v>18.036000000000001</v>
          </cell>
          <cell r="GI23">
            <v>8.7509999999999994</v>
          </cell>
          <cell r="GJ23">
            <v>9.2859999999999996</v>
          </cell>
          <cell r="GK23">
            <v>257.90800000000002</v>
          </cell>
          <cell r="GL23">
            <v>135.70699999999999</v>
          </cell>
          <cell r="GM23">
            <v>122.2</v>
          </cell>
          <cell r="GN23">
            <v>231.881</v>
          </cell>
          <cell r="GO23">
            <v>123.265</v>
          </cell>
          <cell r="GP23">
            <v>108.616</v>
          </cell>
          <cell r="GQ23">
            <v>216.84299999999999</v>
          </cell>
          <cell r="GR23">
            <v>116.345</v>
          </cell>
          <cell r="GS23">
            <v>100.498</v>
          </cell>
          <cell r="GT23">
            <v>63.582000000000001</v>
          </cell>
          <cell r="GU23">
            <v>33.017000000000003</v>
          </cell>
          <cell r="GV23">
            <v>30.565000000000001</v>
          </cell>
          <cell r="GW23">
            <v>37.054000000000002</v>
          </cell>
          <cell r="GX23">
            <v>19.006</v>
          </cell>
          <cell r="GY23">
            <v>18.047999999999998</v>
          </cell>
          <cell r="GZ23">
            <v>16.34</v>
          </cell>
          <cell r="HA23">
            <v>8.4</v>
          </cell>
          <cell r="HB23">
            <v>7.94</v>
          </cell>
          <cell r="HC23">
            <v>17.515000000000001</v>
          </cell>
          <cell r="HD23">
            <v>9.8279999999999994</v>
          </cell>
          <cell r="HE23">
            <v>7.6870000000000003</v>
          </cell>
          <cell r="HF23">
            <v>162.357</v>
          </cell>
          <cell r="HG23">
            <v>70.549000000000007</v>
          </cell>
          <cell r="HH23">
            <v>91.808000000000007</v>
          </cell>
          <cell r="HI23">
            <v>29.798999999999999</v>
          </cell>
          <cell r="HJ23">
            <v>12.631</v>
          </cell>
          <cell r="HK23">
            <v>17.169</v>
          </cell>
          <cell r="HL23">
            <v>8.8249999999999993</v>
          </cell>
          <cell r="HM23">
            <v>4.234</v>
          </cell>
          <cell r="HN23">
            <v>4.5910000000000002</v>
          </cell>
          <cell r="HO23">
            <v>24.561</v>
          </cell>
          <cell r="HP23">
            <v>10.557</v>
          </cell>
          <cell r="HQ23">
            <v>14.004</v>
          </cell>
          <cell r="HR23">
            <v>3.2829999999999999</v>
          </cell>
          <cell r="HS23">
            <v>1.2170000000000001</v>
          </cell>
          <cell r="HT23">
            <v>2.0659999999999998</v>
          </cell>
          <cell r="HU23">
            <v>20.239000000000001</v>
          </cell>
          <cell r="HV23">
            <v>8.8420000000000005</v>
          </cell>
          <cell r="HW23">
            <v>11.397</v>
          </cell>
          <cell r="HX23">
            <v>1.756</v>
          </cell>
          <cell r="HY23">
            <v>0.70099999999999996</v>
          </cell>
          <cell r="HZ23">
            <v>1.0549999999999999</v>
          </cell>
          <cell r="IA23">
            <v>5.2389999999999999</v>
          </cell>
          <cell r="IB23">
            <v>2.0739999999999998</v>
          </cell>
          <cell r="IC23">
            <v>3.165</v>
          </cell>
          <cell r="ID23">
            <v>5.32</v>
          </cell>
          <cell r="IE23">
            <v>0.38</v>
          </cell>
          <cell r="IF23">
            <v>4.9409999999999998</v>
          </cell>
          <cell r="IG23">
            <v>68.055000000000007</v>
          </cell>
          <cell r="IH23">
            <v>30.456</v>
          </cell>
          <cell r="II23">
            <v>37.6</v>
          </cell>
          <cell r="IJ23">
            <v>47.314</v>
          </cell>
          <cell r="IK23">
            <v>22.459</v>
          </cell>
          <cell r="IL23">
            <v>24.855</v>
          </cell>
          <cell r="IM23">
            <v>5.3129999999999997</v>
          </cell>
          <cell r="IN23">
            <v>2.3769999999999998</v>
          </cell>
          <cell r="IO23">
            <v>2.9359999999999999</v>
          </cell>
          <cell r="IP23">
            <v>42.000999999999998</v>
          </cell>
          <cell r="IQ23">
            <v>20.081</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30.532</v>
          </cell>
          <cell r="C35">
            <v>26.488</v>
          </cell>
          <cell r="D35">
            <v>508.66399999999999</v>
          </cell>
          <cell r="E35">
            <v>220.80600000000001</v>
          </cell>
          <cell r="F35">
            <v>287.858</v>
          </cell>
          <cell r="G35">
            <v>84.317999999999998</v>
          </cell>
          <cell r="H35">
            <v>32.703000000000003</v>
          </cell>
          <cell r="I35">
            <v>51.615000000000002</v>
          </cell>
          <cell r="J35">
            <v>26.283999999999999</v>
          </cell>
          <cell r="K35">
            <v>12.257999999999999</v>
          </cell>
          <cell r="L35">
            <v>14.026</v>
          </cell>
          <cell r="M35">
            <v>72.707999999999998</v>
          </cell>
          <cell r="N35">
            <v>28.294</v>
          </cell>
          <cell r="O35">
            <v>44.414000000000001</v>
          </cell>
          <cell r="P35">
            <v>11.016999999999999</v>
          </cell>
          <cell r="Q35">
            <v>3.3530000000000002</v>
          </cell>
          <cell r="R35">
            <v>7.6639999999999997</v>
          </cell>
          <cell r="S35">
            <v>56.156999999999996</v>
          </cell>
          <cell r="T35">
            <v>22.957999999999998</v>
          </cell>
          <cell r="U35">
            <v>33.200000000000003</v>
          </cell>
          <cell r="V35">
            <v>5.46</v>
          </cell>
          <cell r="W35">
            <v>3.1030000000000002</v>
          </cell>
          <cell r="X35">
            <v>2.3570000000000002</v>
          </cell>
          <cell r="Y35">
            <v>12.288</v>
          </cell>
          <cell r="Z35">
            <v>4.4089999999999998</v>
          </cell>
          <cell r="AA35">
            <v>7.8789999999999996</v>
          </cell>
          <cell r="AB35">
            <v>11.67</v>
          </cell>
          <cell r="AC35">
            <v>0.33800000000000002</v>
          </cell>
          <cell r="AD35">
            <v>11.332000000000001</v>
          </cell>
          <cell r="AE35">
            <v>171.761</v>
          </cell>
          <cell r="AF35">
            <v>81.647999999999996</v>
          </cell>
          <cell r="AG35">
            <v>90.113</v>
          </cell>
          <cell r="AH35">
            <v>142.01599999999999</v>
          </cell>
          <cell r="AI35">
            <v>63.234999999999999</v>
          </cell>
          <cell r="AJ35">
            <v>78.781000000000006</v>
          </cell>
          <cell r="AK35">
            <v>16.725000000000001</v>
          </cell>
          <cell r="AL35">
            <v>6.29</v>
          </cell>
          <cell r="AM35">
            <v>10.435</v>
          </cell>
          <cell r="AN35">
            <v>125.291</v>
          </cell>
          <cell r="AO35">
            <v>56.945</v>
          </cell>
          <cell r="AP35">
            <v>68.346000000000004</v>
          </cell>
          <cell r="AQ35">
            <v>838.15800000000002</v>
          </cell>
          <cell r="AR35">
            <v>436.22</v>
          </cell>
          <cell r="AS35">
            <v>401.93799999999999</v>
          </cell>
          <cell r="AT35">
            <v>548.96</v>
          </cell>
          <cell r="AU35">
            <v>245.048</v>
          </cell>
          <cell r="AV35">
            <v>303.91199999999998</v>
          </cell>
          <cell r="AW35">
            <v>67.516999999999996</v>
          </cell>
          <cell r="AX35">
            <v>27.93</v>
          </cell>
          <cell r="AY35">
            <v>39.587000000000003</v>
          </cell>
          <cell r="AZ35">
            <v>2034.9770000000001</v>
          </cell>
          <cell r="BA35">
            <v>1017.896</v>
          </cell>
          <cell r="BB35">
            <v>1017.08</v>
          </cell>
          <cell r="BC35">
            <v>1304.2059999999999</v>
          </cell>
          <cell r="BD35">
            <v>716.04499999999996</v>
          </cell>
          <cell r="BE35">
            <v>588.16200000000003</v>
          </cell>
          <cell r="BF35">
            <v>233.31800000000001</v>
          </cell>
          <cell r="BG35">
            <v>126.798</v>
          </cell>
          <cell r="BH35">
            <v>106.52</v>
          </cell>
          <cell r="BI35">
            <v>141.02000000000001</v>
          </cell>
          <cell r="BJ35">
            <v>56.295999999999999</v>
          </cell>
          <cell r="BK35">
            <v>84.724000000000004</v>
          </cell>
          <cell r="BL35">
            <v>75.75</v>
          </cell>
          <cell r="BM35">
            <v>36.229999999999997</v>
          </cell>
          <cell r="BN35">
            <v>39.520000000000003</v>
          </cell>
          <cell r="BO35">
            <v>151.87100000000001</v>
          </cell>
          <cell r="BP35">
            <v>67.938000000000002</v>
          </cell>
          <cell r="BQ35">
            <v>83.933999999999997</v>
          </cell>
          <cell r="BR35">
            <v>136.95400000000001</v>
          </cell>
          <cell r="BS35">
            <v>55.865000000000002</v>
          </cell>
          <cell r="BT35">
            <v>81.087999999999994</v>
          </cell>
          <cell r="BU35">
            <v>224.09899999999999</v>
          </cell>
          <cell r="BV35">
            <v>121.54600000000001</v>
          </cell>
          <cell r="BW35">
            <v>102.55200000000001</v>
          </cell>
          <cell r="BX35">
            <v>1080.1079999999999</v>
          </cell>
          <cell r="BY35">
            <v>594.49800000000005</v>
          </cell>
          <cell r="BZ35">
            <v>485.61</v>
          </cell>
          <cell r="CA35">
            <v>202.25</v>
          </cell>
          <cell r="CB35">
            <v>107.488</v>
          </cell>
          <cell r="CC35">
            <v>94.760999999999996</v>
          </cell>
          <cell r="CD35">
            <v>865.90800000000002</v>
          </cell>
          <cell r="CE35">
            <v>455.66300000000001</v>
          </cell>
          <cell r="CF35">
            <v>410.245</v>
          </cell>
          <cell r="CG35">
            <v>102.59099999999999</v>
          </cell>
          <cell r="CH35">
            <v>54.999000000000002</v>
          </cell>
          <cell r="CI35">
            <v>47.591999999999999</v>
          </cell>
          <cell r="CJ35">
            <v>1420.567</v>
          </cell>
          <cell r="CK35">
            <v>761.00900000000001</v>
          </cell>
          <cell r="CL35">
            <v>659.55799999999999</v>
          </cell>
          <cell r="CM35">
            <v>1277.1610000000001</v>
          </cell>
          <cell r="CN35">
            <v>694.928</v>
          </cell>
          <cell r="CO35">
            <v>582.23400000000004</v>
          </cell>
          <cell r="CP35">
            <v>1177.19</v>
          </cell>
          <cell r="CQ35">
            <v>653.68100000000004</v>
          </cell>
          <cell r="CR35">
            <v>523.50900000000001</v>
          </cell>
          <cell r="CS35">
            <v>325.42500000000001</v>
          </cell>
          <cell r="CT35">
            <v>158.745</v>
          </cell>
          <cell r="CU35">
            <v>166.68</v>
          </cell>
          <cell r="CV35">
            <v>215</v>
          </cell>
          <cell r="CW35">
            <v>105.101</v>
          </cell>
          <cell r="CX35">
            <v>109.898</v>
          </cell>
          <cell r="CY35">
            <v>98.638999999999996</v>
          </cell>
          <cell r="CZ35">
            <v>60.137</v>
          </cell>
          <cell r="DA35">
            <v>38.502000000000002</v>
          </cell>
          <cell r="DB35">
            <v>84.77</v>
          </cell>
          <cell r="DC35">
            <v>44.064</v>
          </cell>
          <cell r="DD35">
            <v>40.706000000000003</v>
          </cell>
          <cell r="DE35">
            <v>646</v>
          </cell>
          <cell r="DF35">
            <v>257.78800000000001</v>
          </cell>
          <cell r="DG35">
            <v>388.21199999999999</v>
          </cell>
          <cell r="DH35">
            <v>148.61799999999999</v>
          </cell>
          <cell r="DI35">
            <v>48.191000000000003</v>
          </cell>
          <cell r="DJ35">
            <v>100.42700000000001</v>
          </cell>
          <cell r="DK35">
            <v>44.058999999999997</v>
          </cell>
          <cell r="DL35">
            <v>22.74</v>
          </cell>
          <cell r="DM35">
            <v>21.318999999999999</v>
          </cell>
          <cell r="DN35">
            <v>124.482</v>
          </cell>
          <cell r="DO35">
            <v>42.933</v>
          </cell>
          <cell r="DP35">
            <v>81.549000000000007</v>
          </cell>
          <cell r="DQ35">
            <v>25.998000000000001</v>
          </cell>
          <cell r="DR35">
            <v>7.8070000000000004</v>
          </cell>
          <cell r="DS35">
            <v>18.190999999999999</v>
          </cell>
          <cell r="DT35">
            <v>92.715000000000003</v>
          </cell>
          <cell r="DU35">
            <v>33.265000000000001</v>
          </cell>
          <cell r="DV35">
            <v>59.45</v>
          </cell>
          <cell r="DW35">
            <v>13.12</v>
          </cell>
          <cell r="DX35">
            <v>5.9550000000000001</v>
          </cell>
          <cell r="DY35">
            <v>7.165</v>
          </cell>
          <cell r="DZ35">
            <v>24.135000000000002</v>
          </cell>
          <cell r="EA35">
            <v>5.258</v>
          </cell>
          <cell r="EB35">
            <v>18.878</v>
          </cell>
          <cell r="EC35">
            <v>30.030999999999999</v>
          </cell>
          <cell r="ED35">
            <v>0.54300000000000004</v>
          </cell>
          <cell r="EE35">
            <v>29.488</v>
          </cell>
          <cell r="EF35">
            <v>267.51299999999998</v>
          </cell>
          <cell r="EG35">
            <v>112.824</v>
          </cell>
          <cell r="EH35">
            <v>154.69</v>
          </cell>
          <cell r="EI35">
            <v>233.38800000000001</v>
          </cell>
          <cell r="EJ35">
            <v>92.254999999999995</v>
          </cell>
          <cell r="EK35">
            <v>141.13300000000001</v>
          </cell>
          <cell r="EL35">
            <v>36.731000000000002</v>
          </cell>
          <cell r="EM35">
            <v>13.221</v>
          </cell>
          <cell r="EN35">
            <v>23.51</v>
          </cell>
          <cell r="EO35">
            <v>196.65700000000001</v>
          </cell>
          <cell r="EP35">
            <v>79.034000000000006</v>
          </cell>
          <cell r="EQ35">
            <v>117.623</v>
          </cell>
          <cell r="ER35">
            <v>1340.9369999999999</v>
          </cell>
          <cell r="ES35">
            <v>729.26599999999996</v>
          </cell>
          <cell r="ET35">
            <v>611.67100000000005</v>
          </cell>
          <cell r="EU35">
            <v>694.04</v>
          </cell>
          <cell r="EV35">
            <v>288.63099999999997</v>
          </cell>
          <cell r="EW35">
            <v>405.40899999999999</v>
          </cell>
          <cell r="EX35">
            <v>117.857</v>
          </cell>
          <cell r="EY35">
            <v>41.319000000000003</v>
          </cell>
          <cell r="EZ35">
            <v>76.537999999999997</v>
          </cell>
          <cell r="FA35">
            <v>422.08199999999999</v>
          </cell>
          <cell r="FB35">
            <v>207.596</v>
          </cell>
          <cell r="FC35">
            <v>214.48599999999999</v>
          </cell>
          <cell r="FD35">
            <v>239.97</v>
          </cell>
          <cell r="FE35">
            <v>127.145</v>
          </cell>
          <cell r="FF35">
            <v>112.825</v>
          </cell>
          <cell r="FG35">
            <v>36.247</v>
          </cell>
          <cell r="FH35">
            <v>17.623000000000001</v>
          </cell>
          <cell r="FI35">
            <v>18.623999999999999</v>
          </cell>
          <cell r="FJ35">
            <v>26.885000000000002</v>
          </cell>
          <cell r="FK35">
            <v>10.624000000000001</v>
          </cell>
          <cell r="FL35">
            <v>16.260999999999999</v>
          </cell>
          <cell r="FM35">
            <v>13.085000000000001</v>
          </cell>
          <cell r="FN35">
            <v>6.7450000000000001</v>
          </cell>
          <cell r="FO35">
            <v>6.34</v>
          </cell>
          <cell r="FP35">
            <v>26.213000000000001</v>
          </cell>
          <cell r="FQ35">
            <v>10.670999999999999</v>
          </cell>
          <cell r="FR35">
            <v>15.542</v>
          </cell>
          <cell r="FS35">
            <v>24.905999999999999</v>
          </cell>
          <cell r="FT35">
            <v>9.7260000000000009</v>
          </cell>
          <cell r="FU35">
            <v>15.18</v>
          </cell>
          <cell r="FV35">
            <v>40.127000000000002</v>
          </cell>
          <cell r="FW35">
            <v>21.268000000000001</v>
          </cell>
          <cell r="FX35">
            <v>18.858000000000001</v>
          </cell>
          <cell r="FY35">
            <v>199.84299999999999</v>
          </cell>
          <cell r="FZ35">
            <v>105.877</v>
          </cell>
          <cell r="GA35">
            <v>93.965999999999994</v>
          </cell>
          <cell r="GB35">
            <v>36.295999999999999</v>
          </cell>
          <cell r="GC35">
            <v>18.901</v>
          </cell>
          <cell r="GD35">
            <v>17.395</v>
          </cell>
          <cell r="GE35">
            <v>164.709</v>
          </cell>
          <cell r="GF35">
            <v>82.677000000000007</v>
          </cell>
          <cell r="GG35">
            <v>82.033000000000001</v>
          </cell>
          <cell r="GH35">
            <v>21.67</v>
          </cell>
          <cell r="GI35">
            <v>7.5979999999999999</v>
          </cell>
          <cell r="GJ35">
            <v>14.071999999999999</v>
          </cell>
          <cell r="GK35">
            <v>262.47300000000001</v>
          </cell>
          <cell r="GL35">
            <v>138.584</v>
          </cell>
          <cell r="GM35">
            <v>123.889</v>
          </cell>
          <cell r="GN35">
            <v>234.465</v>
          </cell>
          <cell r="GO35">
            <v>124.562</v>
          </cell>
          <cell r="GP35">
            <v>109.90300000000001</v>
          </cell>
          <cell r="GQ35">
            <v>217.39500000000001</v>
          </cell>
          <cell r="GR35">
            <v>115.64100000000001</v>
          </cell>
          <cell r="GS35">
            <v>101.754</v>
          </cell>
          <cell r="GT35">
            <v>65.62</v>
          </cell>
          <cell r="GU35">
            <v>32.646000000000001</v>
          </cell>
          <cell r="GV35">
            <v>32.973999999999997</v>
          </cell>
          <cell r="GW35">
            <v>40.225000000000001</v>
          </cell>
          <cell r="GX35">
            <v>21.552</v>
          </cell>
          <cell r="GY35">
            <v>18.672999999999998</v>
          </cell>
          <cell r="GZ35">
            <v>17.721</v>
          </cell>
          <cell r="HA35">
            <v>10.113</v>
          </cell>
          <cell r="HB35">
            <v>7.6079999999999997</v>
          </cell>
          <cell r="HC35">
            <v>14.736000000000001</v>
          </cell>
          <cell r="HD35">
            <v>7.6630000000000003</v>
          </cell>
          <cell r="HE35">
            <v>7.0730000000000004</v>
          </cell>
          <cell r="HF35">
            <v>167.376</v>
          </cell>
          <cell r="HG35">
            <v>72.787999999999997</v>
          </cell>
          <cell r="HH35">
            <v>94.587999999999994</v>
          </cell>
          <cell r="HI35">
            <v>33.171999999999997</v>
          </cell>
          <cell r="HJ35">
            <v>10.75</v>
          </cell>
          <cell r="HK35">
            <v>22.422999999999998</v>
          </cell>
          <cell r="HL35">
            <v>7.569</v>
          </cell>
          <cell r="HM35">
            <v>2.4740000000000002</v>
          </cell>
          <cell r="HN35">
            <v>5.0949999999999998</v>
          </cell>
          <cell r="HO35">
            <v>29.317</v>
          </cell>
          <cell r="HP35">
            <v>10.513</v>
          </cell>
          <cell r="HQ35">
            <v>18.803999999999998</v>
          </cell>
          <cell r="HR35">
            <v>4.4560000000000004</v>
          </cell>
          <cell r="HS35">
            <v>1.379</v>
          </cell>
          <cell r="HT35">
            <v>3.0760000000000001</v>
          </cell>
          <cell r="HU35">
            <v>23.442</v>
          </cell>
          <cell r="HV35">
            <v>8.6950000000000003</v>
          </cell>
          <cell r="HW35">
            <v>14.747</v>
          </cell>
          <cell r="HX35">
            <v>2.2360000000000002</v>
          </cell>
          <cell r="HY35">
            <v>1.3120000000000001</v>
          </cell>
          <cell r="HZ35">
            <v>0.92400000000000004</v>
          </cell>
          <cell r="IA35">
            <v>3.855</v>
          </cell>
          <cell r="IB35">
            <v>0.23599999999999999</v>
          </cell>
          <cell r="IC35">
            <v>3.6190000000000002</v>
          </cell>
          <cell r="ID35">
            <v>6.6509999999999998</v>
          </cell>
          <cell r="IE35">
            <v>0.251</v>
          </cell>
          <cell r="IF35">
            <v>6.4009999999999998</v>
          </cell>
          <cell r="IG35">
            <v>64.765000000000001</v>
          </cell>
          <cell r="IH35">
            <v>30.407</v>
          </cell>
          <cell r="II35">
            <v>34.357999999999997</v>
          </cell>
          <cell r="IJ35">
            <v>47.908000000000001</v>
          </cell>
          <cell r="IK35">
            <v>18.411999999999999</v>
          </cell>
          <cell r="IL35">
            <v>29.495999999999999</v>
          </cell>
          <cell r="IM35">
            <v>7.1269999999999998</v>
          </cell>
          <cell r="IN35">
            <v>1.9019999999999999</v>
          </cell>
          <cell r="IO35">
            <v>5.2249999999999996</v>
          </cell>
          <cell r="IP35">
            <v>40.780999999999999</v>
          </cell>
          <cell r="IQ35">
            <v>16.510000000000002</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30.120999999999999</v>
          </cell>
          <cell r="C47">
            <v>26.129000000000001</v>
          </cell>
          <cell r="D47">
            <v>499.68299999999999</v>
          </cell>
          <cell r="E47">
            <v>212.62100000000001</v>
          </cell>
          <cell r="F47">
            <v>287.06200000000001</v>
          </cell>
          <cell r="G47">
            <v>85.308999999999997</v>
          </cell>
          <cell r="H47">
            <v>35.317</v>
          </cell>
          <cell r="I47">
            <v>49.991999999999997</v>
          </cell>
          <cell r="J47">
            <v>27.8</v>
          </cell>
          <cell r="K47">
            <v>13.75</v>
          </cell>
          <cell r="L47">
            <v>14.05</v>
          </cell>
          <cell r="M47">
            <v>70.435000000000002</v>
          </cell>
          <cell r="N47">
            <v>27.873000000000001</v>
          </cell>
          <cell r="O47">
            <v>42.563000000000002</v>
          </cell>
          <cell r="P47">
            <v>12.211</v>
          </cell>
          <cell r="Q47">
            <v>4.2229999999999999</v>
          </cell>
          <cell r="R47">
            <v>7.9880000000000004</v>
          </cell>
          <cell r="S47">
            <v>56.320999999999998</v>
          </cell>
          <cell r="T47">
            <v>22.655000000000001</v>
          </cell>
          <cell r="U47">
            <v>33.665999999999997</v>
          </cell>
          <cell r="V47">
            <v>7.944</v>
          </cell>
          <cell r="W47">
            <v>3.5870000000000002</v>
          </cell>
          <cell r="X47">
            <v>4.3570000000000002</v>
          </cell>
          <cell r="Y47">
            <v>14.874000000000001</v>
          </cell>
          <cell r="Z47">
            <v>7.444</v>
          </cell>
          <cell r="AA47">
            <v>7.43</v>
          </cell>
          <cell r="AB47">
            <v>13.728999999999999</v>
          </cell>
          <cell r="AC47">
            <v>1.29</v>
          </cell>
          <cell r="AD47">
            <v>12.439</v>
          </cell>
          <cell r="AE47">
            <v>194.66300000000001</v>
          </cell>
          <cell r="AF47">
            <v>92.144000000000005</v>
          </cell>
          <cell r="AG47">
            <v>102.51900000000001</v>
          </cell>
          <cell r="AH47">
            <v>141.559</v>
          </cell>
          <cell r="AI47">
            <v>65.438000000000002</v>
          </cell>
          <cell r="AJ47">
            <v>76.120999999999995</v>
          </cell>
          <cell r="AK47">
            <v>18.167000000000002</v>
          </cell>
          <cell r="AL47">
            <v>6.4009999999999998</v>
          </cell>
          <cell r="AM47">
            <v>11.765000000000001</v>
          </cell>
          <cell r="AN47">
            <v>123.392</v>
          </cell>
          <cell r="AO47">
            <v>59.036000000000001</v>
          </cell>
          <cell r="AP47">
            <v>64.355999999999995</v>
          </cell>
          <cell r="AQ47">
            <v>863.14</v>
          </cell>
          <cell r="AR47">
            <v>450.49400000000003</v>
          </cell>
          <cell r="AS47">
            <v>412.64499999999998</v>
          </cell>
          <cell r="AT47">
            <v>537.76599999999996</v>
          </cell>
          <cell r="AU47">
            <v>236.34100000000001</v>
          </cell>
          <cell r="AV47">
            <v>301.42500000000001</v>
          </cell>
          <cell r="AW47">
            <v>64.995999999999995</v>
          </cell>
          <cell r="AX47">
            <v>26.792000000000002</v>
          </cell>
          <cell r="AY47">
            <v>38.204000000000001</v>
          </cell>
          <cell r="AZ47">
            <v>2057.66</v>
          </cell>
          <cell r="BA47">
            <v>1021.638</v>
          </cell>
          <cell r="BB47">
            <v>1036.021</v>
          </cell>
          <cell r="BC47">
            <v>1331.0229999999999</v>
          </cell>
          <cell r="BD47">
            <v>717.20399999999995</v>
          </cell>
          <cell r="BE47">
            <v>613.81899999999996</v>
          </cell>
          <cell r="BF47">
            <v>207.22800000000001</v>
          </cell>
          <cell r="BG47">
            <v>107.381</v>
          </cell>
          <cell r="BH47">
            <v>99.846000000000004</v>
          </cell>
          <cell r="BI47">
            <v>117.702</v>
          </cell>
          <cell r="BJ47">
            <v>45.698</v>
          </cell>
          <cell r="BK47">
            <v>72.004000000000005</v>
          </cell>
          <cell r="BL47">
            <v>56.578000000000003</v>
          </cell>
          <cell r="BM47">
            <v>24.975000000000001</v>
          </cell>
          <cell r="BN47">
            <v>31.603000000000002</v>
          </cell>
          <cell r="BO47">
            <v>128.208</v>
          </cell>
          <cell r="BP47">
            <v>59.198999999999998</v>
          </cell>
          <cell r="BQ47">
            <v>69.007999999999996</v>
          </cell>
          <cell r="BR47">
            <v>111.358</v>
          </cell>
          <cell r="BS47">
            <v>43.052</v>
          </cell>
          <cell r="BT47">
            <v>68.305999999999997</v>
          </cell>
          <cell r="BU47">
            <v>240.46</v>
          </cell>
          <cell r="BV47">
            <v>134.708</v>
          </cell>
          <cell r="BW47">
            <v>105.751</v>
          </cell>
          <cell r="BX47">
            <v>1090.5630000000001</v>
          </cell>
          <cell r="BY47">
            <v>582.495</v>
          </cell>
          <cell r="BZ47">
            <v>508.06799999999998</v>
          </cell>
          <cell r="CA47">
            <v>218.71299999999999</v>
          </cell>
          <cell r="CB47">
            <v>122.643</v>
          </cell>
          <cell r="CC47">
            <v>96.070999999999998</v>
          </cell>
          <cell r="CD47">
            <v>880.53099999999995</v>
          </cell>
          <cell r="CE47">
            <v>444.416</v>
          </cell>
          <cell r="CF47">
            <v>436.11399999999998</v>
          </cell>
          <cell r="CG47">
            <v>115.629</v>
          </cell>
          <cell r="CH47">
            <v>63.031999999999996</v>
          </cell>
          <cell r="CI47">
            <v>52.597000000000001</v>
          </cell>
          <cell r="CJ47">
            <v>1432.9580000000001</v>
          </cell>
          <cell r="CK47">
            <v>761.77099999999996</v>
          </cell>
          <cell r="CL47">
            <v>671.18700000000001</v>
          </cell>
          <cell r="CM47">
            <v>1271.6869999999999</v>
          </cell>
          <cell r="CN47">
            <v>679.36400000000003</v>
          </cell>
          <cell r="CO47">
            <v>592.322</v>
          </cell>
          <cell r="CP47">
            <v>1183.5129999999999</v>
          </cell>
          <cell r="CQ47">
            <v>638.81200000000001</v>
          </cell>
          <cell r="CR47">
            <v>544.70100000000002</v>
          </cell>
          <cell r="CS47">
            <v>322.13799999999998</v>
          </cell>
          <cell r="CT47">
            <v>165.21899999999999</v>
          </cell>
          <cell r="CU47">
            <v>156.91900000000001</v>
          </cell>
          <cell r="CV47">
            <v>200.40199999999999</v>
          </cell>
          <cell r="CW47">
            <v>105.545</v>
          </cell>
          <cell r="CX47">
            <v>94.856999999999999</v>
          </cell>
          <cell r="CY47">
            <v>98.468000000000004</v>
          </cell>
          <cell r="CZ47">
            <v>60.978000000000002</v>
          </cell>
          <cell r="DA47">
            <v>37.488999999999997</v>
          </cell>
          <cell r="DB47">
            <v>87.53</v>
          </cell>
          <cell r="DC47">
            <v>47.293999999999997</v>
          </cell>
          <cell r="DD47">
            <v>40.235999999999997</v>
          </cell>
          <cell r="DE47">
            <v>639.10699999999997</v>
          </cell>
          <cell r="DF47">
            <v>257.14100000000002</v>
          </cell>
          <cell r="DG47">
            <v>381.96600000000001</v>
          </cell>
          <cell r="DH47">
            <v>158.001</v>
          </cell>
          <cell r="DI47">
            <v>56.011000000000003</v>
          </cell>
          <cell r="DJ47">
            <v>101.99</v>
          </cell>
          <cell r="DK47">
            <v>45.616999999999997</v>
          </cell>
          <cell r="DL47">
            <v>20.478000000000002</v>
          </cell>
          <cell r="DM47">
            <v>25.14</v>
          </cell>
          <cell r="DN47">
            <v>134.464</v>
          </cell>
          <cell r="DO47">
            <v>47.267000000000003</v>
          </cell>
          <cell r="DP47">
            <v>87.197000000000003</v>
          </cell>
          <cell r="DQ47">
            <v>24.064</v>
          </cell>
          <cell r="DR47">
            <v>6.2149999999999999</v>
          </cell>
          <cell r="DS47">
            <v>17.849</v>
          </cell>
          <cell r="DT47">
            <v>102.614</v>
          </cell>
          <cell r="DU47">
            <v>37.981000000000002</v>
          </cell>
          <cell r="DV47">
            <v>64.634</v>
          </cell>
          <cell r="DW47">
            <v>15.329000000000001</v>
          </cell>
          <cell r="DX47">
            <v>6.0119999999999996</v>
          </cell>
          <cell r="DY47">
            <v>9.3170000000000002</v>
          </cell>
          <cell r="DZ47">
            <v>26.073</v>
          </cell>
          <cell r="EA47">
            <v>8.9760000000000009</v>
          </cell>
          <cell r="EB47">
            <v>17.097000000000001</v>
          </cell>
          <cell r="EC47">
            <v>31.956</v>
          </cell>
          <cell r="ED47">
            <v>1.881</v>
          </cell>
          <cell r="EE47">
            <v>30.074999999999999</v>
          </cell>
          <cell r="EF47">
            <v>289.70699999999999</v>
          </cell>
          <cell r="EG47">
            <v>116.398</v>
          </cell>
          <cell r="EH47">
            <v>173.309</v>
          </cell>
          <cell r="EI47">
            <v>248.06700000000001</v>
          </cell>
          <cell r="EJ47">
            <v>103.536</v>
          </cell>
          <cell r="EK47">
            <v>144.53100000000001</v>
          </cell>
          <cell r="EL47">
            <v>33.271000000000001</v>
          </cell>
          <cell r="EM47">
            <v>10.891</v>
          </cell>
          <cell r="EN47">
            <v>22.38</v>
          </cell>
          <cell r="EO47">
            <v>214.79599999999999</v>
          </cell>
          <cell r="EP47">
            <v>92.646000000000001</v>
          </cell>
          <cell r="EQ47">
            <v>122.15</v>
          </cell>
          <cell r="ER47">
            <v>1364.2940000000001</v>
          </cell>
          <cell r="ES47">
            <v>728.09400000000005</v>
          </cell>
          <cell r="ET47">
            <v>636.19899999999996</v>
          </cell>
          <cell r="EU47">
            <v>693.36599999999999</v>
          </cell>
          <cell r="EV47">
            <v>293.54399999999998</v>
          </cell>
          <cell r="EW47">
            <v>399.822</v>
          </cell>
          <cell r="EX47">
            <v>121.33</v>
          </cell>
          <cell r="EY47">
            <v>45.634999999999998</v>
          </cell>
          <cell r="EZ47">
            <v>75.695999999999998</v>
          </cell>
          <cell r="FA47">
            <v>427.59500000000003</v>
          </cell>
          <cell r="FB47">
            <v>210.58</v>
          </cell>
          <cell r="FC47">
            <v>217.01599999999999</v>
          </cell>
          <cell r="FD47">
            <v>247.631</v>
          </cell>
          <cell r="FE47">
            <v>127.46</v>
          </cell>
          <cell r="FF47">
            <v>120.17100000000001</v>
          </cell>
          <cell r="FG47">
            <v>38.692999999999998</v>
          </cell>
          <cell r="FH47">
            <v>16.658999999999999</v>
          </cell>
          <cell r="FI47">
            <v>22.033999999999999</v>
          </cell>
          <cell r="FJ47">
            <v>29.172000000000001</v>
          </cell>
          <cell r="FK47">
            <v>9.67</v>
          </cell>
          <cell r="FL47">
            <v>19.501999999999999</v>
          </cell>
          <cell r="FM47">
            <v>14.59</v>
          </cell>
          <cell r="FN47">
            <v>5.38</v>
          </cell>
          <cell r="FO47">
            <v>9.2100000000000009</v>
          </cell>
          <cell r="FP47">
            <v>28.402000000000001</v>
          </cell>
          <cell r="FQ47">
            <v>9.5960000000000001</v>
          </cell>
          <cell r="FR47">
            <v>18.806999999999999</v>
          </cell>
          <cell r="FS47">
            <v>27.771000000000001</v>
          </cell>
          <cell r="FT47">
            <v>9.1280000000000001</v>
          </cell>
          <cell r="FU47">
            <v>18.643000000000001</v>
          </cell>
          <cell r="FV47">
            <v>46.331000000000003</v>
          </cell>
          <cell r="FW47">
            <v>23.152999999999999</v>
          </cell>
          <cell r="FX47">
            <v>23.177</v>
          </cell>
          <cell r="FY47">
            <v>201.3</v>
          </cell>
          <cell r="FZ47">
            <v>104.307</v>
          </cell>
          <cell r="GA47">
            <v>96.992999999999995</v>
          </cell>
          <cell r="GB47">
            <v>42.064999999999998</v>
          </cell>
          <cell r="GC47">
            <v>20.440999999999999</v>
          </cell>
          <cell r="GD47">
            <v>21.623999999999999</v>
          </cell>
          <cell r="GE47">
            <v>165.89400000000001</v>
          </cell>
          <cell r="GF47">
            <v>81.471000000000004</v>
          </cell>
          <cell r="GG47">
            <v>84.423000000000002</v>
          </cell>
          <cell r="GH47">
            <v>19.625</v>
          </cell>
          <cell r="GI47">
            <v>8.8829999999999991</v>
          </cell>
          <cell r="GJ47">
            <v>10.742000000000001</v>
          </cell>
          <cell r="GK47">
            <v>267.43299999999999</v>
          </cell>
          <cell r="GL47">
            <v>136.886</v>
          </cell>
          <cell r="GM47">
            <v>130.547</v>
          </cell>
          <cell r="GN47">
            <v>237.21899999999999</v>
          </cell>
          <cell r="GO47">
            <v>121.11499999999999</v>
          </cell>
          <cell r="GP47">
            <v>116.104</v>
          </cell>
          <cell r="GQ47">
            <v>222.10900000000001</v>
          </cell>
          <cell r="GR47">
            <v>114.29600000000001</v>
          </cell>
          <cell r="GS47">
            <v>107.813</v>
          </cell>
          <cell r="GT47">
            <v>69.730999999999995</v>
          </cell>
          <cell r="GU47">
            <v>33.323</v>
          </cell>
          <cell r="GV47">
            <v>36.408000000000001</v>
          </cell>
          <cell r="GW47">
            <v>39.244</v>
          </cell>
          <cell r="GX47">
            <v>19.117000000000001</v>
          </cell>
          <cell r="GY47">
            <v>20.126000000000001</v>
          </cell>
          <cell r="GZ47">
            <v>19.442</v>
          </cell>
          <cell r="HA47">
            <v>9.6920000000000002</v>
          </cell>
          <cell r="HB47">
            <v>9.75</v>
          </cell>
          <cell r="HC47">
            <v>15.935</v>
          </cell>
          <cell r="HD47">
            <v>8.6790000000000003</v>
          </cell>
          <cell r="HE47">
            <v>7.2560000000000002</v>
          </cell>
          <cell r="HF47">
            <v>164.029</v>
          </cell>
          <cell r="HG47">
            <v>74.441000000000003</v>
          </cell>
          <cell r="HH47">
            <v>89.588999999999999</v>
          </cell>
          <cell r="HI47">
            <v>29.4</v>
          </cell>
          <cell r="HJ47">
            <v>12.294</v>
          </cell>
          <cell r="HK47">
            <v>17.106000000000002</v>
          </cell>
          <cell r="HL47">
            <v>5.8380000000000001</v>
          </cell>
          <cell r="HM47">
            <v>2.2130000000000001</v>
          </cell>
          <cell r="HN47">
            <v>3.6240000000000001</v>
          </cell>
          <cell r="HO47">
            <v>25.434999999999999</v>
          </cell>
          <cell r="HP47">
            <v>10.326000000000001</v>
          </cell>
          <cell r="HQ47">
            <v>15.108000000000001</v>
          </cell>
          <cell r="HR47">
            <v>3.0739999999999998</v>
          </cell>
          <cell r="HS47">
            <v>1.087</v>
          </cell>
          <cell r="HT47">
            <v>1.9870000000000001</v>
          </cell>
          <cell r="HU47">
            <v>21.599</v>
          </cell>
          <cell r="HV47">
            <v>8.8510000000000009</v>
          </cell>
          <cell r="HW47">
            <v>12.747</v>
          </cell>
          <cell r="HX47">
            <v>1.998</v>
          </cell>
          <cell r="HY47">
            <v>0.71</v>
          </cell>
          <cell r="HZ47">
            <v>1.288</v>
          </cell>
          <cell r="IA47">
            <v>4.3259999999999996</v>
          </cell>
          <cell r="IB47">
            <v>2.226</v>
          </cell>
          <cell r="IC47">
            <v>2.1</v>
          </cell>
          <cell r="ID47">
            <v>6.1920000000000002</v>
          </cell>
          <cell r="IE47">
            <v>1.3240000000000001</v>
          </cell>
          <cell r="IF47">
            <v>4.8680000000000003</v>
          </cell>
          <cell r="IG47">
            <v>69.213999999999999</v>
          </cell>
          <cell r="IH47">
            <v>33.744999999999997</v>
          </cell>
          <cell r="II47">
            <v>35.468000000000004</v>
          </cell>
          <cell r="IJ47">
            <v>45.695999999999998</v>
          </cell>
          <cell r="IK47">
            <v>21.231999999999999</v>
          </cell>
          <cell r="IL47">
            <v>24.463999999999999</v>
          </cell>
          <cell r="IM47">
            <v>5.01</v>
          </cell>
          <cell r="IN47">
            <v>1.7350000000000001</v>
          </cell>
          <cell r="IO47">
            <v>3.2749999999999999</v>
          </cell>
          <cell r="IP47">
            <v>40.686</v>
          </cell>
          <cell r="IQ47">
            <v>19.497</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28.532</v>
          </cell>
          <cell r="C59">
            <v>22.61</v>
          </cell>
          <cell r="D59">
            <v>517.33600000000001</v>
          </cell>
          <cell r="E59">
            <v>216.6</v>
          </cell>
          <cell r="F59">
            <v>300.73599999999999</v>
          </cell>
          <cell r="G59">
            <v>94.316999999999993</v>
          </cell>
          <cell r="H59">
            <v>33.960999999999999</v>
          </cell>
          <cell r="I59">
            <v>60.356999999999999</v>
          </cell>
          <cell r="J59">
            <v>27.297000000000001</v>
          </cell>
          <cell r="K59">
            <v>11.644</v>
          </cell>
          <cell r="L59">
            <v>15.653</v>
          </cell>
          <cell r="M59">
            <v>80.183000000000007</v>
          </cell>
          <cell r="N59">
            <v>28.861000000000001</v>
          </cell>
          <cell r="O59">
            <v>51.322000000000003</v>
          </cell>
          <cell r="P59">
            <v>12.205</v>
          </cell>
          <cell r="Q59">
            <v>4.0170000000000003</v>
          </cell>
          <cell r="R59">
            <v>8.1880000000000006</v>
          </cell>
          <cell r="S59">
            <v>64.632000000000005</v>
          </cell>
          <cell r="T59">
            <v>23.556999999999999</v>
          </cell>
          <cell r="U59">
            <v>41.075000000000003</v>
          </cell>
          <cell r="V59">
            <v>6.6059999999999999</v>
          </cell>
          <cell r="W59">
            <v>3.8119999999999998</v>
          </cell>
          <cell r="X59">
            <v>2.794</v>
          </cell>
          <cell r="Y59">
            <v>15.189</v>
          </cell>
          <cell r="Z59">
            <v>5.657</v>
          </cell>
          <cell r="AA59">
            <v>9.532</v>
          </cell>
          <cell r="AB59">
            <v>15.265000000000001</v>
          </cell>
          <cell r="AC59">
            <v>1.0960000000000001</v>
          </cell>
          <cell r="AD59">
            <v>14.169</v>
          </cell>
          <cell r="AE59">
            <v>206.59</v>
          </cell>
          <cell r="AF59">
            <v>94.88</v>
          </cell>
          <cell r="AG59">
            <v>111.711</v>
          </cell>
          <cell r="AH59">
            <v>146.51400000000001</v>
          </cell>
          <cell r="AI59">
            <v>63.05</v>
          </cell>
          <cell r="AJ59">
            <v>83.463999999999999</v>
          </cell>
          <cell r="AK59">
            <v>19.567</v>
          </cell>
          <cell r="AL59">
            <v>8.0190000000000001</v>
          </cell>
          <cell r="AM59">
            <v>11.548</v>
          </cell>
          <cell r="AN59">
            <v>126.946</v>
          </cell>
          <cell r="AO59">
            <v>55.03</v>
          </cell>
          <cell r="AP59">
            <v>71.915999999999997</v>
          </cell>
          <cell r="AQ59">
            <v>864.72</v>
          </cell>
          <cell r="AR59">
            <v>457.69</v>
          </cell>
          <cell r="AS59">
            <v>407.03</v>
          </cell>
          <cell r="AT59">
            <v>548.91</v>
          </cell>
          <cell r="AU59">
            <v>237.11199999999999</v>
          </cell>
          <cell r="AV59">
            <v>311.798</v>
          </cell>
          <cell r="AW59">
            <v>73.209999999999994</v>
          </cell>
          <cell r="AX59">
            <v>25.762</v>
          </cell>
          <cell r="AY59">
            <v>47.448</v>
          </cell>
          <cell r="AZ59">
            <v>2054.31</v>
          </cell>
          <cell r="BA59">
            <v>1021.449</v>
          </cell>
          <cell r="BB59">
            <v>1032.8610000000001</v>
          </cell>
          <cell r="BC59">
            <v>1338.9780000000001</v>
          </cell>
          <cell r="BD59">
            <v>722.02599999999995</v>
          </cell>
          <cell r="BE59">
            <v>616.952</v>
          </cell>
          <cell r="BF59">
            <v>197.19200000000001</v>
          </cell>
          <cell r="BG59">
            <v>95.004000000000005</v>
          </cell>
          <cell r="BH59">
            <v>102.188</v>
          </cell>
          <cell r="BI59">
            <v>122.96899999999999</v>
          </cell>
          <cell r="BJ59">
            <v>41.66</v>
          </cell>
          <cell r="BK59">
            <v>81.308999999999997</v>
          </cell>
          <cell r="BL59">
            <v>68.399000000000001</v>
          </cell>
          <cell r="BM59">
            <v>28.51</v>
          </cell>
          <cell r="BN59">
            <v>39.889000000000003</v>
          </cell>
          <cell r="BO59">
            <v>124.494</v>
          </cell>
          <cell r="BP59">
            <v>50.137</v>
          </cell>
          <cell r="BQ59">
            <v>74.356999999999999</v>
          </cell>
          <cell r="BR59">
            <v>112.887</v>
          </cell>
          <cell r="BS59">
            <v>40.033000000000001</v>
          </cell>
          <cell r="BT59">
            <v>72.853999999999999</v>
          </cell>
          <cell r="BU59">
            <v>249.58799999999999</v>
          </cell>
          <cell r="BV59">
            <v>140.12799999999999</v>
          </cell>
          <cell r="BW59">
            <v>109.46</v>
          </cell>
          <cell r="BX59">
            <v>1089.3900000000001</v>
          </cell>
          <cell r="BY59">
            <v>581.89800000000002</v>
          </cell>
          <cell r="BZ59">
            <v>507.49099999999999</v>
          </cell>
          <cell r="CA59">
            <v>228.40799999999999</v>
          </cell>
          <cell r="CB59">
            <v>124.11799999999999</v>
          </cell>
          <cell r="CC59">
            <v>104.29</v>
          </cell>
          <cell r="CD59">
            <v>884.96799999999996</v>
          </cell>
          <cell r="CE59">
            <v>453.46699999999998</v>
          </cell>
          <cell r="CF59">
            <v>431.50099999999998</v>
          </cell>
          <cell r="CG59">
            <v>112.31399999999999</v>
          </cell>
          <cell r="CH59">
            <v>55.932000000000002</v>
          </cell>
          <cell r="CI59">
            <v>56.383000000000003</v>
          </cell>
          <cell r="CJ59">
            <v>1443.6210000000001</v>
          </cell>
          <cell r="CK59">
            <v>767.13499999999999</v>
          </cell>
          <cell r="CL59">
            <v>676.48500000000001</v>
          </cell>
          <cell r="CM59">
            <v>1299.4179999999999</v>
          </cell>
          <cell r="CN59">
            <v>702.37</v>
          </cell>
          <cell r="CO59">
            <v>597.048</v>
          </cell>
          <cell r="CP59">
            <v>1207.0429999999999</v>
          </cell>
          <cell r="CQ59">
            <v>660.76300000000003</v>
          </cell>
          <cell r="CR59">
            <v>546.28</v>
          </cell>
          <cell r="CS59">
            <v>342.625</v>
          </cell>
          <cell r="CT59">
            <v>181.089</v>
          </cell>
          <cell r="CU59">
            <v>161.53700000000001</v>
          </cell>
          <cell r="CV59">
            <v>223.904</v>
          </cell>
          <cell r="CW59">
            <v>124.114</v>
          </cell>
          <cell r="CX59">
            <v>99.79</v>
          </cell>
          <cell r="CY59">
            <v>119.261</v>
          </cell>
          <cell r="CZ59">
            <v>79.004999999999995</v>
          </cell>
          <cell r="DA59">
            <v>40.256</v>
          </cell>
          <cell r="DB59">
            <v>85.975999999999999</v>
          </cell>
          <cell r="DC59">
            <v>47.658000000000001</v>
          </cell>
          <cell r="DD59">
            <v>38.319000000000003</v>
          </cell>
          <cell r="DE59">
            <v>629.35599999999999</v>
          </cell>
          <cell r="DF59">
            <v>251.76499999999999</v>
          </cell>
          <cell r="DG59">
            <v>377.59100000000001</v>
          </cell>
          <cell r="DH59">
            <v>140.11500000000001</v>
          </cell>
          <cell r="DI59">
            <v>45.741</v>
          </cell>
          <cell r="DJ59">
            <v>94.373999999999995</v>
          </cell>
          <cell r="DK59">
            <v>44.460999999999999</v>
          </cell>
          <cell r="DL59">
            <v>17.78</v>
          </cell>
          <cell r="DM59">
            <v>26.681999999999999</v>
          </cell>
          <cell r="DN59">
            <v>119.322</v>
          </cell>
          <cell r="DO59">
            <v>39.18</v>
          </cell>
          <cell r="DP59">
            <v>80.141999999999996</v>
          </cell>
          <cell r="DQ59">
            <v>23.460999999999999</v>
          </cell>
          <cell r="DR59">
            <v>5.6589999999999998</v>
          </cell>
          <cell r="DS59">
            <v>17.802</v>
          </cell>
          <cell r="DT59">
            <v>88.731999999999999</v>
          </cell>
          <cell r="DU59">
            <v>31.291</v>
          </cell>
          <cell r="DV59">
            <v>57.442</v>
          </cell>
          <cell r="DW59">
            <v>11.324</v>
          </cell>
          <cell r="DX59">
            <v>3.9889999999999999</v>
          </cell>
          <cell r="DY59">
            <v>7.335</v>
          </cell>
          <cell r="DZ59">
            <v>21.687000000000001</v>
          </cell>
          <cell r="EA59">
            <v>6.5609999999999999</v>
          </cell>
          <cell r="EB59">
            <v>15.125999999999999</v>
          </cell>
          <cell r="EC59">
            <v>33.265999999999998</v>
          </cell>
          <cell r="ED59">
            <v>2.5790000000000002</v>
          </cell>
          <cell r="EE59">
            <v>30.686</v>
          </cell>
          <cell r="EF59">
            <v>290.23500000000001</v>
          </cell>
          <cell r="EG59">
            <v>111.21</v>
          </cell>
          <cell r="EH59">
            <v>179.02500000000001</v>
          </cell>
          <cell r="EI59">
            <v>226.98500000000001</v>
          </cell>
          <cell r="EJ59">
            <v>93.397999999999996</v>
          </cell>
          <cell r="EK59">
            <v>133.58600000000001</v>
          </cell>
          <cell r="EL59">
            <v>36.180999999999997</v>
          </cell>
          <cell r="EM59">
            <v>12.593</v>
          </cell>
          <cell r="EN59">
            <v>23.588000000000001</v>
          </cell>
          <cell r="EO59">
            <v>190.804</v>
          </cell>
          <cell r="EP59">
            <v>80.805999999999997</v>
          </cell>
          <cell r="EQ59">
            <v>109.998</v>
          </cell>
          <cell r="ER59">
            <v>1375.1590000000001</v>
          </cell>
          <cell r="ES59">
            <v>734.61900000000003</v>
          </cell>
          <cell r="ET59">
            <v>640.54</v>
          </cell>
          <cell r="EU59">
            <v>679.15099999999995</v>
          </cell>
          <cell r="EV59">
            <v>286.83</v>
          </cell>
          <cell r="EW59">
            <v>392.32100000000003</v>
          </cell>
          <cell r="EX59">
            <v>112.797</v>
          </cell>
          <cell r="EY59">
            <v>38.338000000000001</v>
          </cell>
          <cell r="EZ59">
            <v>74.459000000000003</v>
          </cell>
          <cell r="FA59">
            <v>431.92700000000002</v>
          </cell>
          <cell r="FB59">
            <v>211.67699999999999</v>
          </cell>
          <cell r="FC59">
            <v>220.25</v>
          </cell>
          <cell r="FD59">
            <v>248.31299999999999</v>
          </cell>
          <cell r="FE59">
            <v>130.16999999999999</v>
          </cell>
          <cell r="FF59">
            <v>118.14400000000001</v>
          </cell>
          <cell r="FG59">
            <v>37.066000000000003</v>
          </cell>
          <cell r="FH59">
            <v>17.292000000000002</v>
          </cell>
          <cell r="FI59">
            <v>19.774000000000001</v>
          </cell>
          <cell r="FJ59">
            <v>25.699000000000002</v>
          </cell>
          <cell r="FK59">
            <v>9.5039999999999996</v>
          </cell>
          <cell r="FL59">
            <v>16.195</v>
          </cell>
          <cell r="FM59">
            <v>12.787000000000001</v>
          </cell>
          <cell r="FN59">
            <v>5.5650000000000004</v>
          </cell>
          <cell r="FO59">
            <v>7.2220000000000004</v>
          </cell>
          <cell r="FP59">
            <v>26.515000000000001</v>
          </cell>
          <cell r="FQ59">
            <v>10.14</v>
          </cell>
          <cell r="FR59">
            <v>16.375</v>
          </cell>
          <cell r="FS59">
            <v>24.835000000000001</v>
          </cell>
          <cell r="FT59">
            <v>9.0969999999999995</v>
          </cell>
          <cell r="FU59">
            <v>15.739000000000001</v>
          </cell>
          <cell r="FV59">
            <v>44.348999999999997</v>
          </cell>
          <cell r="FW59">
            <v>24.015999999999998</v>
          </cell>
          <cell r="FX59">
            <v>20.332999999999998</v>
          </cell>
          <cell r="FY59">
            <v>203.964</v>
          </cell>
          <cell r="FZ59">
            <v>106.15300000000001</v>
          </cell>
          <cell r="GA59">
            <v>97.81</v>
          </cell>
          <cell r="GB59">
            <v>41.648000000000003</v>
          </cell>
          <cell r="GC59">
            <v>22.719000000000001</v>
          </cell>
          <cell r="GD59">
            <v>18.928999999999998</v>
          </cell>
          <cell r="GE59">
            <v>164.161</v>
          </cell>
          <cell r="GF59">
            <v>80.111000000000004</v>
          </cell>
          <cell r="GG59">
            <v>84.05</v>
          </cell>
          <cell r="GH59">
            <v>21.917999999999999</v>
          </cell>
          <cell r="GI59">
            <v>9.82</v>
          </cell>
          <cell r="GJ59">
            <v>12.098000000000001</v>
          </cell>
          <cell r="GK59">
            <v>267.39999999999998</v>
          </cell>
          <cell r="GL59">
            <v>138.13999999999999</v>
          </cell>
          <cell r="GM59">
            <v>129.25899999999999</v>
          </cell>
          <cell r="GN59">
            <v>241.73599999999999</v>
          </cell>
          <cell r="GO59">
            <v>125.71599999999999</v>
          </cell>
          <cell r="GP59">
            <v>116.02</v>
          </cell>
          <cell r="GQ59">
            <v>225.62100000000001</v>
          </cell>
          <cell r="GR59">
            <v>118.967</v>
          </cell>
          <cell r="GS59">
            <v>106.654</v>
          </cell>
          <cell r="GT59">
            <v>68.296000000000006</v>
          </cell>
          <cell r="GU59">
            <v>32.54</v>
          </cell>
          <cell r="GV59">
            <v>35.756</v>
          </cell>
          <cell r="GW59">
            <v>41.158000000000001</v>
          </cell>
          <cell r="GX59">
            <v>21.126999999999999</v>
          </cell>
          <cell r="GY59">
            <v>20.030999999999999</v>
          </cell>
          <cell r="GZ59">
            <v>22.071000000000002</v>
          </cell>
          <cell r="HA59">
            <v>13.156000000000001</v>
          </cell>
          <cell r="HB59">
            <v>8.9149999999999991</v>
          </cell>
          <cell r="HC59">
            <v>17.712</v>
          </cell>
          <cell r="HD59">
            <v>8.4930000000000003</v>
          </cell>
          <cell r="HE59">
            <v>9.2189999999999994</v>
          </cell>
          <cell r="HF59">
            <v>165.90199999999999</v>
          </cell>
          <cell r="HG59">
            <v>73.015000000000001</v>
          </cell>
          <cell r="HH59">
            <v>92.887</v>
          </cell>
          <cell r="HI59">
            <v>27.821999999999999</v>
          </cell>
          <cell r="HJ59">
            <v>11.367000000000001</v>
          </cell>
          <cell r="HK59">
            <v>16.454999999999998</v>
          </cell>
          <cell r="HL59">
            <v>8.1850000000000005</v>
          </cell>
          <cell r="HM59">
            <v>4.18</v>
          </cell>
          <cell r="HN59">
            <v>4.0060000000000002</v>
          </cell>
          <cell r="HO59">
            <v>24.995999999999999</v>
          </cell>
          <cell r="HP59">
            <v>10.513999999999999</v>
          </cell>
          <cell r="HQ59">
            <v>14.481999999999999</v>
          </cell>
          <cell r="HR59">
            <v>3.1320000000000001</v>
          </cell>
          <cell r="HS59">
            <v>1.1399999999999999</v>
          </cell>
          <cell r="HT59">
            <v>1.992</v>
          </cell>
          <cell r="HU59">
            <v>20.658000000000001</v>
          </cell>
          <cell r="HV59">
            <v>9.2449999999999992</v>
          </cell>
          <cell r="HW59">
            <v>11.413</v>
          </cell>
          <cell r="HX59">
            <v>1.7130000000000001</v>
          </cell>
          <cell r="HY59">
            <v>0.88900000000000001</v>
          </cell>
          <cell r="HZ59">
            <v>0.82399999999999995</v>
          </cell>
          <cell r="IA59">
            <v>3.0680000000000001</v>
          </cell>
          <cell r="IB59">
            <v>1.095</v>
          </cell>
          <cell r="IC59">
            <v>1.9730000000000001</v>
          </cell>
          <cell r="ID59">
            <v>5.3289999999999997</v>
          </cell>
          <cell r="IE59">
            <v>0.314</v>
          </cell>
          <cell r="IF59">
            <v>5.0140000000000002</v>
          </cell>
          <cell r="IG59">
            <v>69.024000000000001</v>
          </cell>
          <cell r="IH59">
            <v>31.571000000000002</v>
          </cell>
          <cell r="II59">
            <v>37.453000000000003</v>
          </cell>
          <cell r="IJ59">
            <v>45.776000000000003</v>
          </cell>
          <cell r="IK59">
            <v>20.102</v>
          </cell>
          <cell r="IL59">
            <v>25.673999999999999</v>
          </cell>
          <cell r="IM59">
            <v>5.3540000000000001</v>
          </cell>
          <cell r="IN59">
            <v>1.871</v>
          </cell>
          <cell r="IO59">
            <v>3.4830000000000001</v>
          </cell>
          <cell r="IP59">
            <v>40.421999999999997</v>
          </cell>
          <cell r="IQ59">
            <v>18.231000000000002</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28.116</v>
          </cell>
          <cell r="C71">
            <v>23.731999999999999</v>
          </cell>
          <cell r="D71">
            <v>524.226</v>
          </cell>
          <cell r="E71">
            <v>235.56200000000001</v>
          </cell>
          <cell r="F71">
            <v>288.66399999999999</v>
          </cell>
          <cell r="G71">
            <v>92.730999999999995</v>
          </cell>
          <cell r="H71">
            <v>41.970999999999997</v>
          </cell>
          <cell r="I71">
            <v>50.759</v>
          </cell>
          <cell r="J71">
            <v>25.297999999999998</v>
          </cell>
          <cell r="K71">
            <v>11.664</v>
          </cell>
          <cell r="L71">
            <v>13.634</v>
          </cell>
          <cell r="M71">
            <v>78.908000000000001</v>
          </cell>
          <cell r="N71">
            <v>34.668999999999997</v>
          </cell>
          <cell r="O71">
            <v>44.238999999999997</v>
          </cell>
          <cell r="P71">
            <v>16.216999999999999</v>
          </cell>
          <cell r="Q71">
            <v>6.1210000000000004</v>
          </cell>
          <cell r="R71">
            <v>10.096</v>
          </cell>
          <cell r="S71">
            <v>59.432000000000002</v>
          </cell>
          <cell r="T71">
            <v>26.76</v>
          </cell>
          <cell r="U71">
            <v>32.671999999999997</v>
          </cell>
          <cell r="V71">
            <v>5.1070000000000002</v>
          </cell>
          <cell r="W71">
            <v>2.718</v>
          </cell>
          <cell r="X71">
            <v>2.3879999999999999</v>
          </cell>
          <cell r="Y71">
            <v>14.705</v>
          </cell>
          <cell r="Z71">
            <v>7.8819999999999997</v>
          </cell>
          <cell r="AA71">
            <v>6.8220000000000001</v>
          </cell>
          <cell r="AB71">
            <v>12.916</v>
          </cell>
          <cell r="AC71">
            <v>0.95799999999999996</v>
          </cell>
          <cell r="AD71">
            <v>11.958</v>
          </cell>
          <cell r="AE71">
            <v>213.608</v>
          </cell>
          <cell r="AF71">
            <v>101.577</v>
          </cell>
          <cell r="AG71">
            <v>112.03100000000001</v>
          </cell>
          <cell r="AH71">
            <v>145.46100000000001</v>
          </cell>
          <cell r="AI71">
            <v>70.668000000000006</v>
          </cell>
          <cell r="AJ71">
            <v>74.793999999999997</v>
          </cell>
          <cell r="AK71">
            <v>24.74</v>
          </cell>
          <cell r="AL71">
            <v>10.143000000000001</v>
          </cell>
          <cell r="AM71">
            <v>14.597</v>
          </cell>
          <cell r="AN71">
            <v>120.72199999999999</v>
          </cell>
          <cell r="AO71">
            <v>60.524999999999999</v>
          </cell>
          <cell r="AP71">
            <v>60.197000000000003</v>
          </cell>
          <cell r="AQ71">
            <v>878.35299999999995</v>
          </cell>
          <cell r="AR71">
            <v>448.709</v>
          </cell>
          <cell r="AS71">
            <v>429.64299999999997</v>
          </cell>
          <cell r="AT71">
            <v>551.33500000000004</v>
          </cell>
          <cell r="AU71">
            <v>253.536</v>
          </cell>
          <cell r="AV71">
            <v>297.79899999999998</v>
          </cell>
          <cell r="AW71">
            <v>72.816999999999993</v>
          </cell>
          <cell r="AX71">
            <v>32.557000000000002</v>
          </cell>
          <cell r="AY71">
            <v>40.26</v>
          </cell>
          <cell r="AZ71">
            <v>2118.817</v>
          </cell>
          <cell r="BA71">
            <v>1049.501</v>
          </cell>
          <cell r="BB71">
            <v>1069.316</v>
          </cell>
          <cell r="BC71">
            <v>1383.451</v>
          </cell>
          <cell r="BD71">
            <v>742.48800000000006</v>
          </cell>
          <cell r="BE71">
            <v>640.96299999999997</v>
          </cell>
          <cell r="BF71">
            <v>203.995</v>
          </cell>
          <cell r="BG71">
            <v>107.455</v>
          </cell>
          <cell r="BH71">
            <v>96.54</v>
          </cell>
          <cell r="BI71">
            <v>129.03200000000001</v>
          </cell>
          <cell r="BJ71">
            <v>51.48</v>
          </cell>
          <cell r="BK71">
            <v>77.552000000000007</v>
          </cell>
          <cell r="BL71">
            <v>66.953000000000003</v>
          </cell>
          <cell r="BM71">
            <v>29.57</v>
          </cell>
          <cell r="BN71">
            <v>37.383000000000003</v>
          </cell>
          <cell r="BO71">
            <v>130.083</v>
          </cell>
          <cell r="BP71">
            <v>57.198</v>
          </cell>
          <cell r="BQ71">
            <v>72.885000000000005</v>
          </cell>
          <cell r="BR71">
            <v>120.76600000000001</v>
          </cell>
          <cell r="BS71">
            <v>48.664999999999999</v>
          </cell>
          <cell r="BT71">
            <v>72.100999999999999</v>
          </cell>
          <cell r="BU71">
            <v>260.28100000000001</v>
          </cell>
          <cell r="BV71">
            <v>139.43299999999999</v>
          </cell>
          <cell r="BW71">
            <v>120.849</v>
          </cell>
          <cell r="BX71">
            <v>1123.17</v>
          </cell>
          <cell r="BY71">
            <v>603.05600000000004</v>
          </cell>
          <cell r="BZ71">
            <v>520.11400000000003</v>
          </cell>
          <cell r="CA71">
            <v>240.126</v>
          </cell>
          <cell r="CB71">
            <v>128.05000000000001</v>
          </cell>
          <cell r="CC71">
            <v>112.07599999999999</v>
          </cell>
          <cell r="CD71">
            <v>927.08</v>
          </cell>
          <cell r="CE71">
            <v>472.529</v>
          </cell>
          <cell r="CF71">
            <v>454.55099999999999</v>
          </cell>
          <cell r="CG71">
            <v>118.46599999999999</v>
          </cell>
          <cell r="CH71">
            <v>62.082999999999998</v>
          </cell>
          <cell r="CI71">
            <v>56.381999999999998</v>
          </cell>
          <cell r="CJ71">
            <v>1477.175</v>
          </cell>
          <cell r="CK71">
            <v>785.70299999999997</v>
          </cell>
          <cell r="CL71">
            <v>691.47199999999998</v>
          </cell>
          <cell r="CM71">
            <v>1318.335</v>
          </cell>
          <cell r="CN71">
            <v>702.32799999999997</v>
          </cell>
          <cell r="CO71">
            <v>616.00699999999995</v>
          </cell>
          <cell r="CP71">
            <v>1235.8409999999999</v>
          </cell>
          <cell r="CQ71">
            <v>665.92499999999995</v>
          </cell>
          <cell r="CR71">
            <v>569.91600000000005</v>
          </cell>
          <cell r="CS71">
            <v>355.613</v>
          </cell>
          <cell r="CT71">
            <v>181.899</v>
          </cell>
          <cell r="CU71">
            <v>173.714</v>
          </cell>
          <cell r="CV71">
            <v>205.17099999999999</v>
          </cell>
          <cell r="CW71">
            <v>106.16</v>
          </cell>
          <cell r="CX71">
            <v>99.010999999999996</v>
          </cell>
          <cell r="CY71">
            <v>111.447</v>
          </cell>
          <cell r="CZ71">
            <v>62.945</v>
          </cell>
          <cell r="DA71">
            <v>48.502000000000002</v>
          </cell>
          <cell r="DB71">
            <v>76.95</v>
          </cell>
          <cell r="DC71">
            <v>41.680999999999997</v>
          </cell>
          <cell r="DD71">
            <v>35.268999999999998</v>
          </cell>
          <cell r="DE71">
            <v>658.41499999999996</v>
          </cell>
          <cell r="DF71">
            <v>265.33100000000002</v>
          </cell>
          <cell r="DG71">
            <v>393.084</v>
          </cell>
          <cell r="DH71">
            <v>146.761</v>
          </cell>
          <cell r="DI71">
            <v>46.481999999999999</v>
          </cell>
          <cell r="DJ71">
            <v>100.27800000000001</v>
          </cell>
          <cell r="DK71">
            <v>48.731000000000002</v>
          </cell>
          <cell r="DL71">
            <v>16.718</v>
          </cell>
          <cell r="DM71">
            <v>32.012</v>
          </cell>
          <cell r="DN71">
            <v>126.203</v>
          </cell>
          <cell r="DO71">
            <v>39.316000000000003</v>
          </cell>
          <cell r="DP71">
            <v>86.887</v>
          </cell>
          <cell r="DQ71">
            <v>18.591000000000001</v>
          </cell>
          <cell r="DR71">
            <v>5.7649999999999997</v>
          </cell>
          <cell r="DS71">
            <v>12.824999999999999</v>
          </cell>
          <cell r="DT71">
            <v>102.52200000000001</v>
          </cell>
          <cell r="DU71">
            <v>31.484000000000002</v>
          </cell>
          <cell r="DV71">
            <v>71.037999999999997</v>
          </cell>
          <cell r="DW71">
            <v>11.05</v>
          </cell>
          <cell r="DX71">
            <v>5.7409999999999997</v>
          </cell>
          <cell r="DY71">
            <v>5.3090000000000002</v>
          </cell>
          <cell r="DZ71">
            <v>21.975000000000001</v>
          </cell>
          <cell r="EA71">
            <v>7.6909999999999998</v>
          </cell>
          <cell r="EB71">
            <v>14.284000000000001</v>
          </cell>
          <cell r="EC71">
            <v>37.526000000000003</v>
          </cell>
          <cell r="ED71">
            <v>1.3169999999999999</v>
          </cell>
          <cell r="EE71">
            <v>36.207999999999998</v>
          </cell>
          <cell r="EF71">
            <v>294.13799999999998</v>
          </cell>
          <cell r="EG71">
            <v>118.77800000000001</v>
          </cell>
          <cell r="EH71">
            <v>175.36</v>
          </cell>
          <cell r="EI71">
            <v>225.12799999999999</v>
          </cell>
          <cell r="EJ71">
            <v>88.688000000000002</v>
          </cell>
          <cell r="EK71">
            <v>136.441</v>
          </cell>
          <cell r="EL71">
            <v>28.481000000000002</v>
          </cell>
          <cell r="EM71">
            <v>10.784000000000001</v>
          </cell>
          <cell r="EN71">
            <v>17.696000000000002</v>
          </cell>
          <cell r="EO71">
            <v>196.648</v>
          </cell>
          <cell r="EP71">
            <v>77.903000000000006</v>
          </cell>
          <cell r="EQ71">
            <v>118.744</v>
          </cell>
          <cell r="ER71">
            <v>1411.932</v>
          </cell>
          <cell r="ES71">
            <v>753.27300000000002</v>
          </cell>
          <cell r="ET71">
            <v>658.65899999999999</v>
          </cell>
          <cell r="EU71">
            <v>706.88499999999999</v>
          </cell>
          <cell r="EV71">
            <v>296.22800000000001</v>
          </cell>
          <cell r="EW71">
            <v>410.65699999999998</v>
          </cell>
          <cell r="EX71">
            <v>116.063</v>
          </cell>
          <cell r="EY71">
            <v>37.631</v>
          </cell>
          <cell r="EZ71">
            <v>78.430999999999997</v>
          </cell>
          <cell r="FA71">
            <v>437.55900000000003</v>
          </cell>
          <cell r="FB71">
            <v>215.12799999999999</v>
          </cell>
          <cell r="FC71">
            <v>222.43100000000001</v>
          </cell>
          <cell r="FD71">
            <v>261.14299999999997</v>
          </cell>
          <cell r="FE71">
            <v>136.00399999999999</v>
          </cell>
          <cell r="FF71">
            <v>125.139</v>
          </cell>
          <cell r="FG71">
            <v>41.218000000000004</v>
          </cell>
          <cell r="FH71">
            <v>18.497</v>
          </cell>
          <cell r="FI71">
            <v>22.721</v>
          </cell>
          <cell r="FJ71">
            <v>30.170999999999999</v>
          </cell>
          <cell r="FK71">
            <v>10.901</v>
          </cell>
          <cell r="FL71">
            <v>19.27</v>
          </cell>
          <cell r="FM71">
            <v>15.057</v>
          </cell>
          <cell r="FN71">
            <v>5.1520000000000001</v>
          </cell>
          <cell r="FO71">
            <v>9.9049999999999994</v>
          </cell>
          <cell r="FP71">
            <v>31.224</v>
          </cell>
          <cell r="FQ71">
            <v>12.045999999999999</v>
          </cell>
          <cell r="FR71">
            <v>19.178000000000001</v>
          </cell>
          <cell r="FS71">
            <v>29.071999999999999</v>
          </cell>
          <cell r="FT71">
            <v>10.404</v>
          </cell>
          <cell r="FU71">
            <v>18.667999999999999</v>
          </cell>
          <cell r="FV71">
            <v>45.761000000000003</v>
          </cell>
          <cell r="FW71">
            <v>24.384</v>
          </cell>
          <cell r="FX71">
            <v>21.376999999999999</v>
          </cell>
          <cell r="FY71">
            <v>215.381</v>
          </cell>
          <cell r="FZ71">
            <v>111.62</v>
          </cell>
          <cell r="GA71">
            <v>103.761</v>
          </cell>
          <cell r="GB71">
            <v>41.618000000000002</v>
          </cell>
          <cell r="GC71">
            <v>21.713999999999999</v>
          </cell>
          <cell r="GD71">
            <v>19.905000000000001</v>
          </cell>
          <cell r="GE71">
            <v>177.50899999999999</v>
          </cell>
          <cell r="GF71">
            <v>86.86</v>
          </cell>
          <cell r="GG71">
            <v>90.649000000000001</v>
          </cell>
          <cell r="GH71">
            <v>23.623999999999999</v>
          </cell>
          <cell r="GI71">
            <v>10.816000000000001</v>
          </cell>
          <cell r="GJ71">
            <v>12.808999999999999</v>
          </cell>
          <cell r="GK71">
            <v>280.15699999999998</v>
          </cell>
          <cell r="GL71">
            <v>143.875</v>
          </cell>
          <cell r="GM71">
            <v>136.28200000000001</v>
          </cell>
          <cell r="GN71">
            <v>253.31299999999999</v>
          </cell>
          <cell r="GO71">
            <v>130.309</v>
          </cell>
          <cell r="GP71">
            <v>123.004</v>
          </cell>
          <cell r="GQ71">
            <v>237.42400000000001</v>
          </cell>
          <cell r="GR71">
            <v>123.82</v>
          </cell>
          <cell r="GS71">
            <v>113.604</v>
          </cell>
          <cell r="GT71">
            <v>70.795000000000002</v>
          </cell>
          <cell r="GU71">
            <v>34.600999999999999</v>
          </cell>
          <cell r="GV71">
            <v>36.194000000000003</v>
          </cell>
          <cell r="GW71">
            <v>38.680999999999997</v>
          </cell>
          <cell r="GX71">
            <v>18.905999999999999</v>
          </cell>
          <cell r="GY71">
            <v>19.774999999999999</v>
          </cell>
          <cell r="GZ71">
            <v>19.667000000000002</v>
          </cell>
          <cell r="HA71">
            <v>11.035</v>
          </cell>
          <cell r="HB71">
            <v>8.6319999999999997</v>
          </cell>
          <cell r="HC71">
            <v>13.95</v>
          </cell>
          <cell r="HD71">
            <v>8.1479999999999997</v>
          </cell>
          <cell r="HE71">
            <v>5.8029999999999999</v>
          </cell>
          <cell r="HF71">
            <v>162.46600000000001</v>
          </cell>
          <cell r="HG71">
            <v>70.977000000000004</v>
          </cell>
          <cell r="HH71">
            <v>91.49</v>
          </cell>
          <cell r="HI71">
            <v>29.193000000000001</v>
          </cell>
          <cell r="HJ71">
            <v>10.535</v>
          </cell>
          <cell r="HK71">
            <v>18.658000000000001</v>
          </cell>
          <cell r="HL71">
            <v>8.2080000000000002</v>
          </cell>
          <cell r="HM71">
            <v>3.44</v>
          </cell>
          <cell r="HN71">
            <v>4.7679999999999998</v>
          </cell>
          <cell r="HO71">
            <v>24.550999999999998</v>
          </cell>
          <cell r="HP71">
            <v>9.0009999999999994</v>
          </cell>
          <cell r="HQ71">
            <v>15.551</v>
          </cell>
          <cell r="HR71">
            <v>3.8540000000000001</v>
          </cell>
          <cell r="HS71">
            <v>1.3660000000000001</v>
          </cell>
          <cell r="HT71">
            <v>2.4870000000000001</v>
          </cell>
          <cell r="HU71">
            <v>19.475000000000001</v>
          </cell>
          <cell r="HV71">
            <v>7.1390000000000002</v>
          </cell>
          <cell r="HW71">
            <v>12.336</v>
          </cell>
          <cell r="HX71">
            <v>3.6669999999999998</v>
          </cell>
          <cell r="HY71">
            <v>1.431</v>
          </cell>
          <cell r="HZ71">
            <v>2.2349999999999999</v>
          </cell>
          <cell r="IA71">
            <v>4.726</v>
          </cell>
          <cell r="IB71">
            <v>1.534</v>
          </cell>
          <cell r="IC71">
            <v>3.1920000000000002</v>
          </cell>
          <cell r="ID71">
            <v>6.2850000000000001</v>
          </cell>
          <cell r="IE71">
            <v>0.72099999999999997</v>
          </cell>
          <cell r="IF71">
            <v>5.5640000000000001</v>
          </cell>
          <cell r="IG71">
            <v>68.116</v>
          </cell>
          <cell r="IH71">
            <v>30.228000000000002</v>
          </cell>
          <cell r="II71">
            <v>37.887999999999998</v>
          </cell>
          <cell r="IJ71">
            <v>43.228000000000002</v>
          </cell>
          <cell r="IK71">
            <v>18.683</v>
          </cell>
          <cell r="IL71">
            <v>24.545000000000002</v>
          </cell>
          <cell r="IM71">
            <v>6.5609999999999999</v>
          </cell>
          <cell r="IN71">
            <v>2.7549999999999999</v>
          </cell>
          <cell r="IO71">
            <v>3.806</v>
          </cell>
          <cell r="IP71">
            <v>36.665999999999997</v>
          </cell>
          <cell r="IQ71">
            <v>15.927</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32.719000000000001</v>
          </cell>
          <cell r="C83">
            <v>28.452999999999999</v>
          </cell>
          <cell r="D83">
            <v>540.94600000000003</v>
          </cell>
          <cell r="E83">
            <v>232.47800000000001</v>
          </cell>
          <cell r="F83">
            <v>308.46800000000002</v>
          </cell>
          <cell r="G83">
            <v>88.009</v>
          </cell>
          <cell r="H83">
            <v>37.164000000000001</v>
          </cell>
          <cell r="I83">
            <v>50.844999999999999</v>
          </cell>
          <cell r="J83">
            <v>28.106999999999999</v>
          </cell>
          <cell r="K83">
            <v>12.276</v>
          </cell>
          <cell r="L83">
            <v>15.831</v>
          </cell>
          <cell r="M83">
            <v>75.527000000000001</v>
          </cell>
          <cell r="N83">
            <v>32.185000000000002</v>
          </cell>
          <cell r="O83">
            <v>43.343000000000004</v>
          </cell>
          <cell r="P83">
            <v>13.718</v>
          </cell>
          <cell r="Q83">
            <v>5.2149999999999999</v>
          </cell>
          <cell r="R83">
            <v>8.5030000000000001</v>
          </cell>
          <cell r="S83">
            <v>57.152999999999999</v>
          </cell>
          <cell r="T83">
            <v>25.1</v>
          </cell>
          <cell r="U83">
            <v>32.052</v>
          </cell>
          <cell r="V83">
            <v>5.26</v>
          </cell>
          <cell r="W83">
            <v>3.7759999999999998</v>
          </cell>
          <cell r="X83">
            <v>1.484</v>
          </cell>
          <cell r="Y83">
            <v>12.984</v>
          </cell>
          <cell r="Z83">
            <v>5.2270000000000003</v>
          </cell>
          <cell r="AA83">
            <v>7.7569999999999997</v>
          </cell>
          <cell r="AB83">
            <v>14.401999999999999</v>
          </cell>
          <cell r="AC83">
            <v>1.5840000000000001</v>
          </cell>
          <cell r="AD83">
            <v>12.819000000000001</v>
          </cell>
          <cell r="AE83">
            <v>223.375</v>
          </cell>
          <cell r="AF83">
            <v>106.005</v>
          </cell>
          <cell r="AG83">
            <v>117.369</v>
          </cell>
          <cell r="AH83">
            <v>149.68299999999999</v>
          </cell>
          <cell r="AI83">
            <v>70.13</v>
          </cell>
          <cell r="AJ83">
            <v>79.552999999999997</v>
          </cell>
          <cell r="AK83">
            <v>20.228000000000002</v>
          </cell>
          <cell r="AL83">
            <v>9.8710000000000004</v>
          </cell>
          <cell r="AM83">
            <v>10.356999999999999</v>
          </cell>
          <cell r="AN83">
            <v>129.45400000000001</v>
          </cell>
          <cell r="AO83">
            <v>60.259</v>
          </cell>
          <cell r="AP83">
            <v>69.194999999999993</v>
          </cell>
          <cell r="AQ83">
            <v>868.22500000000002</v>
          </cell>
          <cell r="AR83">
            <v>453.70499999999998</v>
          </cell>
          <cell r="AS83">
            <v>414.52</v>
          </cell>
          <cell r="AT83">
            <v>581.88900000000001</v>
          </cell>
          <cell r="AU83">
            <v>255.32499999999999</v>
          </cell>
          <cell r="AV83">
            <v>326.56400000000002</v>
          </cell>
          <cell r="AW83">
            <v>70.685000000000002</v>
          </cell>
          <cell r="AX83">
            <v>30.53</v>
          </cell>
          <cell r="AY83">
            <v>40.155000000000001</v>
          </cell>
          <cell r="AZ83">
            <v>2125.125</v>
          </cell>
          <cell r="BA83">
            <v>1055.0360000000001</v>
          </cell>
          <cell r="BB83">
            <v>1070.0889999999999</v>
          </cell>
          <cell r="BC83">
            <v>1363.635</v>
          </cell>
          <cell r="BD83">
            <v>729.81799999999998</v>
          </cell>
          <cell r="BE83">
            <v>633.81700000000001</v>
          </cell>
          <cell r="BF83">
            <v>161.91</v>
          </cell>
          <cell r="BG83">
            <v>80.872</v>
          </cell>
          <cell r="BH83">
            <v>81.037999999999997</v>
          </cell>
          <cell r="BI83">
            <v>106.613</v>
          </cell>
          <cell r="BJ83">
            <v>34.713999999999999</v>
          </cell>
          <cell r="BK83">
            <v>71.900000000000006</v>
          </cell>
          <cell r="BL83">
            <v>54.582999999999998</v>
          </cell>
          <cell r="BM83">
            <v>23.483000000000001</v>
          </cell>
          <cell r="BN83">
            <v>31.1</v>
          </cell>
          <cell r="BO83">
            <v>124.904</v>
          </cell>
          <cell r="BP83">
            <v>48.78</v>
          </cell>
          <cell r="BQ83">
            <v>76.123999999999995</v>
          </cell>
          <cell r="BR83">
            <v>101.73699999999999</v>
          </cell>
          <cell r="BS83">
            <v>33.213000000000001</v>
          </cell>
          <cell r="BT83">
            <v>68.524000000000001</v>
          </cell>
          <cell r="BU83">
            <v>266.66399999999999</v>
          </cell>
          <cell r="BV83">
            <v>136.78</v>
          </cell>
          <cell r="BW83">
            <v>129.88399999999999</v>
          </cell>
          <cell r="BX83">
            <v>1096.972</v>
          </cell>
          <cell r="BY83">
            <v>593.03899999999999</v>
          </cell>
          <cell r="BZ83">
            <v>503.93299999999999</v>
          </cell>
          <cell r="CA83">
            <v>249.49</v>
          </cell>
          <cell r="CB83">
            <v>129.37200000000001</v>
          </cell>
          <cell r="CC83">
            <v>120.11799999999999</v>
          </cell>
          <cell r="CD83">
            <v>897.93100000000004</v>
          </cell>
          <cell r="CE83">
            <v>470.57900000000001</v>
          </cell>
          <cell r="CF83">
            <v>427.35199999999998</v>
          </cell>
          <cell r="CG83">
            <v>100.206</v>
          </cell>
          <cell r="CH83">
            <v>54.601999999999997</v>
          </cell>
          <cell r="CI83">
            <v>45.603999999999999</v>
          </cell>
          <cell r="CJ83">
            <v>1480.4649999999999</v>
          </cell>
          <cell r="CK83">
            <v>781.09699999999998</v>
          </cell>
          <cell r="CL83">
            <v>699.36800000000005</v>
          </cell>
          <cell r="CM83">
            <v>1322.6489999999999</v>
          </cell>
          <cell r="CN83">
            <v>698.65300000000002</v>
          </cell>
          <cell r="CO83">
            <v>623.99599999999998</v>
          </cell>
          <cell r="CP83">
            <v>1224.2329999999999</v>
          </cell>
          <cell r="CQ83">
            <v>655.995</v>
          </cell>
          <cell r="CR83">
            <v>568.23699999999997</v>
          </cell>
          <cell r="CS83">
            <v>388.48599999999999</v>
          </cell>
          <cell r="CT83">
            <v>180.65</v>
          </cell>
          <cell r="CU83">
            <v>207.83600000000001</v>
          </cell>
          <cell r="CV83">
            <v>244.23699999999999</v>
          </cell>
          <cell r="CW83">
            <v>115.79900000000001</v>
          </cell>
          <cell r="CX83">
            <v>128.43799999999999</v>
          </cell>
          <cell r="CY83">
            <v>127.407</v>
          </cell>
          <cell r="CZ83">
            <v>64.52</v>
          </cell>
          <cell r="DA83">
            <v>62.887</v>
          </cell>
          <cell r="DB83">
            <v>89.087000000000003</v>
          </cell>
          <cell r="DC83">
            <v>51.951999999999998</v>
          </cell>
          <cell r="DD83">
            <v>37.134999999999998</v>
          </cell>
          <cell r="DE83">
            <v>672.40200000000004</v>
          </cell>
          <cell r="DF83">
            <v>273.26499999999999</v>
          </cell>
          <cell r="DG83">
            <v>399.137</v>
          </cell>
          <cell r="DH83">
            <v>142.274</v>
          </cell>
          <cell r="DI83">
            <v>49.262</v>
          </cell>
          <cell r="DJ83">
            <v>93.013000000000005</v>
          </cell>
          <cell r="DK83">
            <v>48.177</v>
          </cell>
          <cell r="DL83">
            <v>19.484000000000002</v>
          </cell>
          <cell r="DM83">
            <v>28.692</v>
          </cell>
          <cell r="DN83">
            <v>122.316</v>
          </cell>
          <cell r="DO83">
            <v>46.369</v>
          </cell>
          <cell r="DP83">
            <v>75.947000000000003</v>
          </cell>
          <cell r="DQ83">
            <v>22.667999999999999</v>
          </cell>
          <cell r="DR83">
            <v>8.6020000000000003</v>
          </cell>
          <cell r="DS83">
            <v>14.066000000000001</v>
          </cell>
          <cell r="DT83">
            <v>90.531999999999996</v>
          </cell>
          <cell r="DU83">
            <v>36.031999999999996</v>
          </cell>
          <cell r="DV83">
            <v>54.5</v>
          </cell>
          <cell r="DW83">
            <v>10.846</v>
          </cell>
          <cell r="DX83">
            <v>7.2539999999999996</v>
          </cell>
          <cell r="DY83">
            <v>3.593</v>
          </cell>
          <cell r="DZ83">
            <v>21.567</v>
          </cell>
          <cell r="EA83">
            <v>4.0650000000000004</v>
          </cell>
          <cell r="EB83">
            <v>17.501999999999999</v>
          </cell>
          <cell r="EC83">
            <v>31.41</v>
          </cell>
          <cell r="ED83">
            <v>2.4279999999999999</v>
          </cell>
          <cell r="EE83">
            <v>28.981000000000002</v>
          </cell>
          <cell r="EF83">
            <v>324.67</v>
          </cell>
          <cell r="EG83">
            <v>130.77799999999999</v>
          </cell>
          <cell r="EH83">
            <v>193.892</v>
          </cell>
          <cell r="EI83">
            <v>232.97</v>
          </cell>
          <cell r="EJ83">
            <v>102.386</v>
          </cell>
          <cell r="EK83">
            <v>130.58500000000001</v>
          </cell>
          <cell r="EL83">
            <v>38.247999999999998</v>
          </cell>
          <cell r="EM83">
            <v>15.138</v>
          </cell>
          <cell r="EN83">
            <v>23.11</v>
          </cell>
          <cell r="EO83">
            <v>194.72200000000001</v>
          </cell>
          <cell r="EP83">
            <v>87.247</v>
          </cell>
          <cell r="EQ83">
            <v>107.47499999999999</v>
          </cell>
          <cell r="ER83">
            <v>1401.883</v>
          </cell>
          <cell r="ES83">
            <v>744.95699999999999</v>
          </cell>
          <cell r="ET83">
            <v>656.92700000000002</v>
          </cell>
          <cell r="EU83">
            <v>723.24199999999996</v>
          </cell>
          <cell r="EV83">
            <v>310.07900000000001</v>
          </cell>
          <cell r="EW83">
            <v>413.16199999999998</v>
          </cell>
          <cell r="EX83">
            <v>116.31</v>
          </cell>
          <cell r="EY83">
            <v>44.058999999999997</v>
          </cell>
          <cell r="EZ83">
            <v>72.251999999999995</v>
          </cell>
          <cell r="FA83">
            <v>443.30200000000002</v>
          </cell>
          <cell r="FB83">
            <v>218.09100000000001</v>
          </cell>
          <cell r="FC83">
            <v>225.21100000000001</v>
          </cell>
          <cell r="FD83">
            <v>260.28800000000001</v>
          </cell>
          <cell r="FE83">
            <v>136.06</v>
          </cell>
          <cell r="FF83">
            <v>124.229</v>
          </cell>
          <cell r="FG83">
            <v>36.899000000000001</v>
          </cell>
          <cell r="FH83">
            <v>18.815000000000001</v>
          </cell>
          <cell r="FI83">
            <v>18.084</v>
          </cell>
          <cell r="FJ83">
            <v>25.288</v>
          </cell>
          <cell r="FK83">
            <v>10.97</v>
          </cell>
          <cell r="FL83">
            <v>14.317</v>
          </cell>
          <cell r="FM83">
            <v>14.285</v>
          </cell>
          <cell r="FN83">
            <v>7.758</v>
          </cell>
          <cell r="FO83">
            <v>6.5279999999999996</v>
          </cell>
          <cell r="FP83">
            <v>25.323</v>
          </cell>
          <cell r="FQ83">
            <v>11.718999999999999</v>
          </cell>
          <cell r="FR83">
            <v>13.603</v>
          </cell>
          <cell r="FS83">
            <v>23.888999999999999</v>
          </cell>
          <cell r="FT83">
            <v>10.603</v>
          </cell>
          <cell r="FU83">
            <v>13.287000000000001</v>
          </cell>
          <cell r="FV83">
            <v>47.728999999999999</v>
          </cell>
          <cell r="FW83">
            <v>24.622</v>
          </cell>
          <cell r="FX83">
            <v>23.106999999999999</v>
          </cell>
          <cell r="FY83">
            <v>212.559</v>
          </cell>
          <cell r="FZ83">
            <v>111.437</v>
          </cell>
          <cell r="GA83">
            <v>101.122</v>
          </cell>
          <cell r="GB83">
            <v>43.848999999999997</v>
          </cell>
          <cell r="GC83">
            <v>22.5</v>
          </cell>
          <cell r="GD83">
            <v>21.347999999999999</v>
          </cell>
          <cell r="GE83">
            <v>172.548</v>
          </cell>
          <cell r="GF83">
            <v>85.909000000000006</v>
          </cell>
          <cell r="GG83">
            <v>86.638999999999996</v>
          </cell>
          <cell r="GH83">
            <v>20.026</v>
          </cell>
          <cell r="GI83">
            <v>8.52</v>
          </cell>
          <cell r="GJ83">
            <v>11.505000000000001</v>
          </cell>
          <cell r="GK83">
            <v>277.88299999999998</v>
          </cell>
          <cell r="GL83">
            <v>144.565</v>
          </cell>
          <cell r="GM83">
            <v>133.31899999999999</v>
          </cell>
          <cell r="GN83">
            <v>249.53399999999999</v>
          </cell>
          <cell r="GO83">
            <v>130</v>
          </cell>
          <cell r="GP83">
            <v>119.53400000000001</v>
          </cell>
          <cell r="GQ83">
            <v>235.31299999999999</v>
          </cell>
          <cell r="GR83">
            <v>123.60899999999999</v>
          </cell>
          <cell r="GS83">
            <v>111.70399999999999</v>
          </cell>
          <cell r="GT83">
            <v>68.510999999999996</v>
          </cell>
          <cell r="GU83">
            <v>34.097999999999999</v>
          </cell>
          <cell r="GV83">
            <v>34.412999999999997</v>
          </cell>
          <cell r="GW83">
            <v>40.128</v>
          </cell>
          <cell r="GX83">
            <v>20.306999999999999</v>
          </cell>
          <cell r="GY83">
            <v>19.821000000000002</v>
          </cell>
          <cell r="GZ83">
            <v>22.533000000000001</v>
          </cell>
          <cell r="HA83">
            <v>11.803000000000001</v>
          </cell>
          <cell r="HB83">
            <v>10.731</v>
          </cell>
          <cell r="HC83">
            <v>15.867000000000001</v>
          </cell>
          <cell r="HD83">
            <v>9.1829999999999998</v>
          </cell>
          <cell r="HE83">
            <v>6.6840000000000002</v>
          </cell>
          <cell r="HF83">
            <v>167.14699999999999</v>
          </cell>
          <cell r="HG83">
            <v>72.847999999999999</v>
          </cell>
          <cell r="HH83">
            <v>94.299000000000007</v>
          </cell>
          <cell r="HI83">
            <v>30.003</v>
          </cell>
          <cell r="HJ83">
            <v>12.349</v>
          </cell>
          <cell r="HK83">
            <v>17.654</v>
          </cell>
          <cell r="HL83">
            <v>8.7850000000000001</v>
          </cell>
          <cell r="HM83">
            <v>3.7429999999999999</v>
          </cell>
          <cell r="HN83">
            <v>5.0419999999999998</v>
          </cell>
          <cell r="HO83">
            <v>25.466000000000001</v>
          </cell>
          <cell r="HP83">
            <v>10.583</v>
          </cell>
          <cell r="HQ83">
            <v>14.882999999999999</v>
          </cell>
          <cell r="HR83">
            <v>3.9670000000000001</v>
          </cell>
          <cell r="HS83">
            <v>1.6180000000000001</v>
          </cell>
          <cell r="HT83">
            <v>2.3490000000000002</v>
          </cell>
          <cell r="HU83">
            <v>20.242000000000001</v>
          </cell>
          <cell r="HV83">
            <v>8.4489999999999998</v>
          </cell>
          <cell r="HW83">
            <v>11.794</v>
          </cell>
          <cell r="HX83">
            <v>2.4</v>
          </cell>
          <cell r="HY83">
            <v>1.1359999999999999</v>
          </cell>
          <cell r="HZ83">
            <v>1.264</v>
          </cell>
          <cell r="IA83">
            <v>4.5369999999999999</v>
          </cell>
          <cell r="IB83">
            <v>1.766</v>
          </cell>
          <cell r="IC83">
            <v>2.7709999999999999</v>
          </cell>
          <cell r="ID83">
            <v>6.1029999999999998</v>
          </cell>
          <cell r="IE83">
            <v>1.012</v>
          </cell>
          <cell r="IF83">
            <v>5.0910000000000002</v>
          </cell>
          <cell r="IG83">
            <v>69.89</v>
          </cell>
          <cell r="IH83">
            <v>31.72</v>
          </cell>
          <cell r="II83">
            <v>38.17</v>
          </cell>
          <cell r="IJ83">
            <v>45.869</v>
          </cell>
          <cell r="IK83">
            <v>21.532</v>
          </cell>
          <cell r="IL83">
            <v>24.338000000000001</v>
          </cell>
          <cell r="IM83">
            <v>6.359</v>
          </cell>
          <cell r="IN83">
            <v>3.1459999999999999</v>
          </cell>
          <cell r="IO83">
            <v>3.2120000000000002</v>
          </cell>
          <cell r="IP83">
            <v>39.511000000000003</v>
          </cell>
          <cell r="IQ83">
            <v>18.385999999999999</v>
          </cell>
        </row>
      </sheetData>
      <sheetData sheetId="9">
        <row r="1">
          <cell r="B1" t="str">
            <v>Tasmania ;  P32 - Potential workers without job attachment ;  &gt; Females ;</v>
          </cell>
          <cell r="C1" t="str">
            <v>Tasmania ;  P33 - People with job attachment ;  Persons ;</v>
          </cell>
          <cell r="D1" t="str">
            <v>Tasmania ;  P33 - People with job attachment ;  &gt; Males ;</v>
          </cell>
          <cell r="E1" t="str">
            <v>Tasmania ;  P33 - People with job attachment ;  &gt; Females ;</v>
          </cell>
          <cell r="F1" t="str">
            <v>Tasmania ;  P34 - People without job attachment ;  Persons ;</v>
          </cell>
          <cell r="G1" t="str">
            <v>Tasmania ;  P34 - People without job attachment ;  &gt; Males ;</v>
          </cell>
          <cell r="H1" t="str">
            <v>Tasmania ;  P34 - People without job attachment ;  &gt; Females ;</v>
          </cell>
          <cell r="I1" t="str">
            <v>Tasmania ;  P35 - PNILF with marginal attachment to the labour force (historical ver.) ;  Persons ;</v>
          </cell>
          <cell r="J1" t="str">
            <v>Tasmania ;  P35 - PNILF with marginal attachment to the labour force (historical ver.) ;  &gt; Males ;</v>
          </cell>
          <cell r="K1" t="str">
            <v>Tasmania ;  P35 - PNILF with marginal attachment to the labour force (historical ver.) ;  &gt; Females ;</v>
          </cell>
          <cell r="L1" t="str">
            <v>Northern Territory ;  P01 - Civilian population ;  Persons ;</v>
          </cell>
          <cell r="M1" t="str">
            <v>Northern Territory ;  P01 - Civilian population ;  &gt; Males ;</v>
          </cell>
          <cell r="N1" t="str">
            <v>Northern Territory ;  P01 - Civilian population ;  &gt; Females ;</v>
          </cell>
          <cell r="O1" t="str">
            <v>Northern Territory ;  P02 - Employed people ;  Persons ;</v>
          </cell>
          <cell r="P1" t="str">
            <v>Northern Territory ;  P02 - Employed people ;  &gt; Males ;</v>
          </cell>
          <cell r="Q1" t="str">
            <v>Northern Territory ;  P02 - Employed people ;  &gt; Females ;</v>
          </cell>
          <cell r="R1" t="str">
            <v>Northern Territory ;  P03 - Employed people who would prefer more hours ;  Persons ;</v>
          </cell>
          <cell r="S1" t="str">
            <v>Northern Territory ;  P03 - Employed people who would prefer more hours ;  &gt; Males ;</v>
          </cell>
          <cell r="T1" t="str">
            <v>Northern Territory ;  P03 - Employed people who would prefer more hours ;  &gt; Females ;</v>
          </cell>
          <cell r="U1" t="str">
            <v>Northern Territory ;  P04 - Part-time workers who would prefer more hours ;  Persons ;</v>
          </cell>
          <cell r="V1" t="str">
            <v>Northern Territory ;  P04 - Part-time workers who would prefer more hours ;  &gt; Males ;</v>
          </cell>
          <cell r="W1" t="str">
            <v>Northern Territory ;  P04 - Part-time workers who would prefer more hours ;  &gt; Females ;</v>
          </cell>
          <cell r="X1" t="str">
            <v>Northern Territory ;  P05 - Part-time workers who would prefer full-time hours ;  Persons ;</v>
          </cell>
          <cell r="Y1" t="str">
            <v>Northern Territory ;  P05 - Part-time workers who would prefer full-time hours ;  &gt; Males ;</v>
          </cell>
          <cell r="Z1" t="str">
            <v>Northern Territory ;  P05 - Part-time workers who would prefer full-time hours ;  &gt; Females ;</v>
          </cell>
          <cell r="AA1" t="str">
            <v>Northern Territory ;  P06 - Underemployed workers ;  Persons ;</v>
          </cell>
          <cell r="AB1" t="str">
            <v>Northern Territory ;  P06 - Underemployed workers ;  &gt; Males ;</v>
          </cell>
          <cell r="AC1" t="str">
            <v>Northern Territory ;  P06 - Underemployed workers ;  &gt; Females ;</v>
          </cell>
          <cell r="AD1" t="str">
            <v>Northern Territory ;  P07 - Underemployed part-time workers ;  Persons ;</v>
          </cell>
          <cell r="AE1" t="str">
            <v>Northern Territory ;  P07 - Underemployed part-time workers ;  &gt; Males ;</v>
          </cell>
          <cell r="AF1" t="str">
            <v>Northern Territory ;  P07 - Underemployed part-time workers ;  &gt; Females ;</v>
          </cell>
          <cell r="AG1" t="str">
            <v>Northern Territory ;  P08 - People who started current job In the last year ;  Persons ;</v>
          </cell>
          <cell r="AH1" t="str">
            <v>Northern Territory ;  P08 - People who started current job In the last year ;  &gt; Males ;</v>
          </cell>
          <cell r="AI1" t="str">
            <v>Northern Territory ;  P08 - People who started current job In the last year ;  &gt; Females ;</v>
          </cell>
          <cell r="AJ1" t="str">
            <v>Northern Territory ;  P09 - People employed in current job for a year or more ;  Persons ;</v>
          </cell>
          <cell r="AK1" t="str">
            <v>Northern Territory ;  P09 - People employed in current job for a year or more ;  &gt; Males ;</v>
          </cell>
          <cell r="AL1" t="str">
            <v>Northern Territory ;  P09 - People employed in current job for a year or more ;  &gt; Females ;</v>
          </cell>
          <cell r="AM1" t="str">
            <v>Northern Territory ;  P10 - Employees who started current job In the last year ;  Persons ;</v>
          </cell>
          <cell r="AN1" t="str">
            <v>Northern Territory ;  P10 - Employees who started current job In the last year ;  &gt; Males ;</v>
          </cell>
          <cell r="AO1" t="str">
            <v>Northern Territory ;  P10 - Employees who started current job In the last year ;  &gt; Females ;</v>
          </cell>
          <cell r="AP1" t="str">
            <v>Northern Territory ;  P11 - Employees in current job for a year or more ;  Persons ;</v>
          </cell>
          <cell r="AQ1" t="str">
            <v>Northern Territory ;  P11 - Employees in current job for a year or more ;  &gt; Males ;</v>
          </cell>
          <cell r="AR1" t="str">
            <v>Northern Territory ;  P11 - Employees in current job for a year or more ;  &gt; Females ;</v>
          </cell>
          <cell r="AS1" t="str">
            <v>Northern Territory ;  P12 - Looked for work while in current job over the last year ;  Persons ;</v>
          </cell>
          <cell r="AT1" t="str">
            <v>Northern Territory ;  P12 - Looked for work while in current job over the last year ;  &gt; Males ;</v>
          </cell>
          <cell r="AU1" t="str">
            <v>Northern Territory ;  P12 - Looked for work while in current job over the last year ;  &gt; Females ;</v>
          </cell>
          <cell r="AV1" t="str">
            <v>Northern Territory ;  P13 - People who worked at some time during the last year ;  Persons ;</v>
          </cell>
          <cell r="AW1" t="str">
            <v>Northern Territory ;  P13 - People who worked at some time during the last year ;  &gt; Males ;</v>
          </cell>
          <cell r="AX1" t="str">
            <v>Northern Territory ;  P13 - People who worked at some time during the last year ;  &gt; Females ;</v>
          </cell>
          <cell r="AY1" t="str">
            <v>Northern Territory ;  P14 - People who were working 12 months ago ;  Persons ;</v>
          </cell>
          <cell r="AZ1" t="str">
            <v>Northern Territory ;  P14 - People who were working 12 months ago ;  &gt; Males ;</v>
          </cell>
          <cell r="BA1" t="str">
            <v>Northern Territory ;  P14 - People who were working 12 months ago ;  &gt; Females ;</v>
          </cell>
          <cell r="BB1" t="str">
            <v>Northern Territory ;  P15 - People currently employed and employed 12 months ago ;  Persons ;</v>
          </cell>
          <cell r="BC1" t="str">
            <v>Northern Territory ;  P15 - People currently employed and employed 12 months ago ;  &gt; Males ;</v>
          </cell>
          <cell r="BD1" t="str">
            <v>Northern Territory ;  P15 - People currently employed and employed 12 months ago ;  &gt; Females ;</v>
          </cell>
          <cell r="BE1" t="str">
            <v>Northern Territory ;  P16 - People who left, lost or worked multiple jobs last year ;  Persons ;</v>
          </cell>
          <cell r="BF1" t="str">
            <v>Northern Territory ;  P16 - People who left, lost or worked multiple jobs last year ;  &gt; Males ;</v>
          </cell>
          <cell r="BG1" t="str">
            <v>Northern Territory ;  P16 - People who left, lost or worked multiple jobs last year ;  &gt; Females ;</v>
          </cell>
          <cell r="BH1" t="str">
            <v>Northern Territory ;  P17 - People who left or lost a job last year ;  Persons ;</v>
          </cell>
          <cell r="BI1" t="str">
            <v>Northern Territory ;  P17 - People who left or lost a job last year ;  &gt; Males ;</v>
          </cell>
          <cell r="BJ1" t="str">
            <v>Northern Territory ;  P17 - People who left or lost a job last year ;  &gt; Females ;</v>
          </cell>
          <cell r="BK1" t="str">
            <v>Northern Territory ;  P18 - Employed people who left or lost a job last year ;  Persons ;</v>
          </cell>
          <cell r="BL1" t="str">
            <v>Northern Territory ;  P18 - Employed people who left or lost a job last year ;  &gt; Males ;</v>
          </cell>
          <cell r="BM1" t="str">
            <v>Northern Territory ;  P18 - Employed people who left or lost a job last year ;  &gt; Females ;</v>
          </cell>
          <cell r="BN1" t="str">
            <v>Northern Territory ;  P19 - Unemployed people ;  Persons ;</v>
          </cell>
          <cell r="BO1" t="str">
            <v>Northern Territory ;  P19 - Unemployed people ;  &gt; Males ;</v>
          </cell>
          <cell r="BP1" t="str">
            <v>Northern Territory ;  P19 - Unemployed people ;  &gt; Females ;</v>
          </cell>
          <cell r="BQ1" t="str">
            <v>Northern Territory ;  P20 - People not in the labour force (PNILF) ;  Persons ;</v>
          </cell>
          <cell r="BR1" t="str">
            <v>Northern Territory ;  P20 - People not in the labour force (PNILF) ;  &gt; Males ;</v>
          </cell>
          <cell r="BS1" t="str">
            <v>Northern Territory ;  P20 - People not in the labour force (PNILF) ;  &gt; Females ;</v>
          </cell>
          <cell r="BT1" t="str">
            <v>Northern Territory ;  P21 - PNILF who wanted to work ;  Persons ;</v>
          </cell>
          <cell r="BU1" t="str">
            <v>Northern Territory ;  P21 - PNILF who wanted to work ;  &gt; Males ;</v>
          </cell>
          <cell r="BV1" t="str">
            <v>Northern Territory ;  P21 - PNILF who wanted to work ;  &gt; Females ;</v>
          </cell>
          <cell r="BW1" t="str">
            <v>Northern Territory ;  P22 - PNILF who looked for work ;  Persons ;</v>
          </cell>
          <cell r="BX1" t="str">
            <v>Northern Territory ;  P22 - PNILF who looked for work ;  &gt; Males ;</v>
          </cell>
          <cell r="BY1" t="str">
            <v>Northern Territory ;  P22 - PNILF who looked for work ;  &gt; Females ;</v>
          </cell>
          <cell r="BZ1" t="str">
            <v>Northern Territory ;  P23 - PNILF with marginal attachment to the labour force ;  Persons ;</v>
          </cell>
          <cell r="CA1" t="str">
            <v>Northern Territory ;  P23 - PNILF with marginal attachment to the labour force ;  &gt; Males ;</v>
          </cell>
          <cell r="CB1" t="str">
            <v>Northern Territory ;  P23 - PNILF with marginal attachment to the labour force ;  &gt; Females ;</v>
          </cell>
          <cell r="CC1" t="str">
            <v>Northern Territory ;  P24 - PNILF who had a job to go or return to ;  Persons ;</v>
          </cell>
          <cell r="CD1" t="str">
            <v>Northern Territory ;  P24 - PNILF who had a job to go or return to ;  &gt; Males ;</v>
          </cell>
          <cell r="CE1" t="str">
            <v>Northern Territory ;  P24 - PNILF who had a job to go or return to ;  &gt; Females ;</v>
          </cell>
          <cell r="CF1" t="str">
            <v>Northern Territory ;  P25 - PNILF who wanted work and could start within four weeks ;  Persons ;</v>
          </cell>
          <cell r="CG1" t="str">
            <v>Northern Territory ;  P25 - PNILF who wanted work and could start within four weeks ;  &gt; Males ;</v>
          </cell>
          <cell r="CH1" t="str">
            <v>Northern Territory ;  P25 - PNILF who wanted work and could start within four weeks ;  &gt; Females ;</v>
          </cell>
          <cell r="CI1" t="str">
            <v>Northern Territory ;  P26 - Discouraged job seekers ;  Persons ;</v>
          </cell>
          <cell r="CJ1" t="str">
            <v>Northern Territory ;  P26 - Discouraged job seekers ;  &gt; Males ;</v>
          </cell>
          <cell r="CK1" t="str">
            <v>Northern Territory ;  P26 - Discouraged job seekers ;  &gt; Females ;</v>
          </cell>
          <cell r="CL1" t="str">
            <v>Northern Territory ;  P27 - PNILF who wanted work but unavailable within four weeks ;  Persons ;</v>
          </cell>
          <cell r="CM1" t="str">
            <v>Northern Territory ;  P27 - PNILF who wanted work but unavailable within four weeks ;  &gt; Males ;</v>
          </cell>
          <cell r="CN1" t="str">
            <v>Northern Territory ;  P27 - PNILF who wanted work but unavailable within four weeks ;  &gt; Females ;</v>
          </cell>
          <cell r="CO1" t="str">
            <v>Northern Territory ;  P28 - PNILF who wanted work but were caring for children ;  Persons ;</v>
          </cell>
          <cell r="CP1" t="str">
            <v>Northern Territory ;  P28 - PNILF who wanted work but were caring for children ;  &gt; Males ;</v>
          </cell>
          <cell r="CQ1" t="str">
            <v>Northern Territory ;  P28 - PNILF who wanted work but were caring for children ;  &gt; Females ;</v>
          </cell>
          <cell r="CR1" t="str">
            <v>Northern Territory ;  P29 - PNILF whose last job was less than 10 years ago ;  Persons ;</v>
          </cell>
          <cell r="CS1" t="str">
            <v>Northern Territory ;  P29 - PNILF whose last job was less than 10 years ago ;  &gt; Males ;</v>
          </cell>
          <cell r="CT1" t="str">
            <v>Northern Territory ;  P29 - PNILF whose last job was less than 10 years ago ;  &gt; Females ;</v>
          </cell>
          <cell r="CU1" t="str">
            <v>Northern Territory ;  P30 - Potential workers ;  Persons ;</v>
          </cell>
          <cell r="CV1" t="str">
            <v>Northern Territory ;  P30 - Potential workers ;  &gt; Males ;</v>
          </cell>
          <cell r="CW1" t="str">
            <v>Northern Territory ;  P30 - Potential workers ;  &gt; Females ;</v>
          </cell>
          <cell r="CX1" t="str">
            <v>Northern Territory ;  P31 - Potential workers with job attachment ;  Persons ;</v>
          </cell>
          <cell r="CY1" t="str">
            <v>Northern Territory ;  P31 - Potential workers with job attachment ;  &gt; Males ;</v>
          </cell>
          <cell r="CZ1" t="str">
            <v>Northern Territory ;  P31 - Potential workers with job attachment ;  &gt; Females ;</v>
          </cell>
          <cell r="DA1" t="str">
            <v>Northern Territory ;  P32 - Potential workers without job attachment ;  Persons ;</v>
          </cell>
          <cell r="DB1" t="str">
            <v>Northern Territory ;  P32 - Potential workers without job attachment ;  &gt; Males ;</v>
          </cell>
          <cell r="DC1" t="str">
            <v>Northern Territory ;  P32 - Potential workers without job attachment ;  &gt; Females ;</v>
          </cell>
          <cell r="DD1" t="str">
            <v>Northern Territory ;  P33 - People with job attachment ;  Persons ;</v>
          </cell>
          <cell r="DE1" t="str">
            <v>Northern Territory ;  P33 - People with job attachment ;  &gt; Males ;</v>
          </cell>
          <cell r="DF1" t="str">
            <v>Northern Territory ;  P33 - People with job attachment ;  &gt; Females ;</v>
          </cell>
          <cell r="DG1" t="str">
            <v>Northern Territory ;  P34 - People without job attachment ;  Persons ;</v>
          </cell>
          <cell r="DH1" t="str">
            <v>Northern Territory ;  P34 - People without job attachment ;  &gt; Males ;</v>
          </cell>
          <cell r="DI1" t="str">
            <v>Northern Territory ;  P34 - People without job attachment ;  &gt; Females ;</v>
          </cell>
          <cell r="DJ1" t="str">
            <v>Northern Territory ;  P35 - PNILF with marginal attachment to the labour force (historical ver.) ;  Persons ;</v>
          </cell>
          <cell r="DK1" t="str">
            <v>Northern Territory ;  P35 - PNILF with marginal attachment to the labour force (historical ver.) ;  &gt; Males ;</v>
          </cell>
          <cell r="DL1" t="str">
            <v>Northern Territory ;  P35 - PNILF with marginal attachment to the labour force (historical ver.) ;  &gt; Females ;</v>
          </cell>
          <cell r="DM1" t="str">
            <v>Australian Capital Territory ;  P01 - Civilian population ;  Persons ;</v>
          </cell>
          <cell r="DN1" t="str">
            <v>Australian Capital Territory ;  P01 - Civilian population ;  &gt; Males ;</v>
          </cell>
          <cell r="DO1" t="str">
            <v>Australian Capital Territory ;  P01 - Civilian population ;  &gt; Females ;</v>
          </cell>
          <cell r="DP1" t="str">
            <v>Australian Capital Territory ;  P02 - Employed people ;  Persons ;</v>
          </cell>
          <cell r="DQ1" t="str">
            <v>Australian Capital Territory ;  P02 - Employed people ;  &gt; Males ;</v>
          </cell>
          <cell r="DR1" t="str">
            <v>Australian Capital Territory ;  P02 - Employed people ;  &gt; Females ;</v>
          </cell>
          <cell r="DS1" t="str">
            <v>Australian Capital Territory ;  P03 - Employed people who would prefer more hours ;  Persons ;</v>
          </cell>
          <cell r="DT1" t="str">
            <v>Australian Capital Territory ;  P03 - Employed people who would prefer more hours ;  &gt; Males ;</v>
          </cell>
          <cell r="DU1" t="str">
            <v>Australian Capital Territory ;  P03 - Employed people who would prefer more hours ;  &gt; Females ;</v>
          </cell>
          <cell r="DV1" t="str">
            <v>Australian Capital Territory ;  P04 - Part-time workers who would prefer more hours ;  Persons ;</v>
          </cell>
          <cell r="DW1" t="str">
            <v>Australian Capital Territory ;  P04 - Part-time workers who would prefer more hours ;  &gt; Males ;</v>
          </cell>
          <cell r="DX1" t="str">
            <v>Australian Capital Territory ;  P04 - Part-time workers who would prefer more hours ;  &gt; Females ;</v>
          </cell>
          <cell r="DY1" t="str">
            <v>Australian Capital Territory ;  P05 - Part-time workers who would prefer full-time hours ;  Persons ;</v>
          </cell>
          <cell r="DZ1" t="str">
            <v>Australian Capital Territory ;  P05 - Part-time workers who would prefer full-time hours ;  &gt; Males ;</v>
          </cell>
          <cell r="EA1" t="str">
            <v>Australian Capital Territory ;  P05 - Part-time workers who would prefer full-time hours ;  &gt; Females ;</v>
          </cell>
          <cell r="EB1" t="str">
            <v>Australian Capital Territory ;  P06 - Underemployed workers ;  Persons ;</v>
          </cell>
          <cell r="EC1" t="str">
            <v>Australian Capital Territory ;  P06 - Underemployed workers ;  &gt; Males ;</v>
          </cell>
          <cell r="ED1" t="str">
            <v>Australian Capital Territory ;  P06 - Underemployed workers ;  &gt; Females ;</v>
          </cell>
          <cell r="EE1" t="str">
            <v>Australian Capital Territory ;  P07 - Underemployed part-time workers ;  Persons ;</v>
          </cell>
          <cell r="EF1" t="str">
            <v>Australian Capital Territory ;  P07 - Underemployed part-time workers ;  &gt; Males ;</v>
          </cell>
          <cell r="EG1" t="str">
            <v>Australian Capital Territory ;  P07 - Underemployed part-time workers ;  &gt; Females ;</v>
          </cell>
          <cell r="EH1" t="str">
            <v>Australian Capital Territory ;  P08 - People who started current job In the last year ;  Persons ;</v>
          </cell>
          <cell r="EI1" t="str">
            <v>Australian Capital Territory ;  P08 - People who started current job In the last year ;  &gt; Males ;</v>
          </cell>
          <cell r="EJ1" t="str">
            <v>Australian Capital Territory ;  P08 - People who started current job In the last year ;  &gt; Females ;</v>
          </cell>
          <cell r="EK1" t="str">
            <v>Australian Capital Territory ;  P09 - People employed in current job for a year or more ;  Persons ;</v>
          </cell>
          <cell r="EL1" t="str">
            <v>Australian Capital Territory ;  P09 - People employed in current job for a year or more ;  &gt; Males ;</v>
          </cell>
          <cell r="EM1" t="str">
            <v>Australian Capital Territory ;  P09 - People employed in current job for a year or more ;  &gt; Females ;</v>
          </cell>
          <cell r="EN1" t="str">
            <v>Australian Capital Territory ;  P10 - Employees who started current job In the last year ;  Persons ;</v>
          </cell>
          <cell r="EO1" t="str">
            <v>Australian Capital Territory ;  P10 - Employees who started current job In the last year ;  &gt; Males ;</v>
          </cell>
          <cell r="EP1" t="str">
            <v>Australian Capital Territory ;  P10 - Employees who started current job In the last year ;  &gt; Females ;</v>
          </cell>
          <cell r="EQ1" t="str">
            <v>Australian Capital Territory ;  P11 - Employees in current job for a year or more ;  Persons ;</v>
          </cell>
          <cell r="ER1" t="str">
            <v>Australian Capital Territory ;  P11 - Employees in current job for a year or more ;  &gt; Males ;</v>
          </cell>
          <cell r="ES1" t="str">
            <v>Australian Capital Territory ;  P11 - Employees in current job for a year or more ;  &gt; Females ;</v>
          </cell>
          <cell r="ET1" t="str">
            <v>Australian Capital Territory ;  P12 - Looked for work while in current job over the last year ;  Persons ;</v>
          </cell>
          <cell r="EU1" t="str">
            <v>Australian Capital Territory ;  P12 - Looked for work while in current job over the last year ;  &gt; Males ;</v>
          </cell>
          <cell r="EV1" t="str">
            <v>Australian Capital Territory ;  P12 - Looked for work while in current job over the last year ;  &gt; Females ;</v>
          </cell>
          <cell r="EW1" t="str">
            <v>Australian Capital Territory ;  P13 - People who worked at some time during the last year ;  Persons ;</v>
          </cell>
          <cell r="EX1" t="str">
            <v>Australian Capital Territory ;  P13 - People who worked at some time during the last year ;  &gt; Males ;</v>
          </cell>
          <cell r="EY1" t="str">
            <v>Australian Capital Territory ;  P13 - People who worked at some time during the last year ;  &gt; Females ;</v>
          </cell>
          <cell r="EZ1" t="str">
            <v>Australian Capital Territory ;  P14 - People who were working 12 months ago ;  Persons ;</v>
          </cell>
          <cell r="FA1" t="str">
            <v>Australian Capital Territory ;  P14 - People who were working 12 months ago ;  &gt; Males ;</v>
          </cell>
          <cell r="FB1" t="str">
            <v>Australian Capital Territory ;  P14 - People who were working 12 months ago ;  &gt; Females ;</v>
          </cell>
          <cell r="FC1" t="str">
            <v>Australian Capital Territory ;  P15 - People currently employed and employed 12 months ago ;  Persons ;</v>
          </cell>
          <cell r="FD1" t="str">
            <v>Australian Capital Territory ;  P15 - People currently employed and employed 12 months ago ;  &gt; Males ;</v>
          </cell>
          <cell r="FE1" t="str">
            <v>Australian Capital Territory ;  P15 - People currently employed and employed 12 months ago ;  &gt; Females ;</v>
          </cell>
          <cell r="FF1" t="str">
            <v>Australian Capital Territory ;  P16 - People who left, lost or worked multiple jobs last year ;  Persons ;</v>
          </cell>
          <cell r="FG1" t="str">
            <v>Australian Capital Territory ;  P16 - People who left, lost or worked multiple jobs last year ;  &gt; Males ;</v>
          </cell>
          <cell r="FH1" t="str">
            <v>Australian Capital Territory ;  P16 - People who left, lost or worked multiple jobs last year ;  &gt; Females ;</v>
          </cell>
          <cell r="FI1" t="str">
            <v>Australian Capital Territory ;  P17 - People who left or lost a job last year ;  Persons ;</v>
          </cell>
          <cell r="FJ1" t="str">
            <v>Australian Capital Territory ;  P17 - People who left or lost a job last year ;  &gt; Males ;</v>
          </cell>
          <cell r="FK1" t="str">
            <v>Australian Capital Territory ;  P17 - People who left or lost a job last year ;  &gt; Females ;</v>
          </cell>
          <cell r="FL1" t="str">
            <v>Australian Capital Territory ;  P18 - Employed people who left or lost a job last year ;  Persons ;</v>
          </cell>
          <cell r="FM1" t="str">
            <v>Australian Capital Territory ;  P18 - Employed people who left or lost a job last year ;  &gt; Males ;</v>
          </cell>
          <cell r="FN1" t="str">
            <v>Australian Capital Territory ;  P18 - Employed people who left or lost a job last year ;  &gt; Females ;</v>
          </cell>
          <cell r="FO1" t="str">
            <v>Australian Capital Territory ;  P19 - Unemployed people ;  Persons ;</v>
          </cell>
          <cell r="FP1" t="str">
            <v>Australian Capital Territory ;  P19 - Unemployed people ;  &gt; Males ;</v>
          </cell>
          <cell r="FQ1" t="str">
            <v>Australian Capital Territory ;  P19 - Unemployed people ;  &gt; Females ;</v>
          </cell>
          <cell r="FR1" t="str">
            <v>Australian Capital Territory ;  P20 - People not in the labour force (PNILF) ;  Persons ;</v>
          </cell>
          <cell r="FS1" t="str">
            <v>Australian Capital Territory ;  P20 - People not in the labour force (PNILF) ;  &gt; Males ;</v>
          </cell>
          <cell r="FT1" t="str">
            <v>Australian Capital Territory ;  P20 - People not in the labour force (PNILF) ;  &gt; Females ;</v>
          </cell>
          <cell r="FU1" t="str">
            <v>Australian Capital Territory ;  P21 - PNILF who wanted to work ;  Persons ;</v>
          </cell>
          <cell r="FV1" t="str">
            <v>Australian Capital Territory ;  P21 - PNILF who wanted to work ;  &gt; Males ;</v>
          </cell>
          <cell r="FW1" t="str">
            <v>Australian Capital Territory ;  P21 - PNILF who wanted to work ;  &gt; Females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row>
        <row r="10">
          <cell r="B10" t="str">
            <v>A126102990V</v>
          </cell>
          <cell r="C10" t="str">
            <v>A126095406F</v>
          </cell>
          <cell r="D10" t="str">
            <v>A126110526R</v>
          </cell>
          <cell r="E10" t="str">
            <v>A126102966V</v>
          </cell>
          <cell r="F10" t="str">
            <v>A126095434R</v>
          </cell>
          <cell r="G10" t="str">
            <v>A126110554X</v>
          </cell>
          <cell r="H10" t="str">
            <v>A126102994C</v>
          </cell>
          <cell r="I10" t="str">
            <v>A126095414F</v>
          </cell>
          <cell r="J10" t="str">
            <v>A126110534R</v>
          </cell>
          <cell r="K10" t="str">
            <v>A126102974V</v>
          </cell>
          <cell r="L10" t="str">
            <v>A126095622X</v>
          </cell>
          <cell r="M10" t="str">
            <v>A126110742J</v>
          </cell>
          <cell r="N10" t="str">
            <v>A126103182R</v>
          </cell>
          <cell r="O10" t="str">
            <v>A126095578A</v>
          </cell>
          <cell r="P10" t="str">
            <v>A126110698K</v>
          </cell>
          <cell r="Q10" t="str">
            <v>A126103138F</v>
          </cell>
          <cell r="R10" t="str">
            <v>A126095626J</v>
          </cell>
          <cell r="S10" t="str">
            <v>A126110746T</v>
          </cell>
          <cell r="T10" t="str">
            <v>A126103186X</v>
          </cell>
          <cell r="U10" t="str">
            <v>A126095630X</v>
          </cell>
          <cell r="V10" t="str">
            <v>A126110750J</v>
          </cell>
          <cell r="W10" t="str">
            <v>A126103190R</v>
          </cell>
          <cell r="X10" t="str">
            <v>A126095582T</v>
          </cell>
          <cell r="Y10" t="str">
            <v>A126110702R</v>
          </cell>
          <cell r="Z10" t="str">
            <v>A126103142W</v>
          </cell>
          <cell r="AA10" t="str">
            <v>A126095586A</v>
          </cell>
          <cell r="AB10" t="str">
            <v>A126110706X</v>
          </cell>
          <cell r="AC10" t="str">
            <v>A126103146F</v>
          </cell>
          <cell r="AD10" t="str">
            <v>A126095610R</v>
          </cell>
          <cell r="AE10" t="str">
            <v>A126110730X</v>
          </cell>
          <cell r="AF10" t="str">
            <v>A126103170F</v>
          </cell>
          <cell r="AG10" t="str">
            <v>A126095558T</v>
          </cell>
          <cell r="AH10" t="str">
            <v>A126110678A</v>
          </cell>
          <cell r="AI10" t="str">
            <v>A126103118W</v>
          </cell>
          <cell r="AJ10" t="str">
            <v>A126095634J</v>
          </cell>
          <cell r="AK10" t="str">
            <v>A126110754T</v>
          </cell>
          <cell r="AL10" t="str">
            <v>A126103194X</v>
          </cell>
          <cell r="AM10" t="str">
            <v>A126095614X</v>
          </cell>
          <cell r="AN10" t="str">
            <v>A126110734J</v>
          </cell>
          <cell r="AO10" t="str">
            <v>A126103174R</v>
          </cell>
          <cell r="AP10" t="str">
            <v>A126095646T</v>
          </cell>
          <cell r="AQ10" t="str">
            <v>A126110766A</v>
          </cell>
          <cell r="AR10" t="str">
            <v>A126103206W</v>
          </cell>
          <cell r="AS10" t="str">
            <v>A126095562J</v>
          </cell>
          <cell r="AT10" t="str">
            <v>A126110682T</v>
          </cell>
          <cell r="AU10" t="str">
            <v>A126103122L</v>
          </cell>
          <cell r="AV10" t="str">
            <v>A126095518X</v>
          </cell>
          <cell r="AW10" t="str">
            <v>A126110638J</v>
          </cell>
          <cell r="AX10" t="str">
            <v>A126103078R</v>
          </cell>
          <cell r="AY10" t="str">
            <v>A126095538J</v>
          </cell>
          <cell r="AZ10" t="str">
            <v>A126110658T</v>
          </cell>
          <cell r="BA10" t="str">
            <v>A126103098X</v>
          </cell>
          <cell r="BB10" t="str">
            <v>A126095590T</v>
          </cell>
          <cell r="BC10" t="str">
            <v>A126110710R</v>
          </cell>
          <cell r="BD10" t="str">
            <v>A126103150W</v>
          </cell>
          <cell r="BE10" t="str">
            <v>A126095542X</v>
          </cell>
          <cell r="BF10" t="str">
            <v>A126110662J</v>
          </cell>
          <cell r="BG10" t="str">
            <v>A126103102C</v>
          </cell>
          <cell r="BH10" t="str">
            <v>A126095594A</v>
          </cell>
          <cell r="BI10" t="str">
            <v>A126110714X</v>
          </cell>
          <cell r="BJ10" t="str">
            <v>A126103154F</v>
          </cell>
          <cell r="BK10" t="str">
            <v>A126095598K</v>
          </cell>
          <cell r="BL10" t="str">
            <v>A126110718J</v>
          </cell>
          <cell r="BM10" t="str">
            <v>A126103158R</v>
          </cell>
          <cell r="BN10" t="str">
            <v>A126095650J</v>
          </cell>
          <cell r="BO10" t="str">
            <v>A126110770T</v>
          </cell>
          <cell r="BP10" t="str">
            <v>A126103210L</v>
          </cell>
          <cell r="BQ10" t="str">
            <v>A126095522R</v>
          </cell>
          <cell r="BR10" t="str">
            <v>A126110642X</v>
          </cell>
          <cell r="BS10" t="str">
            <v>A126103082F</v>
          </cell>
          <cell r="BT10" t="str">
            <v>A126095638T</v>
          </cell>
          <cell r="BU10" t="str">
            <v>A126110758A</v>
          </cell>
          <cell r="BV10" t="str">
            <v>A126103198J</v>
          </cell>
          <cell r="BW10" t="str">
            <v>A126095642J</v>
          </cell>
          <cell r="BX10" t="str">
            <v>A126110762T</v>
          </cell>
          <cell r="BY10" t="str">
            <v>A126103202L</v>
          </cell>
          <cell r="BZ10" t="str">
            <v>A126095530R</v>
          </cell>
          <cell r="CA10" t="str">
            <v>A126110650X</v>
          </cell>
          <cell r="CB10" t="str">
            <v>A126103090F</v>
          </cell>
          <cell r="CC10" t="str">
            <v>A126095566T</v>
          </cell>
          <cell r="CD10" t="str">
            <v>A126110686A</v>
          </cell>
          <cell r="CE10" t="str">
            <v>A126103126W</v>
          </cell>
          <cell r="CF10" t="str">
            <v>A126095602R</v>
          </cell>
          <cell r="CG10" t="str">
            <v>A126110722X</v>
          </cell>
          <cell r="CH10" t="str">
            <v>A126103162F</v>
          </cell>
          <cell r="CI10" t="str">
            <v>A126095654T</v>
          </cell>
          <cell r="CJ10" t="str">
            <v>A126110774A</v>
          </cell>
          <cell r="CK10" t="str">
            <v>A126103214W</v>
          </cell>
          <cell r="CL10" t="str">
            <v>A126095526X</v>
          </cell>
          <cell r="CM10" t="str">
            <v>A126110646J</v>
          </cell>
          <cell r="CN10" t="str">
            <v>A126103086R</v>
          </cell>
          <cell r="CO10" t="str">
            <v>A126095606X</v>
          </cell>
          <cell r="CP10" t="str">
            <v>A126110726J</v>
          </cell>
          <cell r="CQ10" t="str">
            <v>A126103166R</v>
          </cell>
          <cell r="CR10" t="str">
            <v>A126095618J</v>
          </cell>
          <cell r="CS10" t="str">
            <v>A126110738T</v>
          </cell>
          <cell r="CT10" t="str">
            <v>A126103178X</v>
          </cell>
          <cell r="CU10" t="str">
            <v>A126095550X</v>
          </cell>
          <cell r="CV10" t="str">
            <v>A126110670J</v>
          </cell>
          <cell r="CW10" t="str">
            <v>A126103110C</v>
          </cell>
          <cell r="CX10" t="str">
            <v>A126095534X</v>
          </cell>
          <cell r="CY10" t="str">
            <v>A126110654J</v>
          </cell>
          <cell r="CZ10" t="str">
            <v>A126103094R</v>
          </cell>
          <cell r="DA10" t="str">
            <v>A126095570J</v>
          </cell>
          <cell r="DB10" t="str">
            <v>A126110690T</v>
          </cell>
          <cell r="DC10" t="str">
            <v>A126103130L</v>
          </cell>
          <cell r="DD10" t="str">
            <v>A126095546J</v>
          </cell>
          <cell r="DE10" t="str">
            <v>A126110666T</v>
          </cell>
          <cell r="DF10" t="str">
            <v>A126103106L</v>
          </cell>
          <cell r="DG10" t="str">
            <v>A126095574T</v>
          </cell>
          <cell r="DH10" t="str">
            <v>A126110694A</v>
          </cell>
          <cell r="DI10" t="str">
            <v>A126103134W</v>
          </cell>
          <cell r="DJ10" t="str">
            <v>A126095554J</v>
          </cell>
          <cell r="DK10" t="str">
            <v>A126110674T</v>
          </cell>
          <cell r="DL10" t="str">
            <v>A126103114L</v>
          </cell>
          <cell r="DM10" t="str">
            <v>A126095062L</v>
          </cell>
          <cell r="DN10" t="str">
            <v>A126110182W</v>
          </cell>
          <cell r="DO10" t="str">
            <v>A126102622R</v>
          </cell>
          <cell r="DP10" t="str">
            <v>A126095018C</v>
          </cell>
          <cell r="DQ10" t="str">
            <v>A126110138L</v>
          </cell>
          <cell r="DR10" t="str">
            <v>A126102578T</v>
          </cell>
          <cell r="DS10" t="str">
            <v>A126095066W</v>
          </cell>
          <cell r="DT10" t="str">
            <v>A126110186F</v>
          </cell>
          <cell r="DU10" t="str">
            <v>A126102626X</v>
          </cell>
          <cell r="DV10" t="str">
            <v>A126095070L</v>
          </cell>
          <cell r="DW10" t="str">
            <v>A126110190W</v>
          </cell>
          <cell r="DX10" t="str">
            <v>A126102630R</v>
          </cell>
          <cell r="DY10" t="str">
            <v>A126095022V</v>
          </cell>
          <cell r="DZ10" t="str">
            <v>A126110142C</v>
          </cell>
          <cell r="EA10" t="str">
            <v>A126102582J</v>
          </cell>
          <cell r="EB10" t="str">
            <v>A126095026C</v>
          </cell>
          <cell r="EC10" t="str">
            <v>A126110146L</v>
          </cell>
          <cell r="ED10" t="str">
            <v>A126102586T</v>
          </cell>
          <cell r="EE10" t="str">
            <v>A126095050C</v>
          </cell>
          <cell r="EF10" t="str">
            <v>A126110170L</v>
          </cell>
          <cell r="EG10" t="str">
            <v>A126102610F</v>
          </cell>
          <cell r="EH10" t="str">
            <v>A126094998C</v>
          </cell>
          <cell r="EI10" t="str">
            <v>A126110118C</v>
          </cell>
          <cell r="EJ10" t="str">
            <v>A126102558J</v>
          </cell>
          <cell r="EK10" t="str">
            <v>A126095074W</v>
          </cell>
          <cell r="EL10" t="str">
            <v>A126110194F</v>
          </cell>
          <cell r="EM10" t="str">
            <v>A126102634X</v>
          </cell>
          <cell r="EN10" t="str">
            <v>A126095054L</v>
          </cell>
          <cell r="EO10" t="str">
            <v>A126110174W</v>
          </cell>
          <cell r="EP10" t="str">
            <v>A126102614R</v>
          </cell>
          <cell r="EQ10" t="str">
            <v>A126095086F</v>
          </cell>
          <cell r="ER10" t="str">
            <v>A126110206C</v>
          </cell>
          <cell r="ES10" t="str">
            <v>A126102646J</v>
          </cell>
          <cell r="ET10" t="str">
            <v>A126095002K</v>
          </cell>
          <cell r="EU10" t="str">
            <v>A126110122V</v>
          </cell>
          <cell r="EV10" t="str">
            <v>A126102562X</v>
          </cell>
          <cell r="EW10" t="str">
            <v>A126094958K</v>
          </cell>
          <cell r="EX10" t="str">
            <v>A126110078W</v>
          </cell>
          <cell r="EY10" t="str">
            <v>A126102518R</v>
          </cell>
          <cell r="EZ10" t="str">
            <v>A126094978V</v>
          </cell>
          <cell r="FA10" t="str">
            <v>A126110098F</v>
          </cell>
          <cell r="FB10" t="str">
            <v>A126102538X</v>
          </cell>
          <cell r="FC10" t="str">
            <v>A126095030V</v>
          </cell>
          <cell r="FD10" t="str">
            <v>A126110150C</v>
          </cell>
          <cell r="FE10" t="str">
            <v>A126102590J</v>
          </cell>
          <cell r="FF10" t="str">
            <v>A126094982K</v>
          </cell>
          <cell r="FG10" t="str">
            <v>A126110102K</v>
          </cell>
          <cell r="FH10" t="str">
            <v>A126102542R</v>
          </cell>
          <cell r="FI10" t="str">
            <v>A126095034C</v>
          </cell>
          <cell r="FJ10" t="str">
            <v>A126110154L</v>
          </cell>
          <cell r="FK10" t="str">
            <v>A126102594T</v>
          </cell>
          <cell r="FL10" t="str">
            <v>A126095038L</v>
          </cell>
          <cell r="FM10" t="str">
            <v>A126110158W</v>
          </cell>
          <cell r="FN10" t="str">
            <v>A126102598A</v>
          </cell>
          <cell r="FO10" t="str">
            <v>A126095090W</v>
          </cell>
          <cell r="FP10" t="str">
            <v>A126110210V</v>
          </cell>
          <cell r="FQ10" t="str">
            <v>A126102650X</v>
          </cell>
          <cell r="FR10" t="str">
            <v>A126094962A</v>
          </cell>
          <cell r="FS10" t="str">
            <v>A126110082L</v>
          </cell>
          <cell r="FT10" t="str">
            <v>A126102522F</v>
          </cell>
          <cell r="FU10" t="str">
            <v>A126095078F</v>
          </cell>
          <cell r="FV10" t="str">
            <v>A126110198R</v>
          </cell>
          <cell r="FW10" t="str">
            <v>A126102638J</v>
          </cell>
        </row>
        <row r="11">
          <cell r="B11">
            <v>23.100999999999999</v>
          </cell>
          <cell r="C11">
            <v>247.161</v>
          </cell>
          <cell r="D11">
            <v>130.10300000000001</v>
          </cell>
          <cell r="E11">
            <v>117.059</v>
          </cell>
          <cell r="F11">
            <v>169.393</v>
          </cell>
          <cell r="G11">
            <v>74.384</v>
          </cell>
          <cell r="H11">
            <v>95.009</v>
          </cell>
          <cell r="I11">
            <v>25.18</v>
          </cell>
          <cell r="J11">
            <v>8.798</v>
          </cell>
          <cell r="K11">
            <v>16.382000000000001</v>
          </cell>
          <cell r="L11">
            <v>168.851</v>
          </cell>
          <cell r="M11">
            <v>87.263000000000005</v>
          </cell>
          <cell r="N11">
            <v>81.587999999999994</v>
          </cell>
          <cell r="O11">
            <v>129.005</v>
          </cell>
          <cell r="P11">
            <v>69.322000000000003</v>
          </cell>
          <cell r="Q11">
            <v>59.683</v>
          </cell>
          <cell r="R11">
            <v>10.023</v>
          </cell>
          <cell r="S11">
            <v>4.6950000000000003</v>
          </cell>
          <cell r="T11">
            <v>5.3280000000000003</v>
          </cell>
          <cell r="U11">
            <v>4.931</v>
          </cell>
          <cell r="V11">
            <v>1.7030000000000001</v>
          </cell>
          <cell r="W11">
            <v>3.2290000000000001</v>
          </cell>
          <cell r="X11">
            <v>3.3929999999999998</v>
          </cell>
          <cell r="Y11">
            <v>1.5409999999999999</v>
          </cell>
          <cell r="Z11">
            <v>1.8520000000000001</v>
          </cell>
          <cell r="AA11">
            <v>5.0549999999999997</v>
          </cell>
          <cell r="AB11">
            <v>2.044</v>
          </cell>
          <cell r="AC11">
            <v>3.0110000000000001</v>
          </cell>
          <cell r="AD11">
            <v>4.6449999999999996</v>
          </cell>
          <cell r="AE11">
            <v>1.7030000000000001</v>
          </cell>
          <cell r="AF11">
            <v>2.9420000000000002</v>
          </cell>
          <cell r="AG11">
            <v>30.593</v>
          </cell>
          <cell r="AH11">
            <v>16.404</v>
          </cell>
          <cell r="AI11">
            <v>14.19</v>
          </cell>
          <cell r="AJ11">
            <v>98.412000000000006</v>
          </cell>
          <cell r="AK11">
            <v>52.917999999999999</v>
          </cell>
          <cell r="AL11">
            <v>45.493000000000002</v>
          </cell>
          <cell r="AM11">
            <v>28.146999999999998</v>
          </cell>
          <cell r="AN11">
            <v>14.568</v>
          </cell>
          <cell r="AO11">
            <v>13.579000000000001</v>
          </cell>
          <cell r="AP11">
            <v>84.736000000000004</v>
          </cell>
          <cell r="AQ11">
            <v>44.545999999999999</v>
          </cell>
          <cell r="AR11">
            <v>40.19</v>
          </cell>
          <cell r="AS11">
            <v>4.7889999999999997</v>
          </cell>
          <cell r="AT11">
            <v>2.1320000000000001</v>
          </cell>
          <cell r="AU11">
            <v>2.657</v>
          </cell>
          <cell r="AV11">
            <v>137.07599999999999</v>
          </cell>
          <cell r="AW11">
            <v>73.656000000000006</v>
          </cell>
          <cell r="AX11">
            <v>63.418999999999997</v>
          </cell>
          <cell r="AY11">
            <v>116.637</v>
          </cell>
          <cell r="AZ11">
            <v>62.591000000000001</v>
          </cell>
          <cell r="BA11">
            <v>54.045999999999999</v>
          </cell>
          <cell r="BB11">
            <v>109.845</v>
          </cell>
          <cell r="BC11">
            <v>58.658999999999999</v>
          </cell>
          <cell r="BD11">
            <v>51.185000000000002</v>
          </cell>
          <cell r="BE11">
            <v>29.242999999999999</v>
          </cell>
          <cell r="BF11">
            <v>15.38</v>
          </cell>
          <cell r="BG11">
            <v>13.862</v>
          </cell>
          <cell r="BH11">
            <v>19.236999999999998</v>
          </cell>
          <cell r="BI11">
            <v>10.092000000000001</v>
          </cell>
          <cell r="BJ11">
            <v>9.1449999999999996</v>
          </cell>
          <cell r="BK11">
            <v>11.167</v>
          </cell>
          <cell r="BL11">
            <v>5.758</v>
          </cell>
          <cell r="BM11">
            <v>5.4089999999999998</v>
          </cell>
          <cell r="BN11">
            <v>4.7279999999999998</v>
          </cell>
          <cell r="BO11">
            <v>2.6379999999999999</v>
          </cell>
          <cell r="BP11">
            <v>2.09</v>
          </cell>
          <cell r="BQ11">
            <v>35.119</v>
          </cell>
          <cell r="BR11">
            <v>15.303000000000001</v>
          </cell>
          <cell r="BS11">
            <v>19.815000000000001</v>
          </cell>
          <cell r="BT11">
            <v>8.89</v>
          </cell>
          <cell r="BU11">
            <v>3.5110000000000001</v>
          </cell>
          <cell r="BV11">
            <v>5.3789999999999996</v>
          </cell>
          <cell r="BW11">
            <v>2.1749999999999998</v>
          </cell>
          <cell r="BX11">
            <v>1.0569999999999999</v>
          </cell>
          <cell r="BY11">
            <v>1.119</v>
          </cell>
          <cell r="BZ11">
            <v>7.5629999999999997</v>
          </cell>
          <cell r="CA11">
            <v>2.996</v>
          </cell>
          <cell r="CB11">
            <v>4.5670000000000002</v>
          </cell>
          <cell r="CC11">
            <v>1.708</v>
          </cell>
          <cell r="CD11">
            <v>0.77</v>
          </cell>
          <cell r="CE11">
            <v>0.93799999999999994</v>
          </cell>
          <cell r="CF11">
            <v>5.3490000000000002</v>
          </cell>
          <cell r="CG11">
            <v>2.1480000000000001</v>
          </cell>
          <cell r="CH11">
            <v>3.2</v>
          </cell>
          <cell r="CI11">
            <v>0.47</v>
          </cell>
          <cell r="CJ11">
            <v>0.28499999999999998</v>
          </cell>
          <cell r="CK11">
            <v>0.185</v>
          </cell>
          <cell r="CL11">
            <v>1.327</v>
          </cell>
          <cell r="CM11">
            <v>0.51400000000000001</v>
          </cell>
          <cell r="CN11">
            <v>0.81299999999999994</v>
          </cell>
          <cell r="CO11">
            <v>1.3879999999999999</v>
          </cell>
          <cell r="CP11">
            <v>7.0999999999999994E-2</v>
          </cell>
          <cell r="CQ11">
            <v>1.3169999999999999</v>
          </cell>
          <cell r="CR11">
            <v>18.172999999999998</v>
          </cell>
          <cell r="CS11">
            <v>7.3369999999999997</v>
          </cell>
          <cell r="CT11">
            <v>10.836</v>
          </cell>
          <cell r="CU11">
            <v>13.617000000000001</v>
          </cell>
          <cell r="CV11">
            <v>6.1479999999999997</v>
          </cell>
          <cell r="CW11">
            <v>7.4690000000000003</v>
          </cell>
          <cell r="CX11">
            <v>2.5</v>
          </cell>
          <cell r="CY11">
            <v>1.419</v>
          </cell>
          <cell r="CZ11">
            <v>1.081</v>
          </cell>
          <cell r="DA11">
            <v>11.117000000000001</v>
          </cell>
          <cell r="DB11">
            <v>4.7290000000000001</v>
          </cell>
          <cell r="DC11">
            <v>6.3879999999999999</v>
          </cell>
          <cell r="DD11">
            <v>131.505</v>
          </cell>
          <cell r="DE11">
            <v>70.741</v>
          </cell>
          <cell r="DF11">
            <v>60.762999999999998</v>
          </cell>
          <cell r="DG11">
            <v>37.345999999999997</v>
          </cell>
          <cell r="DH11">
            <v>16.521999999999998</v>
          </cell>
          <cell r="DI11">
            <v>20.824999999999999</v>
          </cell>
          <cell r="DJ11">
            <v>7.2249999999999996</v>
          </cell>
          <cell r="DK11">
            <v>2.9180000000000001</v>
          </cell>
          <cell r="DL11">
            <v>4.3070000000000004</v>
          </cell>
          <cell r="DM11">
            <v>310.238</v>
          </cell>
          <cell r="DN11">
            <v>151.68199999999999</v>
          </cell>
          <cell r="DO11">
            <v>158.55600000000001</v>
          </cell>
          <cell r="DP11">
            <v>209.685</v>
          </cell>
          <cell r="DQ11">
            <v>107.553</v>
          </cell>
          <cell r="DR11">
            <v>102.13200000000001</v>
          </cell>
          <cell r="DS11">
            <v>26.248000000000001</v>
          </cell>
          <cell r="DT11">
            <v>15.614000000000001</v>
          </cell>
          <cell r="DU11">
            <v>10.634</v>
          </cell>
          <cell r="DV11">
            <v>15.555999999999999</v>
          </cell>
          <cell r="DW11">
            <v>7.7480000000000002</v>
          </cell>
          <cell r="DX11">
            <v>7.8079999999999998</v>
          </cell>
          <cell r="DY11">
            <v>7.0910000000000002</v>
          </cell>
          <cell r="DZ11">
            <v>3.3279999999999998</v>
          </cell>
          <cell r="EA11">
            <v>3.7629999999999999</v>
          </cell>
          <cell r="EB11">
            <v>16.234000000000002</v>
          </cell>
          <cell r="EC11">
            <v>8.3130000000000006</v>
          </cell>
          <cell r="ED11">
            <v>7.9210000000000003</v>
          </cell>
          <cell r="EE11">
            <v>14.683999999999999</v>
          </cell>
          <cell r="EF11">
            <v>7.2160000000000002</v>
          </cell>
          <cell r="EG11">
            <v>7.4669999999999996</v>
          </cell>
          <cell r="EH11">
            <v>39.076000000000001</v>
          </cell>
          <cell r="EI11">
            <v>19.623000000000001</v>
          </cell>
          <cell r="EJ11">
            <v>19.452999999999999</v>
          </cell>
          <cell r="EK11">
            <v>170.60900000000001</v>
          </cell>
          <cell r="EL11">
            <v>87.93</v>
          </cell>
          <cell r="EM11">
            <v>82.679000000000002</v>
          </cell>
          <cell r="EN11">
            <v>36.564</v>
          </cell>
          <cell r="EO11">
            <v>18.498000000000001</v>
          </cell>
          <cell r="EP11">
            <v>18.065000000000001</v>
          </cell>
          <cell r="EQ11">
            <v>151.453</v>
          </cell>
          <cell r="ER11">
            <v>75.313000000000002</v>
          </cell>
          <cell r="ES11">
            <v>76.14</v>
          </cell>
          <cell r="ET11">
            <v>21.510999999999999</v>
          </cell>
          <cell r="EU11">
            <v>12.455</v>
          </cell>
          <cell r="EV11">
            <v>9.0559999999999992</v>
          </cell>
          <cell r="EW11">
            <v>225.68799999999999</v>
          </cell>
          <cell r="EX11">
            <v>114.845</v>
          </cell>
          <cell r="EY11">
            <v>110.843</v>
          </cell>
          <cell r="EZ11">
            <v>204.392</v>
          </cell>
          <cell r="FA11">
            <v>105.63800000000001</v>
          </cell>
          <cell r="FB11">
            <v>98.754000000000005</v>
          </cell>
          <cell r="FC11">
            <v>189.93899999999999</v>
          </cell>
          <cell r="FD11">
            <v>98.847999999999999</v>
          </cell>
          <cell r="FE11">
            <v>91.090999999999994</v>
          </cell>
          <cell r="FF11">
            <v>55.22</v>
          </cell>
          <cell r="FG11">
            <v>29.08</v>
          </cell>
          <cell r="FH11">
            <v>26.138999999999999</v>
          </cell>
          <cell r="FI11">
            <v>34.606000000000002</v>
          </cell>
          <cell r="FJ11">
            <v>17.981999999999999</v>
          </cell>
          <cell r="FK11">
            <v>16.623999999999999</v>
          </cell>
          <cell r="FL11">
            <v>18.602</v>
          </cell>
          <cell r="FM11">
            <v>10.69</v>
          </cell>
          <cell r="FN11">
            <v>7.9130000000000003</v>
          </cell>
          <cell r="FO11">
            <v>10.269</v>
          </cell>
          <cell r="FP11">
            <v>4.4989999999999997</v>
          </cell>
          <cell r="FQ11">
            <v>5.77</v>
          </cell>
          <cell r="FR11">
            <v>90.284000000000006</v>
          </cell>
          <cell r="FS11">
            <v>39.628999999999998</v>
          </cell>
          <cell r="FT11">
            <v>50.655000000000001</v>
          </cell>
          <cell r="FU11">
            <v>25.498000000000001</v>
          </cell>
          <cell r="FV11">
            <v>10.941000000000001</v>
          </cell>
          <cell r="FW11">
            <v>14.557</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row>
        <row r="23">
          <cell r="B23">
            <v>21.919</v>
          </cell>
          <cell r="C23">
            <v>242.50700000000001</v>
          </cell>
          <cell r="D23">
            <v>127.479</v>
          </cell>
          <cell r="E23">
            <v>115.029</v>
          </cell>
          <cell r="F23">
            <v>174.55799999999999</v>
          </cell>
          <cell r="G23">
            <v>78</v>
          </cell>
          <cell r="H23">
            <v>96.558999999999997</v>
          </cell>
          <cell r="I23">
            <v>23.498000000000001</v>
          </cell>
          <cell r="J23">
            <v>10.435</v>
          </cell>
          <cell r="K23">
            <v>13.061999999999999</v>
          </cell>
          <cell r="L23">
            <v>166.898</v>
          </cell>
          <cell r="M23">
            <v>84.754000000000005</v>
          </cell>
          <cell r="N23">
            <v>82.144000000000005</v>
          </cell>
          <cell r="O23">
            <v>126.261</v>
          </cell>
          <cell r="P23">
            <v>66.637</v>
          </cell>
          <cell r="Q23">
            <v>59.622999999999998</v>
          </cell>
          <cell r="R23">
            <v>11.026999999999999</v>
          </cell>
          <cell r="S23">
            <v>5.7270000000000003</v>
          </cell>
          <cell r="T23">
            <v>5.3010000000000002</v>
          </cell>
          <cell r="U23">
            <v>5.2210000000000001</v>
          </cell>
          <cell r="V23">
            <v>1.8029999999999999</v>
          </cell>
          <cell r="W23">
            <v>3.4180000000000001</v>
          </cell>
          <cell r="X23">
            <v>3.907</v>
          </cell>
          <cell r="Y23">
            <v>1.5629999999999999</v>
          </cell>
          <cell r="Z23">
            <v>2.3439999999999999</v>
          </cell>
          <cell r="AA23">
            <v>5.8140000000000001</v>
          </cell>
          <cell r="AB23">
            <v>2.4609999999999999</v>
          </cell>
          <cell r="AC23">
            <v>3.3530000000000002</v>
          </cell>
          <cell r="AD23">
            <v>5.0069999999999997</v>
          </cell>
          <cell r="AE23">
            <v>1.734</v>
          </cell>
          <cell r="AF23">
            <v>3.2719999999999998</v>
          </cell>
          <cell r="AG23">
            <v>21.739000000000001</v>
          </cell>
          <cell r="AH23">
            <v>10.356999999999999</v>
          </cell>
          <cell r="AI23">
            <v>11.382</v>
          </cell>
          <cell r="AJ23">
            <v>104.52200000000001</v>
          </cell>
          <cell r="AK23">
            <v>56.280999999999999</v>
          </cell>
          <cell r="AL23">
            <v>48.241</v>
          </cell>
          <cell r="AM23">
            <v>20.018999999999998</v>
          </cell>
          <cell r="AN23">
            <v>9.3330000000000002</v>
          </cell>
          <cell r="AO23">
            <v>10.686</v>
          </cell>
          <cell r="AP23">
            <v>89.298000000000002</v>
          </cell>
          <cell r="AQ23">
            <v>46.054000000000002</v>
          </cell>
          <cell r="AR23">
            <v>43.244</v>
          </cell>
          <cell r="AS23">
            <v>6.3070000000000004</v>
          </cell>
          <cell r="AT23">
            <v>2.71</v>
          </cell>
          <cell r="AU23">
            <v>3.5979999999999999</v>
          </cell>
          <cell r="AV23">
            <v>134.13399999999999</v>
          </cell>
          <cell r="AW23">
            <v>71.052999999999997</v>
          </cell>
          <cell r="AX23">
            <v>63.081000000000003</v>
          </cell>
          <cell r="AY23">
            <v>119.029</v>
          </cell>
          <cell r="AZ23">
            <v>63.423000000000002</v>
          </cell>
          <cell r="BA23">
            <v>55.606999999999999</v>
          </cell>
          <cell r="BB23">
            <v>111.60899999999999</v>
          </cell>
          <cell r="BC23">
            <v>59.786000000000001</v>
          </cell>
          <cell r="BD23">
            <v>51.823</v>
          </cell>
          <cell r="BE23">
            <v>24.035</v>
          </cell>
          <cell r="BF23">
            <v>12.202</v>
          </cell>
          <cell r="BG23">
            <v>11.832000000000001</v>
          </cell>
          <cell r="BH23">
            <v>15.782</v>
          </cell>
          <cell r="BI23">
            <v>8.3350000000000009</v>
          </cell>
          <cell r="BJ23">
            <v>7.4470000000000001</v>
          </cell>
          <cell r="BK23">
            <v>7.9089999999999998</v>
          </cell>
          <cell r="BL23">
            <v>3.919</v>
          </cell>
          <cell r="BM23">
            <v>3.99</v>
          </cell>
          <cell r="BN23">
            <v>6.4089999999999998</v>
          </cell>
          <cell r="BO23">
            <v>2.9369999999999998</v>
          </cell>
          <cell r="BP23">
            <v>3.472</v>
          </cell>
          <cell r="BQ23">
            <v>34.228000000000002</v>
          </cell>
          <cell r="BR23">
            <v>15.179</v>
          </cell>
          <cell r="BS23">
            <v>19.048999999999999</v>
          </cell>
          <cell r="BT23">
            <v>8.6080000000000005</v>
          </cell>
          <cell r="BU23">
            <v>3.7789999999999999</v>
          </cell>
          <cell r="BV23">
            <v>4.8289999999999997</v>
          </cell>
          <cell r="BW23">
            <v>2.548</v>
          </cell>
          <cell r="BX23">
            <v>1.367</v>
          </cell>
          <cell r="BY23">
            <v>1.1819999999999999</v>
          </cell>
          <cell r="BZ23">
            <v>7.3310000000000004</v>
          </cell>
          <cell r="CA23">
            <v>3.2789999999999999</v>
          </cell>
          <cell r="CB23">
            <v>4.0519999999999996</v>
          </cell>
          <cell r="CC23">
            <v>1.4319999999999999</v>
          </cell>
          <cell r="CD23">
            <v>0.76500000000000001</v>
          </cell>
          <cell r="CE23">
            <v>0.66700000000000004</v>
          </cell>
          <cell r="CF23">
            <v>4.7249999999999996</v>
          </cell>
          <cell r="CG23">
            <v>1.917</v>
          </cell>
          <cell r="CH23">
            <v>2.8079999999999998</v>
          </cell>
          <cell r="CI23">
            <v>0.35899999999999999</v>
          </cell>
          <cell r="CJ23">
            <v>0</v>
          </cell>
          <cell r="CK23">
            <v>0.35899999999999999</v>
          </cell>
          <cell r="CL23">
            <v>1.361</v>
          </cell>
          <cell r="CM23">
            <v>0.58399999999999996</v>
          </cell>
          <cell r="CN23">
            <v>0.77700000000000002</v>
          </cell>
          <cell r="CO23">
            <v>1.6080000000000001</v>
          </cell>
          <cell r="CP23">
            <v>0</v>
          </cell>
          <cell r="CQ23">
            <v>1.6080000000000001</v>
          </cell>
          <cell r="CR23">
            <v>17.707000000000001</v>
          </cell>
          <cell r="CS23">
            <v>8.1839999999999993</v>
          </cell>
          <cell r="CT23">
            <v>9.5220000000000002</v>
          </cell>
          <cell r="CU23">
            <v>15.101000000000001</v>
          </cell>
          <cell r="CV23">
            <v>6.8</v>
          </cell>
          <cell r="CW23">
            <v>8.3010000000000002</v>
          </cell>
          <cell r="CX23">
            <v>2.5419999999999998</v>
          </cell>
          <cell r="CY23">
            <v>1.3180000000000001</v>
          </cell>
          <cell r="CZ23">
            <v>1.224</v>
          </cell>
          <cell r="DA23">
            <v>12.558999999999999</v>
          </cell>
          <cell r="DB23">
            <v>5.4820000000000002</v>
          </cell>
          <cell r="DC23">
            <v>7.077</v>
          </cell>
          <cell r="DD23">
            <v>128.803</v>
          </cell>
          <cell r="DE23">
            <v>67.954999999999998</v>
          </cell>
          <cell r="DF23">
            <v>60.847999999999999</v>
          </cell>
          <cell r="DG23">
            <v>38.094999999999999</v>
          </cell>
          <cell r="DH23">
            <v>16.797999999999998</v>
          </cell>
          <cell r="DI23">
            <v>21.295999999999999</v>
          </cell>
          <cell r="DJ23">
            <v>6.6349999999999998</v>
          </cell>
          <cell r="DK23">
            <v>3.0089999999999999</v>
          </cell>
          <cell r="DL23">
            <v>3.6259999999999999</v>
          </cell>
          <cell r="DM23">
            <v>315.14800000000002</v>
          </cell>
          <cell r="DN23">
            <v>152.39099999999999</v>
          </cell>
          <cell r="DO23">
            <v>162.75700000000001</v>
          </cell>
          <cell r="DP23">
            <v>212.60900000000001</v>
          </cell>
          <cell r="DQ23">
            <v>105.624</v>
          </cell>
          <cell r="DR23">
            <v>106.985</v>
          </cell>
          <cell r="DS23">
            <v>23.864999999999998</v>
          </cell>
          <cell r="DT23">
            <v>11.978</v>
          </cell>
          <cell r="DU23">
            <v>11.887</v>
          </cell>
          <cell r="DV23">
            <v>13.92</v>
          </cell>
          <cell r="DW23">
            <v>5.1210000000000004</v>
          </cell>
          <cell r="DX23">
            <v>8.7989999999999995</v>
          </cell>
          <cell r="DY23">
            <v>7.6840000000000002</v>
          </cell>
          <cell r="DZ23">
            <v>3.621</v>
          </cell>
          <cell r="EA23">
            <v>4.0629999999999997</v>
          </cell>
          <cell r="EB23">
            <v>13.265000000000001</v>
          </cell>
          <cell r="EC23">
            <v>5.423</v>
          </cell>
          <cell r="ED23">
            <v>7.8419999999999996</v>
          </cell>
          <cell r="EE23">
            <v>12.625999999999999</v>
          </cell>
          <cell r="EF23">
            <v>4.7839999999999998</v>
          </cell>
          <cell r="EG23">
            <v>7.8419999999999996</v>
          </cell>
          <cell r="EH23">
            <v>44.976999999999997</v>
          </cell>
          <cell r="EI23">
            <v>22.175000000000001</v>
          </cell>
          <cell r="EJ23">
            <v>22.802</v>
          </cell>
          <cell r="EK23">
            <v>167.63200000000001</v>
          </cell>
          <cell r="EL23">
            <v>83.448999999999998</v>
          </cell>
          <cell r="EM23">
            <v>84.182000000000002</v>
          </cell>
          <cell r="EN23">
            <v>42.466000000000001</v>
          </cell>
          <cell r="EO23">
            <v>20.677</v>
          </cell>
          <cell r="EP23">
            <v>21.789000000000001</v>
          </cell>
          <cell r="EQ23">
            <v>147.23400000000001</v>
          </cell>
          <cell r="ER23">
            <v>69.478999999999999</v>
          </cell>
          <cell r="ES23">
            <v>77.754999999999995</v>
          </cell>
          <cell r="ET23">
            <v>19.542000000000002</v>
          </cell>
          <cell r="EU23">
            <v>8.2910000000000004</v>
          </cell>
          <cell r="EV23">
            <v>11.25</v>
          </cell>
          <cell r="EW23">
            <v>227.572</v>
          </cell>
          <cell r="EX23">
            <v>112.64700000000001</v>
          </cell>
          <cell r="EY23">
            <v>114.926</v>
          </cell>
          <cell r="EZ23">
            <v>204.89500000000001</v>
          </cell>
          <cell r="FA23">
            <v>101.755</v>
          </cell>
          <cell r="FB23">
            <v>103.14</v>
          </cell>
          <cell r="FC23">
            <v>194.10900000000001</v>
          </cell>
          <cell r="FD23">
            <v>96.927999999999997</v>
          </cell>
          <cell r="FE23">
            <v>97.182000000000002</v>
          </cell>
          <cell r="FF23">
            <v>60.046999999999997</v>
          </cell>
          <cell r="FG23">
            <v>28.762</v>
          </cell>
          <cell r="FH23">
            <v>31.285</v>
          </cell>
          <cell r="FI23">
            <v>39.790999999999997</v>
          </cell>
          <cell r="FJ23">
            <v>19.600000000000001</v>
          </cell>
          <cell r="FK23">
            <v>20.192</v>
          </cell>
          <cell r="FL23">
            <v>24.827999999999999</v>
          </cell>
          <cell r="FM23">
            <v>12.577</v>
          </cell>
          <cell r="FN23">
            <v>12.250999999999999</v>
          </cell>
          <cell r="FO23">
            <v>10.425000000000001</v>
          </cell>
          <cell r="FP23">
            <v>6.1849999999999996</v>
          </cell>
          <cell r="FQ23">
            <v>4.24</v>
          </cell>
          <cell r="FR23">
            <v>92.114000000000004</v>
          </cell>
          <cell r="FS23">
            <v>40.582000000000001</v>
          </cell>
          <cell r="FT23">
            <v>51.531999999999996</v>
          </cell>
          <cell r="FU23">
            <v>23.635000000000002</v>
          </cell>
          <cell r="FV23">
            <v>9.2430000000000003</v>
          </cell>
          <cell r="FW23">
            <v>14.391999999999999</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row>
        <row r="35">
          <cell r="B35">
            <v>24.271000000000001</v>
          </cell>
          <cell r="C35">
            <v>247.09700000000001</v>
          </cell>
          <cell r="D35">
            <v>129.047</v>
          </cell>
          <cell r="E35">
            <v>118.05</v>
          </cell>
          <cell r="F35">
            <v>174.98400000000001</v>
          </cell>
          <cell r="G35">
            <v>78.548000000000002</v>
          </cell>
          <cell r="H35">
            <v>96.436000000000007</v>
          </cell>
          <cell r="I35">
            <v>28.045000000000002</v>
          </cell>
          <cell r="J35">
            <v>10.513</v>
          </cell>
          <cell r="K35">
            <v>17.530999999999999</v>
          </cell>
          <cell r="L35">
            <v>179.499</v>
          </cell>
          <cell r="M35">
            <v>92.203000000000003</v>
          </cell>
          <cell r="N35">
            <v>87.296999999999997</v>
          </cell>
          <cell r="O35">
            <v>137.946</v>
          </cell>
          <cell r="P35">
            <v>74.911000000000001</v>
          </cell>
          <cell r="Q35">
            <v>63.034999999999997</v>
          </cell>
          <cell r="R35">
            <v>13.608000000000001</v>
          </cell>
          <cell r="S35">
            <v>8.468</v>
          </cell>
          <cell r="T35">
            <v>5.14</v>
          </cell>
          <cell r="U35">
            <v>6.085</v>
          </cell>
          <cell r="V35">
            <v>3.0529999999999999</v>
          </cell>
          <cell r="W35">
            <v>3.032</v>
          </cell>
          <cell r="X35">
            <v>4.0869999999999997</v>
          </cell>
          <cell r="Y35">
            <v>2.0699999999999998</v>
          </cell>
          <cell r="Z35">
            <v>2.016</v>
          </cell>
          <cell r="AA35">
            <v>6.41</v>
          </cell>
          <cell r="AB35">
            <v>3.3719999999999999</v>
          </cell>
          <cell r="AC35">
            <v>3.0379999999999998</v>
          </cell>
          <cell r="AD35">
            <v>5.593</v>
          </cell>
          <cell r="AE35">
            <v>2.6349999999999998</v>
          </cell>
          <cell r="AF35">
            <v>2.9569999999999999</v>
          </cell>
          <cell r="AG35">
            <v>27.337</v>
          </cell>
          <cell r="AH35">
            <v>14.375999999999999</v>
          </cell>
          <cell r="AI35">
            <v>12.962</v>
          </cell>
          <cell r="AJ35">
            <v>110.608</v>
          </cell>
          <cell r="AK35">
            <v>60.536000000000001</v>
          </cell>
          <cell r="AL35">
            <v>50.073</v>
          </cell>
          <cell r="AM35">
            <v>25.945</v>
          </cell>
          <cell r="AN35">
            <v>13.564</v>
          </cell>
          <cell r="AO35">
            <v>12.381</v>
          </cell>
          <cell r="AP35">
            <v>97.563000000000002</v>
          </cell>
          <cell r="AQ35">
            <v>51.927999999999997</v>
          </cell>
          <cell r="AR35">
            <v>45.634</v>
          </cell>
          <cell r="AS35">
            <v>5.5330000000000004</v>
          </cell>
          <cell r="AT35">
            <v>2.5910000000000002</v>
          </cell>
          <cell r="AU35">
            <v>2.9420000000000002</v>
          </cell>
          <cell r="AV35">
            <v>146.392</v>
          </cell>
          <cell r="AW35">
            <v>79.353999999999999</v>
          </cell>
          <cell r="AX35">
            <v>67.037999999999997</v>
          </cell>
          <cell r="AY35">
            <v>128.51</v>
          </cell>
          <cell r="AZ35">
            <v>69.444999999999993</v>
          </cell>
          <cell r="BA35">
            <v>59.064999999999998</v>
          </cell>
          <cell r="BB35">
            <v>121.051</v>
          </cell>
          <cell r="BC35">
            <v>65.695999999999998</v>
          </cell>
          <cell r="BD35">
            <v>55.354999999999997</v>
          </cell>
          <cell r="BE35">
            <v>27.452000000000002</v>
          </cell>
          <cell r="BF35">
            <v>13.904999999999999</v>
          </cell>
          <cell r="BG35">
            <v>13.547000000000001</v>
          </cell>
          <cell r="BH35">
            <v>19.777999999999999</v>
          </cell>
          <cell r="BI35">
            <v>10.539</v>
          </cell>
          <cell r="BJ35">
            <v>9.2390000000000008</v>
          </cell>
          <cell r="BK35">
            <v>11.332000000000001</v>
          </cell>
          <cell r="BL35">
            <v>6.0960000000000001</v>
          </cell>
          <cell r="BM35">
            <v>5.2359999999999998</v>
          </cell>
          <cell r="BN35">
            <v>4.0670000000000002</v>
          </cell>
          <cell r="BO35">
            <v>1.792</v>
          </cell>
          <cell r="BP35">
            <v>2.2749999999999999</v>
          </cell>
          <cell r="BQ35">
            <v>37.485999999999997</v>
          </cell>
          <cell r="BR35">
            <v>15.499000000000001</v>
          </cell>
          <cell r="BS35">
            <v>21.986999999999998</v>
          </cell>
          <cell r="BT35">
            <v>11.101000000000001</v>
          </cell>
          <cell r="BU35">
            <v>4.3019999999999996</v>
          </cell>
          <cell r="BV35">
            <v>6.8</v>
          </cell>
          <cell r="BW35">
            <v>3.9260000000000002</v>
          </cell>
          <cell r="BX35">
            <v>2.09</v>
          </cell>
          <cell r="BY35">
            <v>1.8360000000000001</v>
          </cell>
          <cell r="BZ35">
            <v>9.5749999999999993</v>
          </cell>
          <cell r="CA35">
            <v>3.669</v>
          </cell>
          <cell r="CB35">
            <v>5.9059999999999997</v>
          </cell>
          <cell r="CC35">
            <v>2.7509999999999999</v>
          </cell>
          <cell r="CD35">
            <v>1.46</v>
          </cell>
          <cell r="CE35">
            <v>1.2909999999999999</v>
          </cell>
          <cell r="CF35">
            <v>5.827</v>
          </cell>
          <cell r="CG35">
            <v>1.5649999999999999</v>
          </cell>
          <cell r="CH35">
            <v>4.2619999999999996</v>
          </cell>
          <cell r="CI35">
            <v>1.1950000000000001</v>
          </cell>
          <cell r="CJ35">
            <v>0.49099999999999999</v>
          </cell>
          <cell r="CK35">
            <v>0.70499999999999996</v>
          </cell>
          <cell r="CL35">
            <v>1.609</v>
          </cell>
          <cell r="CM35">
            <v>0.63200000000000001</v>
          </cell>
          <cell r="CN35">
            <v>0.97699999999999998</v>
          </cell>
          <cell r="CO35">
            <v>1.982</v>
          </cell>
          <cell r="CP35">
            <v>0.127</v>
          </cell>
          <cell r="CQ35">
            <v>1.855</v>
          </cell>
          <cell r="CR35">
            <v>17.690999999999999</v>
          </cell>
          <cell r="CS35">
            <v>8.048</v>
          </cell>
          <cell r="CT35">
            <v>9.6430000000000007</v>
          </cell>
          <cell r="CU35">
            <v>15.252000000000001</v>
          </cell>
          <cell r="CV35">
            <v>6.0940000000000003</v>
          </cell>
          <cell r="CW35">
            <v>9.1579999999999995</v>
          </cell>
          <cell r="CX35">
            <v>3.3340000000000001</v>
          </cell>
          <cell r="CY35">
            <v>1.7230000000000001</v>
          </cell>
          <cell r="CZ35">
            <v>1.611</v>
          </cell>
          <cell r="DA35">
            <v>11.917999999999999</v>
          </cell>
          <cell r="DB35">
            <v>4.3710000000000004</v>
          </cell>
          <cell r="DC35">
            <v>7.5469999999999997</v>
          </cell>
          <cell r="DD35">
            <v>141.279</v>
          </cell>
          <cell r="DE35">
            <v>76.634</v>
          </cell>
          <cell r="DF35">
            <v>64.644999999999996</v>
          </cell>
          <cell r="DG35">
            <v>38.22</v>
          </cell>
          <cell r="DH35">
            <v>15.569000000000001</v>
          </cell>
          <cell r="DI35">
            <v>22.651</v>
          </cell>
          <cell r="DJ35">
            <v>8.4060000000000006</v>
          </cell>
          <cell r="DK35">
            <v>3.3740000000000001</v>
          </cell>
          <cell r="DL35">
            <v>5.032</v>
          </cell>
          <cell r="DM35">
            <v>324.63900000000001</v>
          </cell>
          <cell r="DN35">
            <v>157.9</v>
          </cell>
          <cell r="DO35">
            <v>166.739</v>
          </cell>
          <cell r="DP35">
            <v>221.404</v>
          </cell>
          <cell r="DQ35">
            <v>111.789</v>
          </cell>
          <cell r="DR35">
            <v>109.61499999999999</v>
          </cell>
          <cell r="DS35">
            <v>22.640999999999998</v>
          </cell>
          <cell r="DT35">
            <v>11.09</v>
          </cell>
          <cell r="DU35">
            <v>11.551</v>
          </cell>
          <cell r="DV35">
            <v>15.176</v>
          </cell>
          <cell r="DW35">
            <v>5.274</v>
          </cell>
          <cell r="DX35">
            <v>9.9019999999999992</v>
          </cell>
          <cell r="DY35">
            <v>6.5140000000000002</v>
          </cell>
          <cell r="DZ35">
            <v>2.9060000000000001</v>
          </cell>
          <cell r="EA35">
            <v>3.6080000000000001</v>
          </cell>
          <cell r="EB35">
            <v>14.289</v>
          </cell>
          <cell r="EC35">
            <v>5.5430000000000001</v>
          </cell>
          <cell r="ED35">
            <v>8.7460000000000004</v>
          </cell>
          <cell r="EE35">
            <v>13.565</v>
          </cell>
          <cell r="EF35">
            <v>5.274</v>
          </cell>
          <cell r="EG35">
            <v>8.2910000000000004</v>
          </cell>
          <cell r="EH35">
            <v>42.85</v>
          </cell>
          <cell r="EI35">
            <v>19.989999999999998</v>
          </cell>
          <cell r="EJ35">
            <v>22.859000000000002</v>
          </cell>
          <cell r="EK35">
            <v>178.554</v>
          </cell>
          <cell r="EL35">
            <v>91.799000000000007</v>
          </cell>
          <cell r="EM35">
            <v>86.754999999999995</v>
          </cell>
          <cell r="EN35">
            <v>41.045999999999999</v>
          </cell>
          <cell r="EO35">
            <v>18.524999999999999</v>
          </cell>
          <cell r="EP35">
            <v>22.521999999999998</v>
          </cell>
          <cell r="EQ35">
            <v>154.04300000000001</v>
          </cell>
          <cell r="ER35">
            <v>76.768000000000001</v>
          </cell>
          <cell r="ES35">
            <v>77.275000000000006</v>
          </cell>
          <cell r="ET35">
            <v>22.251000000000001</v>
          </cell>
          <cell r="EU35">
            <v>11.689</v>
          </cell>
          <cell r="EV35">
            <v>10.561999999999999</v>
          </cell>
          <cell r="EW35">
            <v>239.30600000000001</v>
          </cell>
          <cell r="EX35">
            <v>120.384</v>
          </cell>
          <cell r="EY35">
            <v>118.922</v>
          </cell>
          <cell r="EZ35">
            <v>213.232</v>
          </cell>
          <cell r="FA35">
            <v>107.1</v>
          </cell>
          <cell r="FB35">
            <v>106.13200000000001</v>
          </cell>
          <cell r="FC35">
            <v>198.01</v>
          </cell>
          <cell r="FD35">
            <v>99.876000000000005</v>
          </cell>
          <cell r="FE35">
            <v>98.134</v>
          </cell>
          <cell r="FF35">
            <v>57.296999999999997</v>
          </cell>
          <cell r="FG35">
            <v>27.137</v>
          </cell>
          <cell r="FH35">
            <v>30.16</v>
          </cell>
          <cell r="FI35">
            <v>37.417000000000002</v>
          </cell>
          <cell r="FJ35">
            <v>17.629000000000001</v>
          </cell>
          <cell r="FK35">
            <v>19.788</v>
          </cell>
          <cell r="FL35">
            <v>19.513999999999999</v>
          </cell>
          <cell r="FM35">
            <v>9.0340000000000007</v>
          </cell>
          <cell r="FN35">
            <v>10.481</v>
          </cell>
          <cell r="FO35">
            <v>9.2929999999999993</v>
          </cell>
          <cell r="FP35">
            <v>4.9989999999999997</v>
          </cell>
          <cell r="FQ35">
            <v>4.2939999999999996</v>
          </cell>
          <cell r="FR35">
            <v>93.941999999999993</v>
          </cell>
          <cell r="FS35">
            <v>41.110999999999997</v>
          </cell>
          <cell r="FT35">
            <v>52.831000000000003</v>
          </cell>
          <cell r="FU35">
            <v>20.588000000000001</v>
          </cell>
          <cell r="FV35">
            <v>9.2379999999999995</v>
          </cell>
          <cell r="FW35">
            <v>11.35</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row>
        <row r="47">
          <cell r="B47">
            <v>21.189</v>
          </cell>
          <cell r="C47">
            <v>252.64</v>
          </cell>
          <cell r="D47">
            <v>129.19499999999999</v>
          </cell>
          <cell r="E47">
            <v>123.446</v>
          </cell>
          <cell r="F47">
            <v>174.95500000000001</v>
          </cell>
          <cell r="G47">
            <v>81.385000000000005</v>
          </cell>
          <cell r="H47">
            <v>93.57</v>
          </cell>
          <cell r="I47">
            <v>23.292999999999999</v>
          </cell>
          <cell r="J47">
            <v>9.6270000000000007</v>
          </cell>
          <cell r="K47">
            <v>13.666</v>
          </cell>
          <cell r="L47">
            <v>167.16300000000001</v>
          </cell>
          <cell r="M47">
            <v>85.983999999999995</v>
          </cell>
          <cell r="N47">
            <v>81.179000000000002</v>
          </cell>
          <cell r="O47">
            <v>127.14</v>
          </cell>
          <cell r="P47">
            <v>68.385999999999996</v>
          </cell>
          <cell r="Q47">
            <v>58.753999999999998</v>
          </cell>
          <cell r="R47">
            <v>12.532</v>
          </cell>
          <cell r="S47">
            <v>6.9249999999999998</v>
          </cell>
          <cell r="T47">
            <v>5.6070000000000002</v>
          </cell>
          <cell r="U47">
            <v>6.5149999999999997</v>
          </cell>
          <cell r="V47">
            <v>2.4169999999999998</v>
          </cell>
          <cell r="W47">
            <v>4.0979999999999999</v>
          </cell>
          <cell r="X47">
            <v>4.4509999999999996</v>
          </cell>
          <cell r="Y47">
            <v>1.536</v>
          </cell>
          <cell r="Z47">
            <v>2.915</v>
          </cell>
          <cell r="AA47">
            <v>6.7949999999999999</v>
          </cell>
          <cell r="AB47">
            <v>3.214</v>
          </cell>
          <cell r="AC47">
            <v>3.581</v>
          </cell>
          <cell r="AD47">
            <v>5.9089999999999998</v>
          </cell>
          <cell r="AE47">
            <v>2.3279999999999998</v>
          </cell>
          <cell r="AF47">
            <v>3.581</v>
          </cell>
          <cell r="AG47">
            <v>27.009</v>
          </cell>
          <cell r="AH47">
            <v>13.24</v>
          </cell>
          <cell r="AI47">
            <v>13.768000000000001</v>
          </cell>
          <cell r="AJ47">
            <v>100.13200000000001</v>
          </cell>
          <cell r="AK47">
            <v>55.146000000000001</v>
          </cell>
          <cell r="AL47">
            <v>44.985999999999997</v>
          </cell>
          <cell r="AM47">
            <v>25.923999999999999</v>
          </cell>
          <cell r="AN47">
            <v>12.62</v>
          </cell>
          <cell r="AO47">
            <v>13.304</v>
          </cell>
          <cell r="AP47">
            <v>86.415000000000006</v>
          </cell>
          <cell r="AQ47">
            <v>45.987000000000002</v>
          </cell>
          <cell r="AR47">
            <v>40.427999999999997</v>
          </cell>
          <cell r="AS47">
            <v>7.2469999999999999</v>
          </cell>
          <cell r="AT47">
            <v>3.6760000000000002</v>
          </cell>
          <cell r="AU47">
            <v>3.5710000000000002</v>
          </cell>
          <cell r="AV47">
            <v>133.86000000000001</v>
          </cell>
          <cell r="AW47">
            <v>71.105999999999995</v>
          </cell>
          <cell r="AX47">
            <v>62.753</v>
          </cell>
          <cell r="AY47">
            <v>116.48099999999999</v>
          </cell>
          <cell r="AZ47">
            <v>63.143000000000001</v>
          </cell>
          <cell r="BA47">
            <v>53.338000000000001</v>
          </cell>
          <cell r="BB47">
            <v>110.84399999999999</v>
          </cell>
          <cell r="BC47">
            <v>60.790999999999997</v>
          </cell>
          <cell r="BD47">
            <v>50.052999999999997</v>
          </cell>
          <cell r="BE47">
            <v>27.074000000000002</v>
          </cell>
          <cell r="BF47">
            <v>12.53</v>
          </cell>
          <cell r="BG47">
            <v>14.544</v>
          </cell>
          <cell r="BH47">
            <v>17.105</v>
          </cell>
          <cell r="BI47">
            <v>8.0370000000000008</v>
          </cell>
          <cell r="BJ47">
            <v>9.0679999999999996</v>
          </cell>
          <cell r="BK47">
            <v>10.385</v>
          </cell>
          <cell r="BL47">
            <v>5.3170000000000002</v>
          </cell>
          <cell r="BM47">
            <v>5.0679999999999996</v>
          </cell>
          <cell r="BN47">
            <v>4.6669999999999998</v>
          </cell>
          <cell r="BO47">
            <v>2.3330000000000002</v>
          </cell>
          <cell r="BP47">
            <v>2.3340000000000001</v>
          </cell>
          <cell r="BQ47">
            <v>35.354999999999997</v>
          </cell>
          <cell r="BR47">
            <v>15.265000000000001</v>
          </cell>
          <cell r="BS47">
            <v>20.091000000000001</v>
          </cell>
          <cell r="BT47">
            <v>9.5760000000000005</v>
          </cell>
          <cell r="BU47">
            <v>3.87</v>
          </cell>
          <cell r="BV47">
            <v>5.7050000000000001</v>
          </cell>
          <cell r="BW47">
            <v>2.5960000000000001</v>
          </cell>
          <cell r="BX47">
            <v>1.163</v>
          </cell>
          <cell r="BY47">
            <v>1.4319999999999999</v>
          </cell>
          <cell r="BZ47">
            <v>8.0470000000000006</v>
          </cell>
          <cell r="CA47">
            <v>3.04</v>
          </cell>
          <cell r="CB47">
            <v>5.0069999999999997</v>
          </cell>
          <cell r="CC47">
            <v>1.212</v>
          </cell>
          <cell r="CD47">
            <v>0.32200000000000001</v>
          </cell>
          <cell r="CE47">
            <v>0.89</v>
          </cell>
          <cell r="CF47">
            <v>6.5030000000000001</v>
          </cell>
          <cell r="CG47">
            <v>2.718</v>
          </cell>
          <cell r="CH47">
            <v>3.786</v>
          </cell>
          <cell r="CI47">
            <v>0.44800000000000001</v>
          </cell>
          <cell r="CJ47">
            <v>0.36099999999999999</v>
          </cell>
          <cell r="CK47">
            <v>8.5999999999999993E-2</v>
          </cell>
          <cell r="CL47">
            <v>1.5649999999999999</v>
          </cell>
          <cell r="CM47">
            <v>0.86799999999999999</v>
          </cell>
          <cell r="CN47">
            <v>0.69799999999999995</v>
          </cell>
          <cell r="CO47">
            <v>2.3130000000000002</v>
          </cell>
          <cell r="CP47">
            <v>0.21099999999999999</v>
          </cell>
          <cell r="CQ47">
            <v>2.1019999999999999</v>
          </cell>
          <cell r="CR47">
            <v>18.111999999999998</v>
          </cell>
          <cell r="CS47">
            <v>6.9960000000000004</v>
          </cell>
          <cell r="CT47">
            <v>11.116</v>
          </cell>
          <cell r="CU47">
            <v>14.279</v>
          </cell>
          <cell r="CV47">
            <v>6.24</v>
          </cell>
          <cell r="CW47">
            <v>8.0389999999999997</v>
          </cell>
          <cell r="CX47">
            <v>2.3540000000000001</v>
          </cell>
          <cell r="CY47">
            <v>0.85299999999999998</v>
          </cell>
          <cell r="CZ47">
            <v>1.5009999999999999</v>
          </cell>
          <cell r="DA47">
            <v>11.925000000000001</v>
          </cell>
          <cell r="DB47">
            <v>5.3869999999999996</v>
          </cell>
          <cell r="DC47">
            <v>6.5380000000000003</v>
          </cell>
          <cell r="DD47">
            <v>129.495</v>
          </cell>
          <cell r="DE47">
            <v>69.239000000000004</v>
          </cell>
          <cell r="DF47">
            <v>60.255000000000003</v>
          </cell>
          <cell r="DG47">
            <v>37.667999999999999</v>
          </cell>
          <cell r="DH47">
            <v>16.744</v>
          </cell>
          <cell r="DI47">
            <v>20.923999999999999</v>
          </cell>
          <cell r="DJ47">
            <v>7.5869999999999997</v>
          </cell>
          <cell r="DK47">
            <v>3.0030000000000001</v>
          </cell>
          <cell r="DL47">
            <v>4.5839999999999996</v>
          </cell>
          <cell r="DM47">
            <v>330.25200000000001</v>
          </cell>
          <cell r="DN47">
            <v>160.815</v>
          </cell>
          <cell r="DO47">
            <v>169.43700000000001</v>
          </cell>
          <cell r="DP47">
            <v>231.089</v>
          </cell>
          <cell r="DQ47">
            <v>118.12</v>
          </cell>
          <cell r="DR47">
            <v>112.96899999999999</v>
          </cell>
          <cell r="DS47">
            <v>26.6</v>
          </cell>
          <cell r="DT47">
            <v>15.696</v>
          </cell>
          <cell r="DU47">
            <v>10.904</v>
          </cell>
          <cell r="DV47">
            <v>15.983000000000001</v>
          </cell>
          <cell r="DW47">
            <v>6.226</v>
          </cell>
          <cell r="DX47">
            <v>9.7569999999999997</v>
          </cell>
          <cell r="DY47">
            <v>7.992</v>
          </cell>
          <cell r="DZ47">
            <v>3.8809999999999998</v>
          </cell>
          <cell r="EA47">
            <v>4.1109999999999998</v>
          </cell>
          <cell r="EB47">
            <v>15.114000000000001</v>
          </cell>
          <cell r="EC47">
            <v>6.0149999999999997</v>
          </cell>
          <cell r="ED47">
            <v>9.1</v>
          </cell>
          <cell r="EE47">
            <v>13.513999999999999</v>
          </cell>
          <cell r="EF47">
            <v>4.8620000000000001</v>
          </cell>
          <cell r="EG47">
            <v>8.6509999999999998</v>
          </cell>
          <cell r="EH47">
            <v>48.985999999999997</v>
          </cell>
          <cell r="EI47">
            <v>26.852</v>
          </cell>
          <cell r="EJ47">
            <v>22.134</v>
          </cell>
          <cell r="EK47">
            <v>182.10300000000001</v>
          </cell>
          <cell r="EL47">
            <v>91.268000000000001</v>
          </cell>
          <cell r="EM47">
            <v>90.834999999999994</v>
          </cell>
          <cell r="EN47">
            <v>45.048999999999999</v>
          </cell>
          <cell r="EO47">
            <v>24.931000000000001</v>
          </cell>
          <cell r="EP47">
            <v>20.117999999999999</v>
          </cell>
          <cell r="EQ47">
            <v>160.256</v>
          </cell>
          <cell r="ER47">
            <v>76.176000000000002</v>
          </cell>
          <cell r="ES47">
            <v>84.08</v>
          </cell>
          <cell r="ET47">
            <v>24.710999999999999</v>
          </cell>
          <cell r="EU47">
            <v>11.595000000000001</v>
          </cell>
          <cell r="EV47">
            <v>13.117000000000001</v>
          </cell>
          <cell r="EW47">
            <v>246.72900000000001</v>
          </cell>
          <cell r="EX47">
            <v>123.904</v>
          </cell>
          <cell r="EY47">
            <v>122.825</v>
          </cell>
          <cell r="EZ47">
            <v>220.29900000000001</v>
          </cell>
          <cell r="FA47">
            <v>109.56</v>
          </cell>
          <cell r="FB47">
            <v>110.74</v>
          </cell>
          <cell r="FC47">
            <v>206.32499999999999</v>
          </cell>
          <cell r="FD47">
            <v>104.68</v>
          </cell>
          <cell r="FE47">
            <v>101.645</v>
          </cell>
          <cell r="FF47">
            <v>60.591999999999999</v>
          </cell>
          <cell r="FG47">
            <v>28.291</v>
          </cell>
          <cell r="FH47">
            <v>32.301000000000002</v>
          </cell>
          <cell r="FI47">
            <v>40.662999999999997</v>
          </cell>
          <cell r="FJ47">
            <v>19.957000000000001</v>
          </cell>
          <cell r="FK47">
            <v>20.706</v>
          </cell>
          <cell r="FL47">
            <v>25.023</v>
          </cell>
          <cell r="FM47">
            <v>14.173</v>
          </cell>
          <cell r="FN47">
            <v>10.85</v>
          </cell>
          <cell r="FO47">
            <v>9.4309999999999992</v>
          </cell>
          <cell r="FP47">
            <v>5.1029999999999998</v>
          </cell>
          <cell r="FQ47">
            <v>4.327</v>
          </cell>
          <cell r="FR47">
            <v>89.731999999999999</v>
          </cell>
          <cell r="FS47">
            <v>37.591999999999999</v>
          </cell>
          <cell r="FT47">
            <v>52.14</v>
          </cell>
          <cell r="FU47">
            <v>22.376000000000001</v>
          </cell>
          <cell r="FV47">
            <v>9.5180000000000007</v>
          </cell>
          <cell r="FW47">
            <v>12.858000000000001</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row>
        <row r="59">
          <cell r="B59">
            <v>22.190999999999999</v>
          </cell>
          <cell r="C59">
            <v>253.667</v>
          </cell>
          <cell r="D59">
            <v>132.041</v>
          </cell>
          <cell r="E59">
            <v>121.626</v>
          </cell>
          <cell r="F59">
            <v>178.26</v>
          </cell>
          <cell r="G59">
            <v>79.637</v>
          </cell>
          <cell r="H59">
            <v>98.623999999999995</v>
          </cell>
          <cell r="I59">
            <v>24.033000000000001</v>
          </cell>
          <cell r="J59">
            <v>10.272</v>
          </cell>
          <cell r="K59">
            <v>13.760999999999999</v>
          </cell>
          <cell r="L59">
            <v>163.82300000000001</v>
          </cell>
          <cell r="M59">
            <v>82.584000000000003</v>
          </cell>
          <cell r="N59">
            <v>81.239999999999995</v>
          </cell>
          <cell r="O59">
            <v>121.34399999999999</v>
          </cell>
          <cell r="P59">
            <v>64.316999999999993</v>
          </cell>
          <cell r="Q59">
            <v>57.027000000000001</v>
          </cell>
          <cell r="R59">
            <v>13.875</v>
          </cell>
          <cell r="S59">
            <v>8.2919999999999998</v>
          </cell>
          <cell r="T59">
            <v>5.5830000000000002</v>
          </cell>
          <cell r="U59">
            <v>5.524</v>
          </cell>
          <cell r="V59">
            <v>2.1379999999999999</v>
          </cell>
          <cell r="W59">
            <v>3.3860000000000001</v>
          </cell>
          <cell r="X59">
            <v>3.476</v>
          </cell>
          <cell r="Y59">
            <v>1.524</v>
          </cell>
          <cell r="Z59">
            <v>1.952</v>
          </cell>
          <cell r="AA59">
            <v>5.74</v>
          </cell>
          <cell r="AB59">
            <v>2.3820000000000001</v>
          </cell>
          <cell r="AC59">
            <v>3.3580000000000001</v>
          </cell>
          <cell r="AD59">
            <v>5.1130000000000004</v>
          </cell>
          <cell r="AE59">
            <v>1.93</v>
          </cell>
          <cell r="AF59">
            <v>3.1829999999999998</v>
          </cell>
          <cell r="AG59">
            <v>25.936</v>
          </cell>
          <cell r="AH59">
            <v>14.526999999999999</v>
          </cell>
          <cell r="AI59">
            <v>11.41</v>
          </cell>
          <cell r="AJ59">
            <v>95.408000000000001</v>
          </cell>
          <cell r="AK59">
            <v>49.79</v>
          </cell>
          <cell r="AL59">
            <v>45.616999999999997</v>
          </cell>
          <cell r="AM59">
            <v>24.881</v>
          </cell>
          <cell r="AN59">
            <v>14.141999999999999</v>
          </cell>
          <cell r="AO59">
            <v>10.739000000000001</v>
          </cell>
          <cell r="AP59">
            <v>86.72</v>
          </cell>
          <cell r="AQ59">
            <v>44.267000000000003</v>
          </cell>
          <cell r="AR59">
            <v>42.453000000000003</v>
          </cell>
          <cell r="AS59">
            <v>7.96</v>
          </cell>
          <cell r="AT59">
            <v>4.3419999999999996</v>
          </cell>
          <cell r="AU59">
            <v>3.6179999999999999</v>
          </cell>
          <cell r="AV59">
            <v>130.17099999999999</v>
          </cell>
          <cell r="AW59">
            <v>68.284000000000006</v>
          </cell>
          <cell r="AX59">
            <v>61.887</v>
          </cell>
          <cell r="AY59">
            <v>113.86499999999999</v>
          </cell>
          <cell r="AZ59">
            <v>59.993000000000002</v>
          </cell>
          <cell r="BA59">
            <v>53.872</v>
          </cell>
          <cell r="BB59">
            <v>106.791</v>
          </cell>
          <cell r="BC59">
            <v>56.420999999999999</v>
          </cell>
          <cell r="BD59">
            <v>50.37</v>
          </cell>
          <cell r="BE59">
            <v>30.870999999999999</v>
          </cell>
          <cell r="BF59">
            <v>16.297999999999998</v>
          </cell>
          <cell r="BG59">
            <v>14.573</v>
          </cell>
          <cell r="BH59">
            <v>19.765000000000001</v>
          </cell>
          <cell r="BI59">
            <v>10.555999999999999</v>
          </cell>
          <cell r="BJ59">
            <v>9.2089999999999996</v>
          </cell>
          <cell r="BK59">
            <v>10.936999999999999</v>
          </cell>
          <cell r="BL59">
            <v>6.5890000000000004</v>
          </cell>
          <cell r="BM59">
            <v>4.3490000000000002</v>
          </cell>
          <cell r="BN59">
            <v>6.2830000000000004</v>
          </cell>
          <cell r="BO59">
            <v>3.6970000000000001</v>
          </cell>
          <cell r="BP59">
            <v>2.5859999999999999</v>
          </cell>
          <cell r="BQ59">
            <v>36.197000000000003</v>
          </cell>
          <cell r="BR59">
            <v>14.57</v>
          </cell>
          <cell r="BS59">
            <v>21.626000000000001</v>
          </cell>
          <cell r="BT59">
            <v>9.4480000000000004</v>
          </cell>
          <cell r="BU59">
            <v>3.7360000000000002</v>
          </cell>
          <cell r="BV59">
            <v>5.7110000000000003</v>
          </cell>
          <cell r="BW59">
            <v>3.302</v>
          </cell>
          <cell r="BX59">
            <v>1.6930000000000001</v>
          </cell>
          <cell r="BY59">
            <v>1.609</v>
          </cell>
          <cell r="BZ59">
            <v>6.859</v>
          </cell>
          <cell r="CA59">
            <v>2.8130000000000002</v>
          </cell>
          <cell r="CB59">
            <v>4.0460000000000003</v>
          </cell>
          <cell r="CC59">
            <v>1.4359999999999999</v>
          </cell>
          <cell r="CD59">
            <v>0.23799999999999999</v>
          </cell>
          <cell r="CE59">
            <v>1.1990000000000001</v>
          </cell>
          <cell r="CF59">
            <v>4.8330000000000002</v>
          </cell>
          <cell r="CG59">
            <v>2.4020000000000001</v>
          </cell>
          <cell r="CH59">
            <v>2.431</v>
          </cell>
          <cell r="CI59">
            <v>0.312</v>
          </cell>
          <cell r="CJ59">
            <v>0.18</v>
          </cell>
          <cell r="CK59">
            <v>0.13100000000000001</v>
          </cell>
          <cell r="CL59">
            <v>2.778</v>
          </cell>
          <cell r="CM59">
            <v>0.92300000000000004</v>
          </cell>
          <cell r="CN59">
            <v>1.855</v>
          </cell>
          <cell r="CO59">
            <v>1.141</v>
          </cell>
          <cell r="CP59">
            <v>7.6999999999999999E-2</v>
          </cell>
          <cell r="CQ59">
            <v>1.0649999999999999</v>
          </cell>
          <cell r="CR59">
            <v>18.925000000000001</v>
          </cell>
          <cell r="CS59">
            <v>7.8070000000000004</v>
          </cell>
          <cell r="CT59">
            <v>11.119</v>
          </cell>
          <cell r="CU59">
            <v>15.920999999999999</v>
          </cell>
          <cell r="CV59">
            <v>7.4329999999999998</v>
          </cell>
          <cell r="CW59">
            <v>8.4870000000000001</v>
          </cell>
          <cell r="CX59">
            <v>2.6419999999999999</v>
          </cell>
          <cell r="CY59">
            <v>0.96099999999999997</v>
          </cell>
          <cell r="CZ59">
            <v>1.6819999999999999</v>
          </cell>
          <cell r="DA59">
            <v>13.278</v>
          </cell>
          <cell r="DB59">
            <v>6.4729999999999999</v>
          </cell>
          <cell r="DC59">
            <v>6.806</v>
          </cell>
          <cell r="DD59">
            <v>123.986</v>
          </cell>
          <cell r="DE59">
            <v>65.277000000000001</v>
          </cell>
          <cell r="DF59">
            <v>58.709000000000003</v>
          </cell>
          <cell r="DG59">
            <v>39.838000000000001</v>
          </cell>
          <cell r="DH59">
            <v>17.306000000000001</v>
          </cell>
          <cell r="DI59">
            <v>22.530999999999999</v>
          </cell>
          <cell r="DJ59">
            <v>6.2009999999999996</v>
          </cell>
          <cell r="DK59">
            <v>2.8130000000000002</v>
          </cell>
          <cell r="DL59">
            <v>3.3879999999999999</v>
          </cell>
          <cell r="DM59">
            <v>332.97300000000001</v>
          </cell>
          <cell r="DN59">
            <v>162.233</v>
          </cell>
          <cell r="DO59">
            <v>170.74</v>
          </cell>
          <cell r="DP59">
            <v>226.18</v>
          </cell>
          <cell r="DQ59">
            <v>114.542</v>
          </cell>
          <cell r="DR59">
            <v>111.63800000000001</v>
          </cell>
          <cell r="DS59">
            <v>27.254000000000001</v>
          </cell>
          <cell r="DT59">
            <v>16.125</v>
          </cell>
          <cell r="DU59">
            <v>11.129</v>
          </cell>
          <cell r="DV59">
            <v>15.339</v>
          </cell>
          <cell r="DW59">
            <v>5.9669999999999996</v>
          </cell>
          <cell r="DX59">
            <v>9.3719999999999999</v>
          </cell>
          <cell r="DY59">
            <v>7.1630000000000003</v>
          </cell>
          <cell r="DZ59">
            <v>2.1339999999999999</v>
          </cell>
          <cell r="EA59">
            <v>5.0289999999999999</v>
          </cell>
          <cell r="EB59">
            <v>14.974</v>
          </cell>
          <cell r="EC59">
            <v>6.3040000000000003</v>
          </cell>
          <cell r="ED59">
            <v>8.67</v>
          </cell>
          <cell r="EE59">
            <v>14.417</v>
          </cell>
          <cell r="EF59">
            <v>5.9669999999999996</v>
          </cell>
          <cell r="EG59">
            <v>8.4499999999999993</v>
          </cell>
          <cell r="EH59">
            <v>49.072000000000003</v>
          </cell>
          <cell r="EI59">
            <v>24.46</v>
          </cell>
          <cell r="EJ59">
            <v>24.613</v>
          </cell>
          <cell r="EK59">
            <v>177.108</v>
          </cell>
          <cell r="EL59">
            <v>90.081999999999994</v>
          </cell>
          <cell r="EM59">
            <v>87.025999999999996</v>
          </cell>
          <cell r="EN59">
            <v>45.649000000000001</v>
          </cell>
          <cell r="EO59">
            <v>22.234000000000002</v>
          </cell>
          <cell r="EP59">
            <v>23.414999999999999</v>
          </cell>
          <cell r="EQ59">
            <v>154.339</v>
          </cell>
          <cell r="ER59">
            <v>76.614000000000004</v>
          </cell>
          <cell r="ES59">
            <v>77.724999999999994</v>
          </cell>
          <cell r="ET59">
            <v>23.861999999999998</v>
          </cell>
          <cell r="EU59">
            <v>10.359</v>
          </cell>
          <cell r="EV59">
            <v>13.502000000000001</v>
          </cell>
          <cell r="EW59">
            <v>242.85900000000001</v>
          </cell>
          <cell r="EX59">
            <v>122.45</v>
          </cell>
          <cell r="EY59">
            <v>120.40900000000001</v>
          </cell>
          <cell r="EZ59">
            <v>215.678</v>
          </cell>
          <cell r="FA59">
            <v>107.751</v>
          </cell>
          <cell r="FB59">
            <v>107.926</v>
          </cell>
          <cell r="FC59">
            <v>201.364</v>
          </cell>
          <cell r="FD59">
            <v>101.63</v>
          </cell>
          <cell r="FE59">
            <v>99.733999999999995</v>
          </cell>
          <cell r="FF59">
            <v>62.256999999999998</v>
          </cell>
          <cell r="FG59">
            <v>30.588000000000001</v>
          </cell>
          <cell r="FH59">
            <v>31.669</v>
          </cell>
          <cell r="FI59">
            <v>40.988</v>
          </cell>
          <cell r="FJ59">
            <v>19.044</v>
          </cell>
          <cell r="FK59">
            <v>21.945</v>
          </cell>
          <cell r="FL59">
            <v>24.31</v>
          </cell>
          <cell r="FM59">
            <v>11.135999999999999</v>
          </cell>
          <cell r="FN59">
            <v>13.173999999999999</v>
          </cell>
          <cell r="FO59">
            <v>7.3029999999999999</v>
          </cell>
          <cell r="FP59">
            <v>4.1779999999999999</v>
          </cell>
          <cell r="FQ59">
            <v>3.125</v>
          </cell>
          <cell r="FR59">
            <v>99.49</v>
          </cell>
          <cell r="FS59">
            <v>43.514000000000003</v>
          </cell>
          <cell r="FT59">
            <v>55.975999999999999</v>
          </cell>
          <cell r="FU59">
            <v>23.257000000000001</v>
          </cell>
          <cell r="FV59">
            <v>11.44</v>
          </cell>
          <cell r="FW59">
            <v>11.817</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row>
        <row r="71">
          <cell r="B71">
            <v>20.739000000000001</v>
          </cell>
          <cell r="C71">
            <v>267.70400000000001</v>
          </cell>
          <cell r="D71">
            <v>138.76</v>
          </cell>
          <cell r="E71">
            <v>128.94499999999999</v>
          </cell>
          <cell r="F71">
            <v>169.85499999999999</v>
          </cell>
          <cell r="G71">
            <v>76.369</v>
          </cell>
          <cell r="H71">
            <v>93.486999999999995</v>
          </cell>
          <cell r="I71">
            <v>23.276</v>
          </cell>
          <cell r="J71">
            <v>8.6489999999999991</v>
          </cell>
          <cell r="K71">
            <v>14.627000000000001</v>
          </cell>
          <cell r="L71">
            <v>168.59399999999999</v>
          </cell>
          <cell r="M71">
            <v>85.164000000000001</v>
          </cell>
          <cell r="N71">
            <v>83.43</v>
          </cell>
          <cell r="O71">
            <v>123.539</v>
          </cell>
          <cell r="P71">
            <v>64.299000000000007</v>
          </cell>
          <cell r="Q71">
            <v>59.24</v>
          </cell>
          <cell r="R71">
            <v>16.635999999999999</v>
          </cell>
          <cell r="S71">
            <v>8.8469999999999995</v>
          </cell>
          <cell r="T71">
            <v>7.7889999999999997</v>
          </cell>
          <cell r="U71">
            <v>7.6280000000000001</v>
          </cell>
          <cell r="V71">
            <v>2.8980000000000001</v>
          </cell>
          <cell r="W71">
            <v>4.7300000000000004</v>
          </cell>
          <cell r="X71">
            <v>6.19</v>
          </cell>
          <cell r="Y71">
            <v>2.4980000000000002</v>
          </cell>
          <cell r="Z71">
            <v>3.6930000000000001</v>
          </cell>
          <cell r="AA71">
            <v>7.6630000000000003</v>
          </cell>
          <cell r="AB71">
            <v>3.2530000000000001</v>
          </cell>
          <cell r="AC71">
            <v>4.41</v>
          </cell>
          <cell r="AD71">
            <v>6.93</v>
          </cell>
          <cell r="AE71">
            <v>2.6139999999999999</v>
          </cell>
          <cell r="AF71">
            <v>4.3159999999999998</v>
          </cell>
          <cell r="AG71">
            <v>24.472000000000001</v>
          </cell>
          <cell r="AH71">
            <v>11.766999999999999</v>
          </cell>
          <cell r="AI71">
            <v>12.705</v>
          </cell>
          <cell r="AJ71">
            <v>99.066000000000003</v>
          </cell>
          <cell r="AK71">
            <v>52.531999999999996</v>
          </cell>
          <cell r="AL71">
            <v>46.534999999999997</v>
          </cell>
          <cell r="AM71">
            <v>23.24</v>
          </cell>
          <cell r="AN71">
            <v>10.95</v>
          </cell>
          <cell r="AO71">
            <v>12.29</v>
          </cell>
          <cell r="AP71">
            <v>87.024000000000001</v>
          </cell>
          <cell r="AQ71">
            <v>43.996000000000002</v>
          </cell>
          <cell r="AR71">
            <v>43.027000000000001</v>
          </cell>
          <cell r="AS71">
            <v>8.5630000000000006</v>
          </cell>
          <cell r="AT71">
            <v>4.4729999999999999</v>
          </cell>
          <cell r="AU71">
            <v>4.09</v>
          </cell>
          <cell r="AV71">
            <v>133.173</v>
          </cell>
          <cell r="AW71">
            <v>68.165000000000006</v>
          </cell>
          <cell r="AX71">
            <v>65.007999999999996</v>
          </cell>
          <cell r="AY71">
            <v>116.962</v>
          </cell>
          <cell r="AZ71">
            <v>61.390999999999998</v>
          </cell>
          <cell r="BA71">
            <v>55.570999999999998</v>
          </cell>
          <cell r="BB71">
            <v>108.453</v>
          </cell>
          <cell r="BC71">
            <v>57.69</v>
          </cell>
          <cell r="BD71">
            <v>50.762999999999998</v>
          </cell>
          <cell r="BE71">
            <v>29.986000000000001</v>
          </cell>
          <cell r="BF71">
            <v>13.949</v>
          </cell>
          <cell r="BG71">
            <v>16.036000000000001</v>
          </cell>
          <cell r="BH71">
            <v>19.024000000000001</v>
          </cell>
          <cell r="BI71">
            <v>8.8859999999999992</v>
          </cell>
          <cell r="BJ71">
            <v>10.138</v>
          </cell>
          <cell r="BK71">
            <v>9.3889999999999993</v>
          </cell>
          <cell r="BL71">
            <v>5.0199999999999996</v>
          </cell>
          <cell r="BM71">
            <v>4.37</v>
          </cell>
          <cell r="BN71">
            <v>7.1609999999999996</v>
          </cell>
          <cell r="BO71">
            <v>3.7330000000000001</v>
          </cell>
          <cell r="BP71">
            <v>3.4279999999999999</v>
          </cell>
          <cell r="BQ71">
            <v>37.893999999999998</v>
          </cell>
          <cell r="BR71">
            <v>17.132000000000001</v>
          </cell>
          <cell r="BS71">
            <v>20.760999999999999</v>
          </cell>
          <cell r="BT71">
            <v>10.499000000000001</v>
          </cell>
          <cell r="BU71">
            <v>3.6230000000000002</v>
          </cell>
          <cell r="BV71">
            <v>6.8760000000000003</v>
          </cell>
          <cell r="BW71">
            <v>2.375</v>
          </cell>
          <cell r="BX71">
            <v>1.143</v>
          </cell>
          <cell r="BY71">
            <v>1.232</v>
          </cell>
          <cell r="BZ71">
            <v>9.157</v>
          </cell>
          <cell r="CA71">
            <v>3.121</v>
          </cell>
          <cell r="CB71">
            <v>6.0359999999999996</v>
          </cell>
          <cell r="CC71">
            <v>1.925</v>
          </cell>
          <cell r="CD71">
            <v>0.746</v>
          </cell>
          <cell r="CE71">
            <v>1.179</v>
          </cell>
          <cell r="CF71">
            <v>7.0579999999999998</v>
          </cell>
          <cell r="CG71">
            <v>2.2829999999999999</v>
          </cell>
          <cell r="CH71">
            <v>4.7750000000000004</v>
          </cell>
          <cell r="CI71">
            <v>0.96899999999999997</v>
          </cell>
          <cell r="CJ71">
            <v>0.53700000000000003</v>
          </cell>
          <cell r="CK71">
            <v>0.432</v>
          </cell>
          <cell r="CL71">
            <v>1.3420000000000001</v>
          </cell>
          <cell r="CM71">
            <v>0.502</v>
          </cell>
          <cell r="CN71">
            <v>0.84</v>
          </cell>
          <cell r="CO71">
            <v>2.0379999999999998</v>
          </cell>
          <cell r="CP71">
            <v>0.182</v>
          </cell>
          <cell r="CQ71">
            <v>1.8560000000000001</v>
          </cell>
          <cell r="CR71">
            <v>18.173999999999999</v>
          </cell>
          <cell r="CS71">
            <v>7.6609999999999996</v>
          </cell>
          <cell r="CT71">
            <v>10.513</v>
          </cell>
          <cell r="CU71">
            <v>17.661000000000001</v>
          </cell>
          <cell r="CV71">
            <v>7.3559999999999999</v>
          </cell>
          <cell r="CW71">
            <v>10.305</v>
          </cell>
          <cell r="CX71">
            <v>3.1930000000000001</v>
          </cell>
          <cell r="CY71">
            <v>1.099</v>
          </cell>
          <cell r="CZ71">
            <v>2.0950000000000002</v>
          </cell>
          <cell r="DA71">
            <v>14.467000000000001</v>
          </cell>
          <cell r="DB71">
            <v>6.2569999999999997</v>
          </cell>
          <cell r="DC71">
            <v>8.2100000000000009</v>
          </cell>
          <cell r="DD71">
            <v>126.732</v>
          </cell>
          <cell r="DE71">
            <v>65.397999999999996</v>
          </cell>
          <cell r="DF71">
            <v>61.335000000000001</v>
          </cell>
          <cell r="DG71">
            <v>41.862000000000002</v>
          </cell>
          <cell r="DH71">
            <v>19.766999999999999</v>
          </cell>
          <cell r="DI71">
            <v>22.094999999999999</v>
          </cell>
          <cell r="DJ71">
            <v>8.8550000000000004</v>
          </cell>
          <cell r="DK71">
            <v>3.121</v>
          </cell>
          <cell r="DL71">
            <v>5.734</v>
          </cell>
          <cell r="DM71">
            <v>336.60599999999999</v>
          </cell>
          <cell r="DN71">
            <v>163.82599999999999</v>
          </cell>
          <cell r="DO71">
            <v>172.78</v>
          </cell>
          <cell r="DP71">
            <v>237.858</v>
          </cell>
          <cell r="DQ71">
            <v>119.89400000000001</v>
          </cell>
          <cell r="DR71">
            <v>117.965</v>
          </cell>
          <cell r="DS71">
            <v>21.247</v>
          </cell>
          <cell r="DT71">
            <v>9.5990000000000002</v>
          </cell>
          <cell r="DU71">
            <v>11.648</v>
          </cell>
          <cell r="DV71">
            <v>14.404999999999999</v>
          </cell>
          <cell r="DW71">
            <v>4.9720000000000004</v>
          </cell>
          <cell r="DX71">
            <v>9.4329999999999998</v>
          </cell>
          <cell r="DY71">
            <v>6.2439999999999998</v>
          </cell>
          <cell r="DZ71">
            <v>2.7719999999999998</v>
          </cell>
          <cell r="EA71">
            <v>3.472</v>
          </cell>
          <cell r="EB71">
            <v>12.643000000000001</v>
          </cell>
          <cell r="EC71">
            <v>4.984</v>
          </cell>
          <cell r="ED71">
            <v>7.66</v>
          </cell>
          <cell r="EE71">
            <v>12.132999999999999</v>
          </cell>
          <cell r="EF71">
            <v>4.4729999999999999</v>
          </cell>
          <cell r="EG71">
            <v>7.66</v>
          </cell>
          <cell r="EH71">
            <v>47.497999999999998</v>
          </cell>
          <cell r="EI71">
            <v>22.094000000000001</v>
          </cell>
          <cell r="EJ71">
            <v>25.405000000000001</v>
          </cell>
          <cell r="EK71">
            <v>190.36</v>
          </cell>
          <cell r="EL71">
            <v>97.8</v>
          </cell>
          <cell r="EM71">
            <v>92.56</v>
          </cell>
          <cell r="EN71">
            <v>44.768999999999998</v>
          </cell>
          <cell r="EO71">
            <v>20.091000000000001</v>
          </cell>
          <cell r="EP71">
            <v>24.678999999999998</v>
          </cell>
          <cell r="EQ71">
            <v>166.53899999999999</v>
          </cell>
          <cell r="ER71">
            <v>82.356999999999999</v>
          </cell>
          <cell r="ES71">
            <v>84.182000000000002</v>
          </cell>
          <cell r="ET71">
            <v>22.72</v>
          </cell>
          <cell r="EU71">
            <v>9.8529999999999998</v>
          </cell>
          <cell r="EV71">
            <v>12.866</v>
          </cell>
          <cell r="EW71">
            <v>253.315</v>
          </cell>
          <cell r="EX71">
            <v>127.79600000000001</v>
          </cell>
          <cell r="EY71">
            <v>125.51900000000001</v>
          </cell>
          <cell r="EZ71">
            <v>225.58199999999999</v>
          </cell>
          <cell r="FA71">
            <v>114.036</v>
          </cell>
          <cell r="FB71">
            <v>111.54600000000001</v>
          </cell>
          <cell r="FC71">
            <v>213.14699999999999</v>
          </cell>
          <cell r="FD71">
            <v>108.28400000000001</v>
          </cell>
          <cell r="FE71">
            <v>104.863</v>
          </cell>
          <cell r="FF71">
            <v>60.335999999999999</v>
          </cell>
          <cell r="FG71">
            <v>27.977</v>
          </cell>
          <cell r="FH71">
            <v>32.36</v>
          </cell>
          <cell r="FI71">
            <v>36.847000000000001</v>
          </cell>
          <cell r="FJ71">
            <v>18.190999999999999</v>
          </cell>
          <cell r="FK71">
            <v>18.655999999999999</v>
          </cell>
          <cell r="FL71">
            <v>21.390999999999998</v>
          </cell>
          <cell r="FM71">
            <v>10.289</v>
          </cell>
          <cell r="FN71">
            <v>11.102</v>
          </cell>
          <cell r="FO71">
            <v>6.7690000000000001</v>
          </cell>
          <cell r="FP71">
            <v>2.61</v>
          </cell>
          <cell r="FQ71">
            <v>4.1589999999999998</v>
          </cell>
          <cell r="FR71">
            <v>91.977999999999994</v>
          </cell>
          <cell r="FS71">
            <v>41.322000000000003</v>
          </cell>
          <cell r="FT71">
            <v>50.656999999999996</v>
          </cell>
          <cell r="FU71">
            <v>18.783000000000001</v>
          </cell>
          <cell r="FV71">
            <v>8.4949999999999992</v>
          </cell>
          <cell r="FW71">
            <v>10.287000000000001</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row>
        <row r="83">
          <cell r="B83">
            <v>21.125</v>
          </cell>
          <cell r="C83">
            <v>266.64699999999999</v>
          </cell>
          <cell r="D83">
            <v>139.20599999999999</v>
          </cell>
          <cell r="E83">
            <v>127.441</v>
          </cell>
          <cell r="F83">
            <v>176.65600000000001</v>
          </cell>
          <cell r="G83">
            <v>78.885000000000005</v>
          </cell>
          <cell r="H83">
            <v>97.771000000000001</v>
          </cell>
          <cell r="I83">
            <v>24.125</v>
          </cell>
          <cell r="J83">
            <v>10.223000000000001</v>
          </cell>
          <cell r="K83">
            <v>13.901999999999999</v>
          </cell>
          <cell r="L83">
            <v>156.191</v>
          </cell>
          <cell r="M83">
            <v>77.953999999999994</v>
          </cell>
          <cell r="N83">
            <v>78.236000000000004</v>
          </cell>
          <cell r="O83">
            <v>116.462</v>
          </cell>
          <cell r="P83">
            <v>61.362000000000002</v>
          </cell>
          <cell r="Q83">
            <v>55.1</v>
          </cell>
          <cell r="R83">
            <v>11.38</v>
          </cell>
          <cell r="S83">
            <v>7.101</v>
          </cell>
          <cell r="T83">
            <v>4.2789999999999999</v>
          </cell>
          <cell r="U83">
            <v>5.21</v>
          </cell>
          <cell r="V83">
            <v>2.3260000000000001</v>
          </cell>
          <cell r="W83">
            <v>2.8839999999999999</v>
          </cell>
          <cell r="X83">
            <v>3.601</v>
          </cell>
          <cell r="Y83">
            <v>1.7889999999999999</v>
          </cell>
          <cell r="Z83">
            <v>1.8120000000000001</v>
          </cell>
          <cell r="AA83">
            <v>5.2880000000000003</v>
          </cell>
          <cell r="AB83">
            <v>2.4809999999999999</v>
          </cell>
          <cell r="AC83">
            <v>2.8069999999999999</v>
          </cell>
          <cell r="AD83">
            <v>4.7930000000000001</v>
          </cell>
          <cell r="AE83">
            <v>2.2080000000000002</v>
          </cell>
          <cell r="AF83">
            <v>2.585</v>
          </cell>
          <cell r="AG83">
            <v>21.946000000000002</v>
          </cell>
          <cell r="AH83">
            <v>11.702999999999999</v>
          </cell>
          <cell r="AI83">
            <v>10.243</v>
          </cell>
          <cell r="AJ83">
            <v>94.516999999999996</v>
          </cell>
          <cell r="AK83">
            <v>49.658999999999999</v>
          </cell>
          <cell r="AL83">
            <v>44.856999999999999</v>
          </cell>
          <cell r="AM83">
            <v>20.536000000000001</v>
          </cell>
          <cell r="AN83">
            <v>10.845000000000001</v>
          </cell>
          <cell r="AO83">
            <v>9.6910000000000007</v>
          </cell>
          <cell r="AP83">
            <v>80.143000000000001</v>
          </cell>
          <cell r="AQ83">
            <v>39.19</v>
          </cell>
          <cell r="AR83">
            <v>40.953000000000003</v>
          </cell>
          <cell r="AS83">
            <v>6.6159999999999997</v>
          </cell>
          <cell r="AT83">
            <v>3.2090000000000001</v>
          </cell>
          <cell r="AU83">
            <v>3.407</v>
          </cell>
          <cell r="AV83">
            <v>123.035</v>
          </cell>
          <cell r="AW83">
            <v>63.975000000000001</v>
          </cell>
          <cell r="AX83">
            <v>59.06</v>
          </cell>
          <cell r="AY83">
            <v>109.608</v>
          </cell>
          <cell r="AZ83">
            <v>56.524999999999999</v>
          </cell>
          <cell r="BA83">
            <v>53.082000000000001</v>
          </cell>
          <cell r="BB83">
            <v>103.873</v>
          </cell>
          <cell r="BC83">
            <v>54.473999999999997</v>
          </cell>
          <cell r="BD83">
            <v>49.399000000000001</v>
          </cell>
          <cell r="BE83">
            <v>28.552</v>
          </cell>
          <cell r="BF83">
            <v>14.714</v>
          </cell>
          <cell r="BG83">
            <v>13.837</v>
          </cell>
          <cell r="BH83">
            <v>16.481000000000002</v>
          </cell>
          <cell r="BI83">
            <v>7.944</v>
          </cell>
          <cell r="BJ83">
            <v>8.5370000000000008</v>
          </cell>
          <cell r="BK83">
            <v>9.9079999999999995</v>
          </cell>
          <cell r="BL83">
            <v>5.3310000000000004</v>
          </cell>
          <cell r="BM83">
            <v>4.577</v>
          </cell>
          <cell r="BN83">
            <v>5.54</v>
          </cell>
          <cell r="BO83">
            <v>1.833</v>
          </cell>
          <cell r="BP83">
            <v>3.7069999999999999</v>
          </cell>
          <cell r="BQ83">
            <v>34.189</v>
          </cell>
          <cell r="BR83">
            <v>14.76</v>
          </cell>
          <cell r="BS83">
            <v>19.428999999999998</v>
          </cell>
          <cell r="BT83">
            <v>8.0500000000000007</v>
          </cell>
          <cell r="BU83">
            <v>3.5070000000000001</v>
          </cell>
          <cell r="BV83">
            <v>4.5430000000000001</v>
          </cell>
          <cell r="BW83">
            <v>1.6830000000000001</v>
          </cell>
          <cell r="BX83">
            <v>0.63100000000000001</v>
          </cell>
          <cell r="BY83">
            <v>1.052</v>
          </cell>
          <cell r="BZ83">
            <v>6.9749999999999996</v>
          </cell>
          <cell r="CA83">
            <v>2.9929999999999999</v>
          </cell>
          <cell r="CB83">
            <v>3.9820000000000002</v>
          </cell>
          <cell r="CC83">
            <v>1.8580000000000001</v>
          </cell>
          <cell r="CD83">
            <v>0.85199999999999998</v>
          </cell>
          <cell r="CE83">
            <v>1.006</v>
          </cell>
          <cell r="CF83">
            <v>4.6790000000000003</v>
          </cell>
          <cell r="CG83">
            <v>1.9</v>
          </cell>
          <cell r="CH83">
            <v>2.7789999999999999</v>
          </cell>
          <cell r="CI83">
            <v>0.31</v>
          </cell>
          <cell r="CJ83">
            <v>0.20499999999999999</v>
          </cell>
          <cell r="CK83">
            <v>0.105</v>
          </cell>
          <cell r="CL83">
            <v>1.075</v>
          </cell>
          <cell r="CM83">
            <v>0.51400000000000001</v>
          </cell>
          <cell r="CN83">
            <v>0.56100000000000005</v>
          </cell>
          <cell r="CO83">
            <v>1.7549999999999999</v>
          </cell>
          <cell r="CP83">
            <v>0.17100000000000001</v>
          </cell>
          <cell r="CQ83">
            <v>1.585</v>
          </cell>
          <cell r="CR83">
            <v>16.54</v>
          </cell>
          <cell r="CS83">
            <v>7.6260000000000003</v>
          </cell>
          <cell r="CT83">
            <v>8.9139999999999997</v>
          </cell>
          <cell r="CU83">
            <v>13.59</v>
          </cell>
          <cell r="CV83">
            <v>5.3390000000000004</v>
          </cell>
          <cell r="CW83">
            <v>8.25</v>
          </cell>
          <cell r="CX83">
            <v>3.0169999999999999</v>
          </cell>
          <cell r="CY83">
            <v>1.35</v>
          </cell>
          <cell r="CZ83">
            <v>1.667</v>
          </cell>
          <cell r="DA83">
            <v>10.573</v>
          </cell>
          <cell r="DB83">
            <v>3.9889999999999999</v>
          </cell>
          <cell r="DC83">
            <v>6.5830000000000002</v>
          </cell>
          <cell r="DD83">
            <v>119.479</v>
          </cell>
          <cell r="DE83">
            <v>62.712000000000003</v>
          </cell>
          <cell r="DF83">
            <v>56.767000000000003</v>
          </cell>
          <cell r="DG83">
            <v>36.710999999999999</v>
          </cell>
          <cell r="DH83">
            <v>15.243</v>
          </cell>
          <cell r="DI83">
            <v>21.469000000000001</v>
          </cell>
          <cell r="DJ83">
            <v>6.282</v>
          </cell>
          <cell r="DK83">
            <v>2.5609999999999999</v>
          </cell>
          <cell r="DL83">
            <v>3.72</v>
          </cell>
          <cell r="DM83">
            <v>342.798</v>
          </cell>
          <cell r="DN83">
            <v>165.72</v>
          </cell>
          <cell r="DO83">
            <v>177.078</v>
          </cell>
          <cell r="DP83">
            <v>235.60400000000001</v>
          </cell>
          <cell r="DQ83">
            <v>118.75</v>
          </cell>
          <cell r="DR83">
            <v>116.854</v>
          </cell>
          <cell r="DS83">
            <v>19.744</v>
          </cell>
          <cell r="DT83">
            <v>11.829000000000001</v>
          </cell>
          <cell r="DU83">
            <v>7.915</v>
          </cell>
          <cell r="DV83">
            <v>13.146000000000001</v>
          </cell>
          <cell r="DW83">
            <v>7.1769999999999996</v>
          </cell>
          <cell r="DX83">
            <v>5.9690000000000003</v>
          </cell>
          <cell r="DY83">
            <v>7.51</v>
          </cell>
          <cell r="DZ83">
            <v>4.8949999999999996</v>
          </cell>
          <cell r="EA83">
            <v>2.6150000000000002</v>
          </cell>
          <cell r="EB83">
            <v>12.512</v>
          </cell>
          <cell r="EC83">
            <v>6.726</v>
          </cell>
          <cell r="ED83">
            <v>5.7869999999999999</v>
          </cell>
          <cell r="EE83">
            <v>11.555</v>
          </cell>
          <cell r="EF83">
            <v>6.2720000000000002</v>
          </cell>
          <cell r="EG83">
            <v>5.2839999999999998</v>
          </cell>
          <cell r="EH83">
            <v>46.256</v>
          </cell>
          <cell r="EI83">
            <v>20.756</v>
          </cell>
          <cell r="EJ83">
            <v>25.5</v>
          </cell>
          <cell r="EK83">
            <v>189.34899999999999</v>
          </cell>
          <cell r="EL83">
            <v>97.994</v>
          </cell>
          <cell r="EM83">
            <v>91.353999999999999</v>
          </cell>
          <cell r="EN83">
            <v>41.67</v>
          </cell>
          <cell r="EO83">
            <v>17.134</v>
          </cell>
          <cell r="EP83">
            <v>24.536000000000001</v>
          </cell>
          <cell r="EQ83">
            <v>166.16900000000001</v>
          </cell>
          <cell r="ER83">
            <v>82.637</v>
          </cell>
          <cell r="ES83">
            <v>83.531999999999996</v>
          </cell>
          <cell r="ET83">
            <v>17.084</v>
          </cell>
          <cell r="EU83">
            <v>7.8780000000000001</v>
          </cell>
          <cell r="EV83">
            <v>9.2059999999999995</v>
          </cell>
          <cell r="EW83">
            <v>250.91900000000001</v>
          </cell>
          <cell r="EX83">
            <v>125.776</v>
          </cell>
          <cell r="EY83">
            <v>125.143</v>
          </cell>
          <cell r="EZ83">
            <v>229.018</v>
          </cell>
          <cell r="FA83">
            <v>114.392</v>
          </cell>
          <cell r="FB83">
            <v>114.626</v>
          </cell>
          <cell r="FC83">
            <v>213.81</v>
          </cell>
          <cell r="FD83">
            <v>107.71</v>
          </cell>
          <cell r="FE83">
            <v>106.1</v>
          </cell>
          <cell r="FF83">
            <v>64.304000000000002</v>
          </cell>
          <cell r="FG83">
            <v>27.45</v>
          </cell>
          <cell r="FH83">
            <v>36.853999999999999</v>
          </cell>
          <cell r="FI83">
            <v>38.686999999999998</v>
          </cell>
          <cell r="FJ83">
            <v>16.619</v>
          </cell>
          <cell r="FK83">
            <v>22.068000000000001</v>
          </cell>
          <cell r="FL83">
            <v>23.373000000000001</v>
          </cell>
          <cell r="FM83">
            <v>9.5939999999999994</v>
          </cell>
          <cell r="FN83">
            <v>13.779</v>
          </cell>
          <cell r="FO83">
            <v>10.208</v>
          </cell>
          <cell r="FP83">
            <v>5.0179999999999998</v>
          </cell>
          <cell r="FQ83">
            <v>5.19</v>
          </cell>
          <cell r="FR83">
            <v>96.984999999999999</v>
          </cell>
          <cell r="FS83">
            <v>41.951999999999998</v>
          </cell>
          <cell r="FT83">
            <v>55.033999999999999</v>
          </cell>
          <cell r="FU83">
            <v>19.966000000000001</v>
          </cell>
          <cell r="FV83">
            <v>6.81</v>
          </cell>
          <cell r="FW83">
            <v>13.156000000000001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bour.statistics@abs.gov.au" TargetMode="External"/><Relationship Id="rId7" Type="http://schemas.openxmlformats.org/officeDocument/2006/relationships/printerSettings" Target="../printerSettings/printerSettings1.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hyperlink" Target="https://www.abs.gov.au/statistics/microdata-tablebuilder/available-microdata-tablebuilder/participation-job-search-and-mobility-australia" TargetMode="External"/><Relationship Id="rId5" Type="http://schemas.openxmlformats.org/officeDocument/2006/relationships/hyperlink" Target="https://www.abs.gov.au/methodologies/participation-job-search-and-mobility-australia-methodology/feb-2022" TargetMode="External"/><Relationship Id="rId4" Type="http://schemas.openxmlformats.org/officeDocument/2006/relationships/hyperlink" Target="http://www.abs.gov.au/about/contact-us"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A4CD9-E6F0-4AEB-91BE-3639E101C050}">
  <dimension ref="A1:E26"/>
  <sheetViews>
    <sheetView showGridLines="0" tabSelected="1" workbookViewId="0">
      <pane ySplit="7" topLeftCell="A8" activePane="bottomLeft" state="frozen"/>
      <selection pane="bottomLeft"/>
    </sheetView>
  </sheetViews>
  <sheetFormatPr defaultColWidth="7.7109375" defaultRowHeight="15" customHeight="1"/>
  <cols>
    <col min="1" max="1" width="17.85546875" customWidth="1"/>
    <col min="2" max="2" width="9.140625" customWidth="1"/>
    <col min="3" max="3" width="98.85546875" customWidth="1"/>
    <col min="5" max="5" width="11" bestFit="1" customWidth="1"/>
    <col min="12" max="12" width="7.7109375" customWidth="1"/>
    <col min="26" max="26" width="7.7109375" customWidth="1"/>
  </cols>
  <sheetData>
    <row r="1" spans="1:5">
      <c r="A1" s="21"/>
      <c r="B1" s="21"/>
      <c r="C1" s="21"/>
      <c r="D1" s="21"/>
      <c r="E1" s="21"/>
    </row>
    <row r="2" spans="1:5">
      <c r="A2" s="21"/>
      <c r="B2" s="13" t="s">
        <v>2952</v>
      </c>
      <c r="C2" s="12"/>
      <c r="D2" s="12"/>
      <c r="E2" s="12"/>
    </row>
    <row r="3" spans="1:5" ht="12" customHeight="1">
      <c r="A3" s="21"/>
      <c r="B3" s="12"/>
      <c r="C3" s="12"/>
      <c r="D3" s="12"/>
      <c r="E3" s="12"/>
    </row>
    <row r="4" spans="1:5">
      <c r="A4" s="21"/>
      <c r="B4" s="12"/>
      <c r="C4" s="12"/>
      <c r="D4" s="12"/>
      <c r="E4" s="12"/>
    </row>
    <row r="5" spans="1:5" ht="15.75">
      <c r="A5" s="21"/>
      <c r="B5" s="14" t="s">
        <v>3031</v>
      </c>
      <c r="C5" s="21"/>
      <c r="D5" s="21"/>
      <c r="E5" s="21"/>
    </row>
    <row r="6" spans="1:5" ht="15.75" customHeight="1">
      <c r="A6" s="21"/>
      <c r="B6" s="65" t="s">
        <v>3029</v>
      </c>
      <c r="C6" s="65"/>
      <c r="D6" s="65"/>
      <c r="E6" s="65"/>
    </row>
    <row r="7" spans="1:5" ht="15.75" customHeight="1">
      <c r="A7" s="21"/>
      <c r="B7" s="22" t="s">
        <v>2959</v>
      </c>
      <c r="C7" s="21"/>
      <c r="D7" s="21"/>
      <c r="E7" s="21"/>
    </row>
    <row r="8" spans="1:5">
      <c r="A8" s="23"/>
      <c r="B8" s="23"/>
      <c r="C8" s="23"/>
      <c r="D8" s="21"/>
      <c r="E8" s="21"/>
    </row>
    <row r="9" spans="1:5" ht="15.75">
      <c r="A9" s="24"/>
      <c r="B9" s="25" t="s">
        <v>2960</v>
      </c>
      <c r="C9" s="24"/>
      <c r="D9" s="21"/>
      <c r="E9" s="21"/>
    </row>
    <row r="10" spans="1:5">
      <c r="A10" s="24"/>
      <c r="B10" s="26" t="s">
        <v>2961</v>
      </c>
      <c r="C10" s="24"/>
      <c r="D10" s="21"/>
      <c r="E10" s="21"/>
    </row>
    <row r="11" spans="1:5">
      <c r="A11" s="24"/>
      <c r="B11" s="27">
        <v>1.1000000000000001</v>
      </c>
      <c r="C11" s="28" t="s">
        <v>2962</v>
      </c>
      <c r="D11" s="21"/>
      <c r="E11" s="21"/>
    </row>
    <row r="12" spans="1:5">
      <c r="A12" s="24"/>
      <c r="B12" s="27">
        <v>1.2</v>
      </c>
      <c r="C12" s="28" t="s">
        <v>3030</v>
      </c>
      <c r="D12" s="21"/>
      <c r="E12" s="21"/>
    </row>
    <row r="13" spans="1:5">
      <c r="A13" s="24"/>
      <c r="B13" s="27" t="s">
        <v>2963</v>
      </c>
      <c r="C13" s="28" t="s">
        <v>2964</v>
      </c>
      <c r="D13" s="21"/>
      <c r="E13" s="21"/>
    </row>
    <row r="14" spans="1:5">
      <c r="A14" s="23"/>
      <c r="B14" s="23"/>
      <c r="C14" s="23"/>
      <c r="D14" s="21"/>
      <c r="E14" s="21"/>
    </row>
    <row r="15" spans="1:5" ht="15.75">
      <c r="A15" s="24"/>
      <c r="B15" s="66"/>
      <c r="C15" s="66"/>
      <c r="D15" s="21"/>
      <c r="E15" s="21"/>
    </row>
    <row r="16" spans="1:5" ht="15.75">
      <c r="A16" s="24"/>
      <c r="B16" s="67" t="s">
        <v>2965</v>
      </c>
      <c r="C16" s="67"/>
      <c r="D16" s="21"/>
      <c r="E16" s="21"/>
    </row>
    <row r="17" spans="1:5">
      <c r="A17" s="23"/>
      <c r="B17" s="23"/>
      <c r="C17" s="23"/>
      <c r="D17" s="21"/>
      <c r="E17" s="21"/>
    </row>
    <row r="18" spans="1:5">
      <c r="A18" s="24"/>
      <c r="B18" s="62" t="s">
        <v>3032</v>
      </c>
      <c r="C18" s="63"/>
      <c r="D18" s="21"/>
      <c r="E18" s="21"/>
    </row>
    <row r="19" spans="1:5">
      <c r="A19" s="24"/>
      <c r="B19" s="68" t="s">
        <v>2966</v>
      </c>
      <c r="C19" s="68"/>
      <c r="D19" s="21"/>
      <c r="E19" s="21"/>
    </row>
    <row r="20" spans="1:5">
      <c r="A20" s="24"/>
      <c r="B20" s="68" t="s">
        <v>2967</v>
      </c>
      <c r="C20" s="68"/>
      <c r="D20" s="21"/>
      <c r="E20" s="21"/>
    </row>
    <row r="21" spans="1:5">
      <c r="A21" s="23"/>
      <c r="B21" s="23"/>
      <c r="C21" s="23"/>
      <c r="D21" s="21"/>
      <c r="E21" s="21"/>
    </row>
    <row r="22" spans="1:5">
      <c r="A22" s="23"/>
      <c r="B22" s="15" t="s">
        <v>3028</v>
      </c>
      <c r="C22" s="21"/>
      <c r="D22" s="21"/>
      <c r="E22" s="21"/>
    </row>
    <row r="23" spans="1:5">
      <c r="A23" s="23"/>
      <c r="B23" s="64" t="s">
        <v>2968</v>
      </c>
      <c r="C23" s="64"/>
      <c r="D23" s="64"/>
      <c r="E23" s="64"/>
    </row>
    <row r="24" spans="1:5">
      <c r="A24" s="23"/>
      <c r="B24" s="64" t="s">
        <v>2969</v>
      </c>
      <c r="C24" s="64"/>
      <c r="D24" s="64"/>
      <c r="E24" s="64"/>
    </row>
    <row r="25" spans="1:5">
      <c r="A25" s="23"/>
      <c r="B25" s="23"/>
      <c r="C25" s="23"/>
      <c r="D25" s="21"/>
      <c r="E25" s="21"/>
    </row>
    <row r="26" spans="1:5">
      <c r="A26" s="23"/>
      <c r="B26" s="29" t="str">
        <f ca="1">"© Commonwealth of Australia "&amp;YEAR(TODAY())</f>
        <v>© Commonwealth of Australia 2022</v>
      </c>
      <c r="C26" s="24"/>
      <c r="D26" s="21"/>
      <c r="E26" s="21"/>
    </row>
  </sheetData>
  <mergeCells count="7">
    <mergeCell ref="B24:E24"/>
    <mergeCell ref="B6:E6"/>
    <mergeCell ref="B15:C15"/>
    <mergeCell ref="B16:C16"/>
    <mergeCell ref="B19:C19"/>
    <mergeCell ref="B20:C20"/>
    <mergeCell ref="B23:E23"/>
  </mergeCells>
  <hyperlinks>
    <hyperlink ref="B16" r:id="rId1" xr:uid="{CC112AE2-3190-4253-A544-9836508AF117}"/>
    <hyperlink ref="B13" location="Index!A12" display="Index" xr:uid="{6B99CB7A-B64D-4026-B280-1984D631DC52}"/>
    <hyperlink ref="B26" r:id="rId2" display="© Commonwealth of Australia 2015" xr:uid="{A53FC2CC-FE12-4D3A-8811-0F5D3A28DAE4}"/>
    <hyperlink ref="B12" location="'Table 1.2'!C10" display="'Table 1.2'!C10" xr:uid="{93663608-32B1-4808-AEC0-B172353C3C9E}"/>
    <hyperlink ref="B24" r:id="rId3" display="or the Labour Surveys Branch at labour.statistics@abs.gov.au." xr:uid="{2606FCD7-28C6-421A-80D2-DB31C00B43B2}"/>
    <hyperlink ref="B23:E23" r:id="rId4" display="For further information about these and related statistics visit www.abs.gov.au/about/contact-us" xr:uid="{045AFA07-5A83-4CE3-9AB8-D8EDA46A8E75}"/>
    <hyperlink ref="B11" location="'Table 1.1'!C10" display="'Table 1.1'!C10" xr:uid="{F203C8D1-A060-49C7-9838-4CEF662D4E2C}"/>
    <hyperlink ref="B20:C20" r:id="rId5" display="Methodology" xr:uid="{33566916-BD30-4F51-920A-3C3BEFD4291C}"/>
    <hyperlink ref="B19:C19" r:id="rId6" display="Summary" xr:uid="{C64E4A51-3353-48FB-A7CF-9AD2D8D754DF}"/>
  </hyperlinks>
  <pageMargins left="0.7" right="0.7" top="0.75" bottom="0.75" header="0.3" footer="0.3"/>
  <pageSetup paperSize="9" orientation="portrait" r:id="rId7"/>
  <headerFooter>
    <oddHeader>&amp;C&amp;"Calibri"&amp;10&amp;KFF0000OFFICIAL: Census and Statistics Act&amp;1#</oddHeader>
    <oddFooter>&amp;C&amp;1#&amp;"Calibri"&amp;10&amp;KFF0000OFFICIAL: Census and Statistics Act</oddFooter>
  </headerFooter>
  <drawing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M18"/>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21" s="2" customFormat="1" ht="99.95" customHeight="1">
      <c r="B1" s="3" t="s">
        <v>2512</v>
      </c>
      <c r="C1" s="3" t="s">
        <v>2513</v>
      </c>
      <c r="D1" s="3" t="s">
        <v>2514</v>
      </c>
      <c r="E1" s="3" t="s">
        <v>2515</v>
      </c>
      <c r="F1" s="3" t="s">
        <v>2516</v>
      </c>
      <c r="G1" s="3" t="s">
        <v>2517</v>
      </c>
      <c r="H1" s="3" t="s">
        <v>2518</v>
      </c>
      <c r="I1" s="3" t="s">
        <v>2519</v>
      </c>
      <c r="J1" s="3" t="s">
        <v>2520</v>
      </c>
      <c r="K1" s="3" t="s">
        <v>2521</v>
      </c>
      <c r="L1" s="3" t="s">
        <v>2522</v>
      </c>
      <c r="M1" s="3" t="s">
        <v>2523</v>
      </c>
      <c r="N1" s="3" t="s">
        <v>2524</v>
      </c>
      <c r="O1" s="3" t="s">
        <v>2525</v>
      </c>
      <c r="P1" s="3" t="s">
        <v>2526</v>
      </c>
      <c r="Q1" s="3" t="s">
        <v>2527</v>
      </c>
      <c r="R1" s="3" t="s">
        <v>2528</v>
      </c>
      <c r="S1" s="3" t="s">
        <v>2529</v>
      </c>
      <c r="T1" s="3" t="s">
        <v>2530</v>
      </c>
      <c r="U1" s="3" t="s">
        <v>2531</v>
      </c>
      <c r="V1" s="3" t="s">
        <v>2532</v>
      </c>
      <c r="W1" s="3" t="s">
        <v>2533</v>
      </c>
      <c r="X1" s="3" t="s">
        <v>2534</v>
      </c>
      <c r="Y1" s="3" t="s">
        <v>2535</v>
      </c>
      <c r="Z1" s="3" t="s">
        <v>2536</v>
      </c>
      <c r="AA1" s="3" t="s">
        <v>2537</v>
      </c>
      <c r="AB1" s="3" t="s">
        <v>2538</v>
      </c>
      <c r="AC1" s="3" t="s">
        <v>2539</v>
      </c>
      <c r="AD1" s="3" t="s">
        <v>2540</v>
      </c>
      <c r="AE1" s="3" t="s">
        <v>2541</v>
      </c>
      <c r="AF1" s="3" t="s">
        <v>2542</v>
      </c>
      <c r="AG1" s="3" t="s">
        <v>2543</v>
      </c>
      <c r="AH1" s="3" t="s">
        <v>2544</v>
      </c>
      <c r="AI1" s="3" t="s">
        <v>2545</v>
      </c>
      <c r="AJ1" s="3" t="s">
        <v>2546</v>
      </c>
      <c r="AK1" s="3" t="s">
        <v>2547</v>
      </c>
      <c r="AL1" s="3" t="s">
        <v>2548</v>
      </c>
      <c r="AM1" s="3" t="s">
        <v>2549</v>
      </c>
      <c r="AN1" s="3" t="s">
        <v>2550</v>
      </c>
      <c r="AO1" s="3" t="s">
        <v>2551</v>
      </c>
      <c r="AP1" s="3" t="s">
        <v>2552</v>
      </c>
      <c r="AQ1" s="3" t="s">
        <v>2553</v>
      </c>
      <c r="AR1" s="3" t="s">
        <v>2554</v>
      </c>
      <c r="AS1" s="3" t="s">
        <v>2555</v>
      </c>
      <c r="AT1" s="3" t="s">
        <v>2556</v>
      </c>
      <c r="AU1" s="3" t="s">
        <v>2557</v>
      </c>
      <c r="AV1" s="3" t="s">
        <v>2558</v>
      </c>
      <c r="AW1" s="3" t="s">
        <v>2559</v>
      </c>
      <c r="AX1" s="3" t="s">
        <v>2560</v>
      </c>
      <c r="AY1" s="3" t="s">
        <v>2561</v>
      </c>
      <c r="AZ1" s="3" t="s">
        <v>2562</v>
      </c>
      <c r="BA1" s="3" t="s">
        <v>2563</v>
      </c>
      <c r="BB1" s="3" t="s">
        <v>2564</v>
      </c>
      <c r="BC1" s="3" t="s">
        <v>2565</v>
      </c>
      <c r="BD1" s="3" t="s">
        <v>2566</v>
      </c>
      <c r="BE1" s="3" t="s">
        <v>2567</v>
      </c>
      <c r="BF1" s="3" t="s">
        <v>2568</v>
      </c>
      <c r="BG1" s="3" t="s">
        <v>2569</v>
      </c>
      <c r="BH1" s="3" t="s">
        <v>2570</v>
      </c>
      <c r="BI1" s="3" t="s">
        <v>2571</v>
      </c>
      <c r="BJ1" s="3" t="s">
        <v>2572</v>
      </c>
      <c r="BK1" s="3" t="s">
        <v>2573</v>
      </c>
      <c r="BL1" s="3" t="s">
        <v>2574</v>
      </c>
      <c r="BM1" s="3" t="s">
        <v>2575</v>
      </c>
      <c r="BN1" s="3" t="s">
        <v>2576</v>
      </c>
      <c r="BO1" s="3" t="s">
        <v>2577</v>
      </c>
      <c r="BP1" s="3" t="s">
        <v>2578</v>
      </c>
      <c r="BQ1" s="3" t="s">
        <v>2579</v>
      </c>
      <c r="BR1" s="3" t="s">
        <v>2580</v>
      </c>
      <c r="BS1" s="3" t="s">
        <v>2581</v>
      </c>
      <c r="BT1" s="3" t="s">
        <v>2582</v>
      </c>
      <c r="BU1" s="3" t="s">
        <v>2583</v>
      </c>
      <c r="BV1" s="3" t="s">
        <v>2584</v>
      </c>
      <c r="BW1" s="3" t="s">
        <v>2585</v>
      </c>
      <c r="BX1" s="3" t="s">
        <v>2586</v>
      </c>
      <c r="BY1" s="3" t="s">
        <v>2587</v>
      </c>
      <c r="BZ1" s="3" t="s">
        <v>2588</v>
      </c>
      <c r="CA1" s="3" t="s">
        <v>2589</v>
      </c>
      <c r="CB1" s="3" t="s">
        <v>2590</v>
      </c>
      <c r="CC1" s="3" t="s">
        <v>2591</v>
      </c>
      <c r="CD1" s="3" t="s">
        <v>2592</v>
      </c>
      <c r="CE1" s="3" t="s">
        <v>2593</v>
      </c>
      <c r="CF1" s="3" t="s">
        <v>2594</v>
      </c>
      <c r="CG1" s="3" t="s">
        <v>2595</v>
      </c>
      <c r="CH1" s="3" t="s">
        <v>2596</v>
      </c>
      <c r="CI1" s="3" t="s">
        <v>2597</v>
      </c>
      <c r="CJ1" s="3" t="s">
        <v>2598</v>
      </c>
      <c r="CK1" s="3" t="s">
        <v>2599</v>
      </c>
      <c r="CL1" s="3" t="s">
        <v>2600</v>
      </c>
      <c r="CM1" s="3" t="s">
        <v>2601</v>
      </c>
      <c r="CN1" s="3" t="s">
        <v>2602</v>
      </c>
      <c r="CO1" s="3" t="s">
        <v>2603</v>
      </c>
      <c r="CP1" s="3" t="s">
        <v>2604</v>
      </c>
      <c r="CQ1" s="3" t="s">
        <v>2605</v>
      </c>
      <c r="CR1" s="3" t="s">
        <v>2606</v>
      </c>
      <c r="CS1" s="3" t="s">
        <v>2607</v>
      </c>
      <c r="CT1" s="3" t="s">
        <v>2608</v>
      </c>
      <c r="CU1" s="3" t="s">
        <v>2609</v>
      </c>
      <c r="CV1" s="3" t="s">
        <v>2610</v>
      </c>
      <c r="CW1" s="3" t="s">
        <v>2611</v>
      </c>
      <c r="CX1" s="3" t="s">
        <v>2612</v>
      </c>
      <c r="CY1" s="3" t="s">
        <v>2613</v>
      </c>
      <c r="CZ1" s="3" t="s">
        <v>2614</v>
      </c>
      <c r="DA1" s="3" t="s">
        <v>2615</v>
      </c>
      <c r="DB1" s="3" t="s">
        <v>2616</v>
      </c>
      <c r="DC1" s="3" t="s">
        <v>2617</v>
      </c>
      <c r="DD1" s="3" t="s">
        <v>2618</v>
      </c>
      <c r="DE1" s="3" t="s">
        <v>2619</v>
      </c>
      <c r="DF1" s="3" t="s">
        <v>2620</v>
      </c>
      <c r="DG1" s="3" t="s">
        <v>2621</v>
      </c>
      <c r="DH1" s="3" t="s">
        <v>2622</v>
      </c>
      <c r="DI1" s="3" t="s">
        <v>2623</v>
      </c>
      <c r="DJ1" s="3" t="s">
        <v>2624</v>
      </c>
      <c r="DK1" s="3" t="s">
        <v>2625</v>
      </c>
      <c r="DL1" s="3" t="s">
        <v>2626</v>
      </c>
      <c r="DM1" s="3" t="s">
        <v>2627</v>
      </c>
      <c r="DN1" s="3" t="s">
        <v>2628</v>
      </c>
      <c r="DO1" s="3" t="s">
        <v>2629</v>
      </c>
      <c r="DP1" s="3" t="s">
        <v>2630</v>
      </c>
      <c r="DQ1" s="3" t="s">
        <v>2631</v>
      </c>
      <c r="DR1" s="3" t="s">
        <v>2632</v>
      </c>
      <c r="DS1" s="3" t="s">
        <v>2633</v>
      </c>
      <c r="DT1" s="3" t="s">
        <v>2634</v>
      </c>
      <c r="DU1" s="3" t="s">
        <v>2635</v>
      </c>
      <c r="DV1" s="3" t="s">
        <v>2636</v>
      </c>
      <c r="DW1" s="3" t="s">
        <v>2637</v>
      </c>
      <c r="DX1" s="3" t="s">
        <v>2638</v>
      </c>
      <c r="DY1" s="3" t="s">
        <v>2639</v>
      </c>
      <c r="DZ1" s="3" t="s">
        <v>2640</v>
      </c>
      <c r="EA1" s="3" t="s">
        <v>2641</v>
      </c>
      <c r="EB1" s="3" t="s">
        <v>2642</v>
      </c>
      <c r="EC1" s="3" t="s">
        <v>2643</v>
      </c>
      <c r="ED1" s="3" t="s">
        <v>2644</v>
      </c>
      <c r="EE1" s="3" t="s">
        <v>2645</v>
      </c>
      <c r="EF1" s="3" t="s">
        <v>2646</v>
      </c>
      <c r="EG1" s="3" t="s">
        <v>2647</v>
      </c>
      <c r="EH1" s="3" t="s">
        <v>2648</v>
      </c>
      <c r="EI1" s="3" t="s">
        <v>2649</v>
      </c>
      <c r="EJ1" s="3" t="s">
        <v>2650</v>
      </c>
      <c r="EK1" s="3" t="s">
        <v>2651</v>
      </c>
      <c r="EL1" s="3" t="s">
        <v>2652</v>
      </c>
      <c r="EM1" s="3" t="s">
        <v>2653</v>
      </c>
      <c r="EN1" s="3" t="s">
        <v>2654</v>
      </c>
      <c r="EO1" s="3" t="s">
        <v>2655</v>
      </c>
      <c r="EP1" s="3" t="s">
        <v>2656</v>
      </c>
      <c r="EQ1" s="3" t="s">
        <v>2657</v>
      </c>
      <c r="ER1" s="3" t="s">
        <v>2658</v>
      </c>
      <c r="ES1" s="3" t="s">
        <v>2659</v>
      </c>
      <c r="ET1" s="3" t="s">
        <v>2660</v>
      </c>
      <c r="EU1" s="3" t="s">
        <v>2661</v>
      </c>
      <c r="EV1" s="3" t="s">
        <v>2662</v>
      </c>
      <c r="EW1" s="3" t="s">
        <v>2663</v>
      </c>
      <c r="EX1" s="3" t="s">
        <v>2664</v>
      </c>
      <c r="EY1" s="3" t="s">
        <v>2665</v>
      </c>
      <c r="EZ1" s="3" t="s">
        <v>2666</v>
      </c>
      <c r="FA1" s="3" t="s">
        <v>2667</v>
      </c>
      <c r="FB1" s="3" t="s">
        <v>2668</v>
      </c>
      <c r="FC1" s="3" t="s">
        <v>2669</v>
      </c>
      <c r="FD1" s="3" t="s">
        <v>2670</v>
      </c>
      <c r="FE1" s="3" t="s">
        <v>2671</v>
      </c>
      <c r="FF1" s="3" t="s">
        <v>2672</v>
      </c>
      <c r="FG1" s="3" t="s">
        <v>2673</v>
      </c>
      <c r="FH1" s="3" t="s">
        <v>2674</v>
      </c>
      <c r="FI1" s="3" t="s">
        <v>2675</v>
      </c>
      <c r="FJ1" s="3" t="s">
        <v>2676</v>
      </c>
      <c r="FK1" s="3" t="s">
        <v>2677</v>
      </c>
      <c r="FL1" s="3" t="s">
        <v>2678</v>
      </c>
      <c r="FM1" s="3" t="s">
        <v>2679</v>
      </c>
      <c r="FN1" s="3" t="s">
        <v>2680</v>
      </c>
      <c r="FO1" s="3" t="s">
        <v>2681</v>
      </c>
      <c r="FP1" s="3" t="s">
        <v>2682</v>
      </c>
      <c r="FQ1" s="3" t="s">
        <v>2683</v>
      </c>
      <c r="FR1" s="3" t="s">
        <v>2684</v>
      </c>
      <c r="FS1" s="3" t="s">
        <v>2685</v>
      </c>
      <c r="FT1" s="3" t="s">
        <v>2686</v>
      </c>
      <c r="FU1" s="3" t="s">
        <v>2687</v>
      </c>
      <c r="FV1" s="3" t="s">
        <v>2688</v>
      </c>
      <c r="FW1" s="3" t="s">
        <v>2689</v>
      </c>
      <c r="FX1" s="3" t="s">
        <v>2690</v>
      </c>
      <c r="FY1" s="3" t="s">
        <v>2691</v>
      </c>
      <c r="FZ1" s="3" t="s">
        <v>2692</v>
      </c>
      <c r="GA1" s="3" t="s">
        <v>2693</v>
      </c>
      <c r="GB1" s="3" t="s">
        <v>2694</v>
      </c>
      <c r="GC1" s="3" t="s">
        <v>2695</v>
      </c>
      <c r="GD1" s="3" t="s">
        <v>2696</v>
      </c>
      <c r="GE1" s="3" t="s">
        <v>2697</v>
      </c>
      <c r="GF1" s="3" t="s">
        <v>2698</v>
      </c>
      <c r="GG1" s="3" t="s">
        <v>2699</v>
      </c>
      <c r="GH1" s="3" t="s">
        <v>2700</v>
      </c>
      <c r="GI1" s="3" t="s">
        <v>2701</v>
      </c>
      <c r="GJ1" s="3" t="s">
        <v>2702</v>
      </c>
      <c r="GK1" s="3" t="s">
        <v>2703</v>
      </c>
      <c r="GL1" s="3" t="s">
        <v>2704</v>
      </c>
      <c r="GM1" s="3" t="s">
        <v>2705</v>
      </c>
      <c r="GN1" s="3" t="s">
        <v>2706</v>
      </c>
      <c r="GO1" s="3" t="s">
        <v>2707</v>
      </c>
      <c r="GP1" s="3" t="s">
        <v>2708</v>
      </c>
      <c r="GQ1" s="3" t="s">
        <v>2709</v>
      </c>
      <c r="GR1" s="3" t="s">
        <v>2710</v>
      </c>
      <c r="GS1" s="3" t="s">
        <v>2711</v>
      </c>
      <c r="GT1" s="3" t="s">
        <v>2712</v>
      </c>
      <c r="GU1" s="3" t="s">
        <v>2713</v>
      </c>
      <c r="GV1" s="3" t="s">
        <v>2714</v>
      </c>
      <c r="GW1" s="3" t="s">
        <v>2715</v>
      </c>
      <c r="GX1" s="3" t="s">
        <v>2716</v>
      </c>
      <c r="GY1" s="3" t="s">
        <v>2717</v>
      </c>
      <c r="GZ1" s="3" t="s">
        <v>2718</v>
      </c>
      <c r="HA1" s="3" t="s">
        <v>2719</v>
      </c>
      <c r="HB1" s="3" t="s">
        <v>2720</v>
      </c>
      <c r="HC1" s="3" t="s">
        <v>2721</v>
      </c>
      <c r="HD1" s="3" t="s">
        <v>2722</v>
      </c>
      <c r="HE1" s="3" t="s">
        <v>2723</v>
      </c>
      <c r="HF1" s="3" t="s">
        <v>2724</v>
      </c>
      <c r="HG1" s="3" t="s">
        <v>2725</v>
      </c>
      <c r="HH1" s="3" t="s">
        <v>2726</v>
      </c>
      <c r="HI1" s="3" t="s">
        <v>2727</v>
      </c>
      <c r="HJ1" s="3" t="s">
        <v>2728</v>
      </c>
      <c r="HK1" s="3" t="s">
        <v>2729</v>
      </c>
      <c r="HL1" s="3" t="s">
        <v>2730</v>
      </c>
      <c r="HM1" s="3" t="s">
        <v>2731</v>
      </c>
    </row>
    <row r="2" spans="1:22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row>
    <row r="3" spans="1:22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row>
    <row r="4" spans="1:22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row>
    <row r="5" spans="1:22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row>
    <row r="6" spans="1:22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row>
    <row r="7" spans="1:22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row>
    <row r="8" spans="1:221" s="6" customFormat="1">
      <c r="A8" s="5" t="s">
        <v>256</v>
      </c>
      <c r="B8" s="6">
        <v>44593</v>
      </c>
      <c r="C8" s="6">
        <v>44593</v>
      </c>
      <c r="D8" s="6">
        <v>44593</v>
      </c>
      <c r="E8" s="6">
        <v>44593</v>
      </c>
      <c r="F8" s="6">
        <v>44593</v>
      </c>
      <c r="G8" s="6">
        <v>44593</v>
      </c>
      <c r="H8" s="6">
        <v>44593</v>
      </c>
      <c r="I8" s="6">
        <v>44593</v>
      </c>
      <c r="J8" s="6">
        <v>44593</v>
      </c>
      <c r="K8" s="6">
        <v>44593</v>
      </c>
      <c r="L8" s="6">
        <v>44593</v>
      </c>
      <c r="M8" s="6">
        <v>44593</v>
      </c>
      <c r="N8" s="6">
        <v>44593</v>
      </c>
      <c r="O8" s="6">
        <v>44593</v>
      </c>
      <c r="P8" s="6">
        <v>44593</v>
      </c>
      <c r="Q8" s="6">
        <v>44593</v>
      </c>
      <c r="R8" s="6">
        <v>44593</v>
      </c>
      <c r="S8" s="6">
        <v>44593</v>
      </c>
      <c r="T8" s="6">
        <v>44593</v>
      </c>
      <c r="U8" s="6">
        <v>44593</v>
      </c>
      <c r="V8" s="6">
        <v>44593</v>
      </c>
      <c r="W8" s="6">
        <v>44593</v>
      </c>
      <c r="X8" s="6">
        <v>44593</v>
      </c>
      <c r="Y8" s="6">
        <v>44593</v>
      </c>
      <c r="Z8" s="6">
        <v>44593</v>
      </c>
      <c r="AA8" s="6">
        <v>44593</v>
      </c>
      <c r="AB8" s="6">
        <v>44593</v>
      </c>
      <c r="AC8" s="6">
        <v>44593</v>
      </c>
      <c r="AD8" s="6">
        <v>44593</v>
      </c>
      <c r="AE8" s="6">
        <v>44593</v>
      </c>
      <c r="AF8" s="6">
        <v>44593</v>
      </c>
      <c r="AG8" s="6">
        <v>44593</v>
      </c>
      <c r="AH8" s="6">
        <v>44593</v>
      </c>
      <c r="AI8" s="6">
        <v>44593</v>
      </c>
      <c r="AJ8" s="6">
        <v>44593</v>
      </c>
      <c r="AK8" s="6">
        <v>44593</v>
      </c>
      <c r="AL8" s="6">
        <v>44593</v>
      </c>
      <c r="AM8" s="6">
        <v>44593</v>
      </c>
      <c r="AN8" s="6">
        <v>44593</v>
      </c>
      <c r="AO8" s="6">
        <v>44593</v>
      </c>
      <c r="AP8" s="6">
        <v>44593</v>
      </c>
      <c r="AQ8" s="6">
        <v>44593</v>
      </c>
      <c r="AR8" s="6">
        <v>44593</v>
      </c>
      <c r="AS8" s="6">
        <v>44593</v>
      </c>
      <c r="AT8" s="6">
        <v>44593</v>
      </c>
      <c r="AU8" s="6">
        <v>44593</v>
      </c>
      <c r="AV8" s="6">
        <v>44593</v>
      </c>
      <c r="AW8" s="6">
        <v>44593</v>
      </c>
      <c r="AX8" s="6">
        <v>44593</v>
      </c>
      <c r="AY8" s="6">
        <v>44593</v>
      </c>
      <c r="AZ8" s="6">
        <v>44593</v>
      </c>
      <c r="BA8" s="6">
        <v>44593</v>
      </c>
      <c r="BB8" s="6">
        <v>44593</v>
      </c>
      <c r="BC8" s="6">
        <v>44593</v>
      </c>
      <c r="BD8" s="6">
        <v>44593</v>
      </c>
      <c r="BE8" s="6">
        <v>44593</v>
      </c>
      <c r="BF8" s="6">
        <v>44593</v>
      </c>
      <c r="BG8" s="6">
        <v>44593</v>
      </c>
      <c r="BH8" s="6">
        <v>44593</v>
      </c>
      <c r="BI8" s="6">
        <v>44593</v>
      </c>
      <c r="BJ8" s="6">
        <v>44593</v>
      </c>
      <c r="BK8" s="6">
        <v>44593</v>
      </c>
      <c r="BL8" s="6">
        <v>44593</v>
      </c>
      <c r="BM8" s="6">
        <v>44593</v>
      </c>
      <c r="BN8" s="6">
        <v>44593</v>
      </c>
      <c r="BO8" s="6">
        <v>44593</v>
      </c>
      <c r="BP8" s="6">
        <v>44593</v>
      </c>
      <c r="BQ8" s="6">
        <v>44593</v>
      </c>
      <c r="BR8" s="6">
        <v>44593</v>
      </c>
      <c r="BS8" s="6">
        <v>44593</v>
      </c>
      <c r="BT8" s="6">
        <v>44593</v>
      </c>
      <c r="BU8" s="6">
        <v>44593</v>
      </c>
      <c r="BV8" s="6">
        <v>44593</v>
      </c>
      <c r="BW8" s="6">
        <v>44593</v>
      </c>
      <c r="BX8" s="6">
        <v>44593</v>
      </c>
      <c r="BY8" s="6">
        <v>44593</v>
      </c>
      <c r="BZ8" s="6">
        <v>44593</v>
      </c>
      <c r="CA8" s="6">
        <v>44593</v>
      </c>
      <c r="CB8" s="6">
        <v>44593</v>
      </c>
      <c r="CC8" s="6">
        <v>44593</v>
      </c>
      <c r="CD8" s="6">
        <v>44593</v>
      </c>
      <c r="CE8" s="6">
        <v>44593</v>
      </c>
      <c r="CF8" s="6">
        <v>44593</v>
      </c>
      <c r="CG8" s="6">
        <v>44593</v>
      </c>
      <c r="CH8" s="6">
        <v>44593</v>
      </c>
      <c r="CI8" s="6">
        <v>44593</v>
      </c>
      <c r="CJ8" s="6">
        <v>44593</v>
      </c>
      <c r="CK8" s="6">
        <v>44593</v>
      </c>
      <c r="CL8" s="6">
        <v>44593</v>
      </c>
      <c r="CM8" s="6">
        <v>44593</v>
      </c>
      <c r="CN8" s="6">
        <v>44593</v>
      </c>
      <c r="CO8" s="6">
        <v>44593</v>
      </c>
      <c r="CP8" s="6">
        <v>44593</v>
      </c>
      <c r="CQ8" s="6">
        <v>44593</v>
      </c>
      <c r="CR8" s="6">
        <v>44593</v>
      </c>
      <c r="CS8" s="6">
        <v>44593</v>
      </c>
      <c r="CT8" s="6">
        <v>44593</v>
      </c>
      <c r="CU8" s="6">
        <v>44593</v>
      </c>
      <c r="CV8" s="6">
        <v>44593</v>
      </c>
      <c r="CW8" s="6">
        <v>44593</v>
      </c>
      <c r="CX8" s="6">
        <v>44593</v>
      </c>
      <c r="CY8" s="6">
        <v>44593</v>
      </c>
      <c r="CZ8" s="6">
        <v>44593</v>
      </c>
      <c r="DA8" s="6">
        <v>44593</v>
      </c>
      <c r="DB8" s="6">
        <v>44593</v>
      </c>
      <c r="DC8" s="6">
        <v>44593</v>
      </c>
      <c r="DD8" s="6">
        <v>44593</v>
      </c>
      <c r="DE8" s="6">
        <v>44593</v>
      </c>
      <c r="DF8" s="6">
        <v>44593</v>
      </c>
      <c r="DG8" s="6">
        <v>44593</v>
      </c>
      <c r="DH8" s="6">
        <v>44593</v>
      </c>
      <c r="DI8" s="6">
        <v>44593</v>
      </c>
      <c r="DJ8" s="6">
        <v>44593</v>
      </c>
      <c r="DK8" s="6">
        <v>44593</v>
      </c>
      <c r="DL8" s="6">
        <v>44593</v>
      </c>
      <c r="DM8" s="6">
        <v>44593</v>
      </c>
      <c r="DN8" s="6">
        <v>44593</v>
      </c>
      <c r="DO8" s="6">
        <v>44593</v>
      </c>
      <c r="DP8" s="6">
        <v>44593</v>
      </c>
      <c r="DQ8" s="6">
        <v>44593</v>
      </c>
      <c r="DR8" s="6">
        <v>44593</v>
      </c>
      <c r="DS8" s="6">
        <v>44593</v>
      </c>
      <c r="DT8" s="6">
        <v>44593</v>
      </c>
      <c r="DU8" s="6">
        <v>44593</v>
      </c>
      <c r="DV8" s="6">
        <v>44593</v>
      </c>
      <c r="DW8" s="6">
        <v>44593</v>
      </c>
      <c r="DX8" s="6">
        <v>44593</v>
      </c>
      <c r="DY8" s="6">
        <v>44593</v>
      </c>
      <c r="DZ8" s="6">
        <v>44593</v>
      </c>
      <c r="EA8" s="6">
        <v>44593</v>
      </c>
      <c r="EB8" s="6">
        <v>44593</v>
      </c>
      <c r="EC8" s="6">
        <v>44593</v>
      </c>
      <c r="ED8" s="6">
        <v>44593</v>
      </c>
      <c r="EE8" s="6">
        <v>44593</v>
      </c>
      <c r="EF8" s="6">
        <v>44593</v>
      </c>
      <c r="EG8" s="6">
        <v>44593</v>
      </c>
      <c r="EH8" s="6">
        <v>44593</v>
      </c>
      <c r="EI8" s="6">
        <v>44593</v>
      </c>
      <c r="EJ8" s="6">
        <v>44593</v>
      </c>
      <c r="EK8" s="6">
        <v>44593</v>
      </c>
      <c r="EL8" s="6">
        <v>44593</v>
      </c>
      <c r="EM8" s="6">
        <v>44593</v>
      </c>
      <c r="EN8" s="6">
        <v>44593</v>
      </c>
      <c r="EO8" s="6">
        <v>44593</v>
      </c>
      <c r="EP8" s="6">
        <v>44593</v>
      </c>
      <c r="EQ8" s="6">
        <v>44593</v>
      </c>
      <c r="ER8" s="6">
        <v>44593</v>
      </c>
      <c r="ES8" s="6">
        <v>44593</v>
      </c>
      <c r="ET8" s="6">
        <v>44593</v>
      </c>
      <c r="EU8" s="6">
        <v>44593</v>
      </c>
      <c r="EV8" s="6">
        <v>44593</v>
      </c>
      <c r="EW8" s="6">
        <v>44593</v>
      </c>
      <c r="EX8" s="6">
        <v>44593</v>
      </c>
      <c r="EY8" s="6">
        <v>44593</v>
      </c>
      <c r="EZ8" s="6">
        <v>44593</v>
      </c>
      <c r="FA8" s="6">
        <v>44593</v>
      </c>
      <c r="FB8" s="6">
        <v>44593</v>
      </c>
      <c r="FC8" s="6">
        <v>44593</v>
      </c>
      <c r="FD8" s="6">
        <v>44593</v>
      </c>
      <c r="FE8" s="6">
        <v>44593</v>
      </c>
      <c r="FF8" s="6">
        <v>44593</v>
      </c>
      <c r="FG8" s="6">
        <v>44593</v>
      </c>
      <c r="FH8" s="6">
        <v>44593</v>
      </c>
      <c r="FI8" s="6">
        <v>44593</v>
      </c>
      <c r="FJ8" s="6">
        <v>44593</v>
      </c>
      <c r="FK8" s="6">
        <v>44593</v>
      </c>
      <c r="FL8" s="6">
        <v>44593</v>
      </c>
      <c r="FM8" s="6">
        <v>44593</v>
      </c>
      <c r="FN8" s="6">
        <v>44593</v>
      </c>
      <c r="FO8" s="6">
        <v>44593</v>
      </c>
      <c r="FP8" s="6">
        <v>44593</v>
      </c>
      <c r="FQ8" s="6">
        <v>44593</v>
      </c>
      <c r="FR8" s="6">
        <v>44593</v>
      </c>
      <c r="FS8" s="6">
        <v>44593</v>
      </c>
      <c r="FT8" s="6">
        <v>44593</v>
      </c>
      <c r="FU8" s="6">
        <v>44593</v>
      </c>
      <c r="FV8" s="6">
        <v>44593</v>
      </c>
      <c r="FW8" s="6">
        <v>44593</v>
      </c>
      <c r="FX8" s="6">
        <v>44593</v>
      </c>
      <c r="FY8" s="6">
        <v>44593</v>
      </c>
      <c r="FZ8" s="6">
        <v>44593</v>
      </c>
      <c r="GA8" s="6">
        <v>44593</v>
      </c>
      <c r="GB8" s="6">
        <v>44593</v>
      </c>
      <c r="GC8" s="6">
        <v>44593</v>
      </c>
      <c r="GD8" s="6">
        <v>44593</v>
      </c>
      <c r="GE8" s="6">
        <v>44593</v>
      </c>
      <c r="GF8" s="6">
        <v>44593</v>
      </c>
      <c r="GG8" s="6">
        <v>44593</v>
      </c>
      <c r="GH8" s="6">
        <v>44593</v>
      </c>
      <c r="GI8" s="6">
        <v>44593</v>
      </c>
      <c r="GJ8" s="6">
        <v>44593</v>
      </c>
      <c r="GK8" s="6">
        <v>44593</v>
      </c>
      <c r="GL8" s="6">
        <v>44593</v>
      </c>
      <c r="GM8" s="6">
        <v>44593</v>
      </c>
      <c r="GN8" s="6">
        <v>44593</v>
      </c>
      <c r="GO8" s="6">
        <v>44593</v>
      </c>
      <c r="GP8" s="6">
        <v>44593</v>
      </c>
      <c r="GQ8" s="6">
        <v>44593</v>
      </c>
      <c r="GR8" s="6">
        <v>44593</v>
      </c>
      <c r="GS8" s="6">
        <v>44593</v>
      </c>
      <c r="GT8" s="6">
        <v>44593</v>
      </c>
      <c r="GU8" s="6">
        <v>44593</v>
      </c>
      <c r="GV8" s="6">
        <v>44593</v>
      </c>
      <c r="GW8" s="6">
        <v>44593</v>
      </c>
      <c r="GX8" s="6">
        <v>44593</v>
      </c>
      <c r="GY8" s="6">
        <v>44593</v>
      </c>
      <c r="GZ8" s="6">
        <v>44593</v>
      </c>
      <c r="HA8" s="6">
        <v>44593</v>
      </c>
      <c r="HB8" s="6">
        <v>44593</v>
      </c>
      <c r="HC8" s="6">
        <v>44593</v>
      </c>
      <c r="HD8" s="6">
        <v>44593</v>
      </c>
      <c r="HE8" s="6">
        <v>44593</v>
      </c>
      <c r="HF8" s="6">
        <v>44593</v>
      </c>
      <c r="HG8" s="6">
        <v>44593</v>
      </c>
      <c r="HH8" s="6">
        <v>44593</v>
      </c>
      <c r="HI8" s="6">
        <v>44593</v>
      </c>
      <c r="HJ8" s="6">
        <v>44593</v>
      </c>
      <c r="HK8" s="6">
        <v>44593</v>
      </c>
      <c r="HL8" s="6">
        <v>44593</v>
      </c>
      <c r="HM8" s="6">
        <v>44593</v>
      </c>
    </row>
    <row r="9" spans="1:221">
      <c r="A9" s="4" t="s">
        <v>257</v>
      </c>
      <c r="B9" s="1">
        <v>8</v>
      </c>
      <c r="C9" s="1">
        <v>8</v>
      </c>
      <c r="D9" s="1">
        <v>8</v>
      </c>
      <c r="E9" s="1">
        <v>8</v>
      </c>
      <c r="F9" s="1">
        <v>8</v>
      </c>
      <c r="G9" s="1">
        <v>8</v>
      </c>
      <c r="H9" s="1">
        <v>8</v>
      </c>
      <c r="I9" s="1">
        <v>8</v>
      </c>
      <c r="J9" s="1">
        <v>8</v>
      </c>
      <c r="K9" s="1">
        <v>8</v>
      </c>
      <c r="L9" s="1">
        <v>8</v>
      </c>
      <c r="M9" s="1">
        <v>8</v>
      </c>
      <c r="N9" s="1">
        <v>8</v>
      </c>
      <c r="O9" s="1">
        <v>8</v>
      </c>
      <c r="P9" s="1">
        <v>8</v>
      </c>
      <c r="Q9" s="1">
        <v>8</v>
      </c>
      <c r="R9" s="1">
        <v>8</v>
      </c>
      <c r="S9" s="1">
        <v>8</v>
      </c>
      <c r="T9" s="1">
        <v>8</v>
      </c>
      <c r="U9" s="1">
        <v>8</v>
      </c>
      <c r="V9" s="1">
        <v>8</v>
      </c>
      <c r="W9" s="1">
        <v>8</v>
      </c>
      <c r="X9" s="1">
        <v>8</v>
      </c>
      <c r="Y9" s="1">
        <v>8</v>
      </c>
      <c r="Z9" s="1">
        <v>8</v>
      </c>
      <c r="AA9" s="1">
        <v>8</v>
      </c>
      <c r="AB9" s="1">
        <v>8</v>
      </c>
      <c r="AC9" s="1">
        <v>8</v>
      </c>
      <c r="AD9" s="1">
        <v>8</v>
      </c>
      <c r="AE9" s="1">
        <v>8</v>
      </c>
      <c r="AF9" s="1">
        <v>8</v>
      </c>
      <c r="AG9" s="1">
        <v>8</v>
      </c>
      <c r="AH9" s="1">
        <v>8</v>
      </c>
      <c r="AI9" s="1">
        <v>8</v>
      </c>
      <c r="AJ9" s="1">
        <v>8</v>
      </c>
      <c r="AK9" s="1">
        <v>8</v>
      </c>
      <c r="AL9" s="1">
        <v>8</v>
      </c>
      <c r="AM9" s="1">
        <v>8</v>
      </c>
      <c r="AN9" s="1">
        <v>8</v>
      </c>
      <c r="AO9" s="1">
        <v>8</v>
      </c>
      <c r="AP9" s="1">
        <v>8</v>
      </c>
      <c r="AQ9" s="1">
        <v>8</v>
      </c>
      <c r="AR9" s="1">
        <v>8</v>
      </c>
      <c r="AS9" s="1">
        <v>8</v>
      </c>
      <c r="AT9" s="1">
        <v>8</v>
      </c>
      <c r="AU9" s="1">
        <v>8</v>
      </c>
      <c r="AV9" s="1">
        <v>8</v>
      </c>
      <c r="AW9" s="1">
        <v>8</v>
      </c>
      <c r="AX9" s="1">
        <v>8</v>
      </c>
      <c r="AY9" s="1">
        <v>8</v>
      </c>
      <c r="AZ9" s="1">
        <v>8</v>
      </c>
      <c r="BA9" s="1">
        <v>8</v>
      </c>
      <c r="BB9" s="1">
        <v>8</v>
      </c>
      <c r="BC9" s="1">
        <v>8</v>
      </c>
      <c r="BD9" s="1">
        <v>8</v>
      </c>
      <c r="BE9" s="1">
        <v>8</v>
      </c>
      <c r="BF9" s="1">
        <v>8</v>
      </c>
      <c r="BG9" s="1">
        <v>8</v>
      </c>
      <c r="BH9" s="1">
        <v>8</v>
      </c>
      <c r="BI9" s="1">
        <v>8</v>
      </c>
      <c r="BJ9" s="1">
        <v>8</v>
      </c>
      <c r="BK9" s="1">
        <v>8</v>
      </c>
      <c r="BL9" s="1">
        <v>8</v>
      </c>
      <c r="BM9" s="1">
        <v>8</v>
      </c>
      <c r="BN9" s="1">
        <v>8</v>
      </c>
      <c r="BO9" s="1">
        <v>8</v>
      </c>
      <c r="BP9" s="1">
        <v>8</v>
      </c>
      <c r="BQ9" s="1">
        <v>8</v>
      </c>
      <c r="BR9" s="1">
        <v>8</v>
      </c>
      <c r="BS9" s="1">
        <v>8</v>
      </c>
      <c r="BT9" s="1">
        <v>8</v>
      </c>
      <c r="BU9" s="1">
        <v>8</v>
      </c>
      <c r="BV9" s="1">
        <v>8</v>
      </c>
      <c r="BW9" s="1">
        <v>8</v>
      </c>
      <c r="BX9" s="1">
        <v>8</v>
      </c>
      <c r="BY9" s="1">
        <v>8</v>
      </c>
      <c r="BZ9" s="1">
        <v>8</v>
      </c>
      <c r="CA9" s="1">
        <v>8</v>
      </c>
      <c r="CB9" s="1">
        <v>8</v>
      </c>
      <c r="CC9" s="1">
        <v>8</v>
      </c>
      <c r="CD9" s="1">
        <v>8</v>
      </c>
      <c r="CE9" s="1">
        <v>8</v>
      </c>
      <c r="CF9" s="1">
        <v>8</v>
      </c>
      <c r="CG9" s="1">
        <v>8</v>
      </c>
      <c r="CH9" s="1">
        <v>8</v>
      </c>
      <c r="CI9" s="1">
        <v>8</v>
      </c>
      <c r="CJ9" s="1">
        <v>8</v>
      </c>
      <c r="CK9" s="1">
        <v>8</v>
      </c>
      <c r="CL9" s="1">
        <v>8</v>
      </c>
      <c r="CM9" s="1">
        <v>8</v>
      </c>
      <c r="CN9" s="1">
        <v>8</v>
      </c>
      <c r="CO9" s="1">
        <v>8</v>
      </c>
      <c r="CP9" s="1">
        <v>8</v>
      </c>
      <c r="CQ9" s="1">
        <v>8</v>
      </c>
      <c r="CR9" s="1">
        <v>8</v>
      </c>
      <c r="CS9" s="1">
        <v>8</v>
      </c>
      <c r="CT9" s="1">
        <v>8</v>
      </c>
      <c r="CU9" s="1">
        <v>8</v>
      </c>
      <c r="CV9" s="1">
        <v>8</v>
      </c>
      <c r="CW9" s="1">
        <v>8</v>
      </c>
      <c r="CX9" s="1">
        <v>8</v>
      </c>
      <c r="CY9" s="1">
        <v>8</v>
      </c>
      <c r="CZ9" s="1">
        <v>8</v>
      </c>
      <c r="DA9" s="1">
        <v>8</v>
      </c>
      <c r="DB9" s="1">
        <v>8</v>
      </c>
      <c r="DC9" s="1">
        <v>8</v>
      </c>
      <c r="DD9" s="1">
        <v>8</v>
      </c>
      <c r="DE9" s="1">
        <v>8</v>
      </c>
      <c r="DF9" s="1">
        <v>8</v>
      </c>
      <c r="DG9" s="1">
        <v>8</v>
      </c>
      <c r="DH9" s="1">
        <v>8</v>
      </c>
      <c r="DI9" s="1">
        <v>8</v>
      </c>
      <c r="DJ9" s="1">
        <v>8</v>
      </c>
      <c r="DK9" s="1">
        <v>8</v>
      </c>
      <c r="DL9" s="1">
        <v>8</v>
      </c>
      <c r="DM9" s="1">
        <v>8</v>
      </c>
      <c r="DN9" s="1">
        <v>8</v>
      </c>
      <c r="DO9" s="1">
        <v>8</v>
      </c>
      <c r="DP9" s="1">
        <v>8</v>
      </c>
      <c r="DQ9" s="1">
        <v>8</v>
      </c>
      <c r="DR9" s="1">
        <v>8</v>
      </c>
      <c r="DS9" s="1">
        <v>8</v>
      </c>
      <c r="DT9" s="1">
        <v>8</v>
      </c>
      <c r="DU9" s="1">
        <v>8</v>
      </c>
      <c r="DV9" s="1">
        <v>8</v>
      </c>
      <c r="DW9" s="1">
        <v>8</v>
      </c>
      <c r="DX9" s="1">
        <v>8</v>
      </c>
      <c r="DY9" s="1">
        <v>8</v>
      </c>
      <c r="DZ9" s="1">
        <v>8</v>
      </c>
      <c r="EA9" s="1">
        <v>8</v>
      </c>
      <c r="EB9" s="1">
        <v>8</v>
      </c>
      <c r="EC9" s="1">
        <v>8</v>
      </c>
      <c r="ED9" s="1">
        <v>8</v>
      </c>
      <c r="EE9" s="1">
        <v>8</v>
      </c>
      <c r="EF9" s="1">
        <v>8</v>
      </c>
      <c r="EG9" s="1">
        <v>8</v>
      </c>
      <c r="EH9" s="1">
        <v>8</v>
      </c>
      <c r="EI9" s="1">
        <v>8</v>
      </c>
      <c r="EJ9" s="1">
        <v>8</v>
      </c>
      <c r="EK9" s="1">
        <v>8</v>
      </c>
      <c r="EL9" s="1">
        <v>8</v>
      </c>
      <c r="EM9" s="1">
        <v>8</v>
      </c>
      <c r="EN9" s="1">
        <v>8</v>
      </c>
      <c r="EO9" s="1">
        <v>8</v>
      </c>
      <c r="EP9" s="1">
        <v>8</v>
      </c>
      <c r="EQ9" s="1">
        <v>8</v>
      </c>
      <c r="ER9" s="1">
        <v>8</v>
      </c>
      <c r="ES9" s="1">
        <v>8</v>
      </c>
      <c r="ET9" s="1">
        <v>8</v>
      </c>
      <c r="EU9" s="1">
        <v>8</v>
      </c>
      <c r="EV9" s="1">
        <v>8</v>
      </c>
      <c r="EW9" s="1">
        <v>8</v>
      </c>
      <c r="EX9" s="1">
        <v>8</v>
      </c>
      <c r="EY9" s="1">
        <v>8</v>
      </c>
      <c r="EZ9" s="1">
        <v>8</v>
      </c>
      <c r="FA9" s="1">
        <v>8</v>
      </c>
      <c r="FB9" s="1">
        <v>8</v>
      </c>
      <c r="FC9" s="1">
        <v>8</v>
      </c>
      <c r="FD9" s="1">
        <v>8</v>
      </c>
      <c r="FE9" s="1">
        <v>8</v>
      </c>
      <c r="FF9" s="1">
        <v>8</v>
      </c>
      <c r="FG9" s="1">
        <v>8</v>
      </c>
      <c r="FH9" s="1">
        <v>8</v>
      </c>
      <c r="FI9" s="1">
        <v>8</v>
      </c>
      <c r="FJ9" s="1">
        <v>8</v>
      </c>
      <c r="FK9" s="1">
        <v>8</v>
      </c>
      <c r="FL9" s="1">
        <v>8</v>
      </c>
      <c r="FM9" s="1">
        <v>8</v>
      </c>
      <c r="FN9" s="1">
        <v>8</v>
      </c>
      <c r="FO9" s="1">
        <v>8</v>
      </c>
      <c r="FP9" s="1">
        <v>8</v>
      </c>
      <c r="FQ9" s="1">
        <v>8</v>
      </c>
      <c r="FR9" s="1">
        <v>8</v>
      </c>
      <c r="FS9" s="1">
        <v>8</v>
      </c>
      <c r="FT9" s="1">
        <v>8</v>
      </c>
      <c r="FU9" s="1">
        <v>8</v>
      </c>
      <c r="FV9" s="1">
        <v>8</v>
      </c>
      <c r="FW9" s="1">
        <v>8</v>
      </c>
      <c r="FX9" s="1">
        <v>8</v>
      </c>
      <c r="FY9" s="1">
        <v>8</v>
      </c>
      <c r="FZ9" s="1">
        <v>8</v>
      </c>
      <c r="GA9" s="1">
        <v>8</v>
      </c>
      <c r="GB9" s="1">
        <v>8</v>
      </c>
      <c r="GC9" s="1">
        <v>8</v>
      </c>
      <c r="GD9" s="1">
        <v>8</v>
      </c>
      <c r="GE9" s="1">
        <v>8</v>
      </c>
      <c r="GF9" s="1">
        <v>8</v>
      </c>
      <c r="GG9" s="1">
        <v>8</v>
      </c>
      <c r="GH9" s="1">
        <v>8</v>
      </c>
      <c r="GI9" s="1">
        <v>8</v>
      </c>
      <c r="GJ9" s="1">
        <v>8</v>
      </c>
      <c r="GK9" s="1">
        <v>8</v>
      </c>
      <c r="GL9" s="1">
        <v>8</v>
      </c>
      <c r="GM9" s="1">
        <v>8</v>
      </c>
      <c r="GN9" s="1">
        <v>8</v>
      </c>
      <c r="GO9" s="1">
        <v>8</v>
      </c>
      <c r="GP9" s="1">
        <v>8</v>
      </c>
      <c r="GQ9" s="1">
        <v>8</v>
      </c>
      <c r="GR9" s="1">
        <v>8</v>
      </c>
      <c r="GS9" s="1">
        <v>8</v>
      </c>
      <c r="GT9" s="1">
        <v>8</v>
      </c>
      <c r="GU9" s="1">
        <v>8</v>
      </c>
      <c r="GV9" s="1">
        <v>8</v>
      </c>
      <c r="GW9" s="1">
        <v>8</v>
      </c>
      <c r="GX9" s="1">
        <v>8</v>
      </c>
      <c r="GY9" s="1">
        <v>8</v>
      </c>
      <c r="GZ9" s="1">
        <v>8</v>
      </c>
      <c r="HA9" s="1">
        <v>8</v>
      </c>
      <c r="HB9" s="1">
        <v>8</v>
      </c>
      <c r="HC9" s="1">
        <v>8</v>
      </c>
      <c r="HD9" s="1">
        <v>8</v>
      </c>
      <c r="HE9" s="1">
        <v>8</v>
      </c>
      <c r="HF9" s="1">
        <v>8</v>
      </c>
      <c r="HG9" s="1">
        <v>8</v>
      </c>
      <c r="HH9" s="1">
        <v>8</v>
      </c>
      <c r="HI9" s="1">
        <v>8</v>
      </c>
      <c r="HJ9" s="1">
        <v>8</v>
      </c>
      <c r="HK9" s="1">
        <v>8</v>
      </c>
      <c r="HL9" s="1">
        <v>8</v>
      </c>
      <c r="HM9" s="1">
        <v>8</v>
      </c>
    </row>
    <row r="10" spans="1:221">
      <c r="A10" s="4" t="s">
        <v>258</v>
      </c>
      <c r="B10" s="8" t="s">
        <v>2732</v>
      </c>
      <c r="C10" s="8" t="s">
        <v>2733</v>
      </c>
      <c r="D10" s="8" t="s">
        <v>2734</v>
      </c>
      <c r="E10" s="8" t="s">
        <v>2735</v>
      </c>
      <c r="F10" s="8" t="s">
        <v>2736</v>
      </c>
      <c r="G10" s="8" t="s">
        <v>2737</v>
      </c>
      <c r="H10" s="8" t="s">
        <v>2738</v>
      </c>
      <c r="I10" s="8" t="s">
        <v>2739</v>
      </c>
      <c r="J10" s="8" t="s">
        <v>2740</v>
      </c>
      <c r="K10" s="8" t="s">
        <v>2741</v>
      </c>
      <c r="L10" s="8" t="s">
        <v>2742</v>
      </c>
      <c r="M10" s="8" t="s">
        <v>2743</v>
      </c>
      <c r="N10" s="8" t="s">
        <v>2744</v>
      </c>
      <c r="O10" s="8" t="s">
        <v>2745</v>
      </c>
      <c r="P10" s="8" t="s">
        <v>2746</v>
      </c>
      <c r="Q10" s="8" t="s">
        <v>2747</v>
      </c>
      <c r="R10" s="8" t="s">
        <v>2748</v>
      </c>
      <c r="S10" s="8" t="s">
        <v>2749</v>
      </c>
      <c r="T10" s="8" t="s">
        <v>2750</v>
      </c>
      <c r="U10" s="8" t="s">
        <v>2751</v>
      </c>
      <c r="V10" s="8" t="s">
        <v>2752</v>
      </c>
      <c r="W10" s="8" t="s">
        <v>2753</v>
      </c>
      <c r="X10" s="8" t="s">
        <v>2754</v>
      </c>
      <c r="Y10" s="8" t="s">
        <v>2755</v>
      </c>
      <c r="Z10" s="8" t="s">
        <v>2756</v>
      </c>
      <c r="AA10" s="8" t="s">
        <v>2757</v>
      </c>
      <c r="AB10" s="8" t="s">
        <v>2758</v>
      </c>
      <c r="AC10" s="8" t="s">
        <v>2759</v>
      </c>
      <c r="AD10" s="8" t="s">
        <v>2760</v>
      </c>
      <c r="AE10" s="8" t="s">
        <v>2761</v>
      </c>
      <c r="AF10" s="8" t="s">
        <v>2762</v>
      </c>
      <c r="AG10" s="8" t="s">
        <v>2763</v>
      </c>
      <c r="AH10" s="8" t="s">
        <v>2764</v>
      </c>
      <c r="AI10" s="8" t="s">
        <v>2765</v>
      </c>
      <c r="AJ10" s="8" t="s">
        <v>2766</v>
      </c>
      <c r="AK10" s="8" t="s">
        <v>2767</v>
      </c>
      <c r="AL10" s="8" t="s">
        <v>2768</v>
      </c>
      <c r="AM10" s="8" t="s">
        <v>2769</v>
      </c>
      <c r="AN10" s="8" t="s">
        <v>2770</v>
      </c>
      <c r="AO10" s="8" t="s">
        <v>2771</v>
      </c>
      <c r="AP10" s="8" t="s">
        <v>2772</v>
      </c>
      <c r="AQ10" s="8" t="s">
        <v>2773</v>
      </c>
      <c r="AR10" s="8" t="s">
        <v>2774</v>
      </c>
      <c r="AS10" s="8" t="s">
        <v>2775</v>
      </c>
      <c r="AT10" s="8" t="s">
        <v>2776</v>
      </c>
      <c r="AU10" s="8" t="s">
        <v>2777</v>
      </c>
      <c r="AV10" s="8" t="s">
        <v>2778</v>
      </c>
      <c r="AW10" s="8" t="s">
        <v>2779</v>
      </c>
      <c r="AX10" s="8" t="s">
        <v>2780</v>
      </c>
      <c r="AY10" s="8" t="s">
        <v>2781</v>
      </c>
      <c r="AZ10" s="8" t="s">
        <v>2782</v>
      </c>
      <c r="BA10" s="8" t="s">
        <v>2783</v>
      </c>
      <c r="BB10" s="8" t="s">
        <v>2784</v>
      </c>
      <c r="BC10" s="8" t="s">
        <v>2785</v>
      </c>
      <c r="BD10" s="8" t="s">
        <v>2786</v>
      </c>
      <c r="BE10" s="8" t="s">
        <v>2787</v>
      </c>
      <c r="BF10" s="8" t="s">
        <v>2788</v>
      </c>
      <c r="BG10" s="8" t="s">
        <v>2789</v>
      </c>
      <c r="BH10" s="8" t="s">
        <v>2790</v>
      </c>
      <c r="BI10" s="8" t="s">
        <v>2791</v>
      </c>
      <c r="BJ10" s="8" t="s">
        <v>2792</v>
      </c>
      <c r="BK10" s="8" t="s">
        <v>2793</v>
      </c>
      <c r="BL10" s="8" t="s">
        <v>2794</v>
      </c>
      <c r="BM10" s="8" t="s">
        <v>2795</v>
      </c>
      <c r="BN10" s="8" t="s">
        <v>2796</v>
      </c>
      <c r="BO10" s="8" t="s">
        <v>2797</v>
      </c>
      <c r="BP10" s="8" t="s">
        <v>2798</v>
      </c>
      <c r="BQ10" s="8" t="s">
        <v>2799</v>
      </c>
      <c r="BR10" s="8" t="s">
        <v>2800</v>
      </c>
      <c r="BS10" s="8" t="s">
        <v>2801</v>
      </c>
      <c r="BT10" s="8" t="s">
        <v>2802</v>
      </c>
      <c r="BU10" s="8" t="s">
        <v>2803</v>
      </c>
      <c r="BV10" s="8" t="s">
        <v>2804</v>
      </c>
      <c r="BW10" s="8" t="s">
        <v>2805</v>
      </c>
      <c r="BX10" s="8" t="s">
        <v>2806</v>
      </c>
      <c r="BY10" s="8" t="s">
        <v>2807</v>
      </c>
      <c r="BZ10" s="8" t="s">
        <v>2808</v>
      </c>
      <c r="CA10" s="8" t="s">
        <v>2809</v>
      </c>
      <c r="CB10" s="8" t="s">
        <v>2810</v>
      </c>
      <c r="CC10" s="8" t="s">
        <v>2811</v>
      </c>
      <c r="CD10" s="8" t="s">
        <v>2812</v>
      </c>
      <c r="CE10" s="8" t="s">
        <v>2813</v>
      </c>
      <c r="CF10" s="8" t="s">
        <v>2814</v>
      </c>
      <c r="CG10" s="8" t="s">
        <v>2815</v>
      </c>
      <c r="CH10" s="8" t="s">
        <v>2816</v>
      </c>
      <c r="CI10" s="8" t="s">
        <v>2817</v>
      </c>
      <c r="CJ10" s="8" t="s">
        <v>2818</v>
      </c>
      <c r="CK10" s="8" t="s">
        <v>2819</v>
      </c>
      <c r="CL10" s="8" t="s">
        <v>2820</v>
      </c>
      <c r="CM10" s="8" t="s">
        <v>2821</v>
      </c>
      <c r="CN10" s="8" t="s">
        <v>2822</v>
      </c>
      <c r="CO10" s="8" t="s">
        <v>2823</v>
      </c>
      <c r="CP10" s="8" t="s">
        <v>2824</v>
      </c>
      <c r="CQ10" s="8" t="s">
        <v>2825</v>
      </c>
      <c r="CR10" s="8" t="s">
        <v>2826</v>
      </c>
      <c r="CS10" s="8" t="s">
        <v>2827</v>
      </c>
      <c r="CT10" s="8" t="s">
        <v>2828</v>
      </c>
      <c r="CU10" s="8" t="s">
        <v>2829</v>
      </c>
      <c r="CV10" s="8" t="s">
        <v>2830</v>
      </c>
      <c r="CW10" s="8" t="s">
        <v>2831</v>
      </c>
      <c r="CX10" s="8" t="s">
        <v>2832</v>
      </c>
      <c r="CY10" s="8" t="s">
        <v>2833</v>
      </c>
      <c r="CZ10" s="8" t="s">
        <v>2834</v>
      </c>
      <c r="DA10" s="8" t="s">
        <v>2835</v>
      </c>
      <c r="DB10" s="8" t="s">
        <v>2836</v>
      </c>
      <c r="DC10" s="8" t="s">
        <v>2837</v>
      </c>
      <c r="DD10" s="8" t="s">
        <v>2838</v>
      </c>
      <c r="DE10" s="8" t="s">
        <v>2839</v>
      </c>
      <c r="DF10" s="8" t="s">
        <v>2840</v>
      </c>
      <c r="DG10" s="8" t="s">
        <v>2841</v>
      </c>
      <c r="DH10" s="8" t="s">
        <v>2842</v>
      </c>
      <c r="DI10" s="8" t="s">
        <v>2843</v>
      </c>
      <c r="DJ10" s="8" t="s">
        <v>2844</v>
      </c>
      <c r="DK10" s="8" t="s">
        <v>2845</v>
      </c>
      <c r="DL10" s="8" t="s">
        <v>2846</v>
      </c>
      <c r="DM10" s="8" t="s">
        <v>2847</v>
      </c>
      <c r="DN10" s="8" t="s">
        <v>2848</v>
      </c>
      <c r="DO10" s="8" t="s">
        <v>2849</v>
      </c>
      <c r="DP10" s="8" t="s">
        <v>2850</v>
      </c>
      <c r="DQ10" s="8" t="s">
        <v>2851</v>
      </c>
      <c r="DR10" s="8" t="s">
        <v>2852</v>
      </c>
      <c r="DS10" s="8" t="s">
        <v>2853</v>
      </c>
      <c r="DT10" s="8" t="s">
        <v>2854</v>
      </c>
      <c r="DU10" s="8" t="s">
        <v>2855</v>
      </c>
      <c r="DV10" s="8" t="s">
        <v>2856</v>
      </c>
      <c r="DW10" s="8" t="s">
        <v>2857</v>
      </c>
      <c r="DX10" s="8" t="s">
        <v>2858</v>
      </c>
      <c r="DY10" s="8" t="s">
        <v>2859</v>
      </c>
      <c r="DZ10" s="8" t="s">
        <v>2860</v>
      </c>
      <c r="EA10" s="8" t="s">
        <v>2861</v>
      </c>
      <c r="EB10" s="8" t="s">
        <v>2862</v>
      </c>
      <c r="EC10" s="8" t="s">
        <v>2863</v>
      </c>
      <c r="ED10" s="8" t="s">
        <v>2864</v>
      </c>
      <c r="EE10" s="8" t="s">
        <v>2865</v>
      </c>
      <c r="EF10" s="8" t="s">
        <v>2866</v>
      </c>
      <c r="EG10" s="8" t="s">
        <v>2867</v>
      </c>
      <c r="EH10" s="8" t="s">
        <v>2868</v>
      </c>
      <c r="EI10" s="8" t="s">
        <v>2869</v>
      </c>
      <c r="EJ10" s="8" t="s">
        <v>2870</v>
      </c>
      <c r="EK10" s="8" t="s">
        <v>2871</v>
      </c>
      <c r="EL10" s="8" t="s">
        <v>2872</v>
      </c>
      <c r="EM10" s="8" t="s">
        <v>2873</v>
      </c>
      <c r="EN10" s="8" t="s">
        <v>2874</v>
      </c>
      <c r="EO10" s="8" t="s">
        <v>2875</v>
      </c>
      <c r="EP10" s="8" t="s">
        <v>2876</v>
      </c>
      <c r="EQ10" s="8" t="s">
        <v>2877</v>
      </c>
      <c r="ER10" s="8" t="s">
        <v>2878</v>
      </c>
      <c r="ES10" s="8" t="s">
        <v>2879</v>
      </c>
      <c r="ET10" s="8" t="s">
        <v>2880</v>
      </c>
      <c r="EU10" s="8" t="s">
        <v>2881</v>
      </c>
      <c r="EV10" s="8" t="s">
        <v>2882</v>
      </c>
      <c r="EW10" s="8" t="s">
        <v>2883</v>
      </c>
      <c r="EX10" s="8" t="s">
        <v>2884</v>
      </c>
      <c r="EY10" s="8" t="s">
        <v>2885</v>
      </c>
      <c r="EZ10" s="8" t="s">
        <v>2886</v>
      </c>
      <c r="FA10" s="8" t="s">
        <v>2887</v>
      </c>
      <c r="FB10" s="8" t="s">
        <v>2888</v>
      </c>
      <c r="FC10" s="8" t="s">
        <v>2889</v>
      </c>
      <c r="FD10" s="8" t="s">
        <v>2890</v>
      </c>
      <c r="FE10" s="8" t="s">
        <v>2891</v>
      </c>
      <c r="FF10" s="8" t="s">
        <v>2892</v>
      </c>
      <c r="FG10" s="8" t="s">
        <v>2893</v>
      </c>
      <c r="FH10" s="8" t="s">
        <v>2894</v>
      </c>
      <c r="FI10" s="8" t="s">
        <v>2895</v>
      </c>
      <c r="FJ10" s="8" t="s">
        <v>2896</v>
      </c>
      <c r="FK10" s="8" t="s">
        <v>2897</v>
      </c>
      <c r="FL10" s="8" t="s">
        <v>2898</v>
      </c>
      <c r="FM10" s="8" t="s">
        <v>2899</v>
      </c>
      <c r="FN10" s="8" t="s">
        <v>2900</v>
      </c>
      <c r="FO10" s="8" t="s">
        <v>2901</v>
      </c>
      <c r="FP10" s="8" t="s">
        <v>2902</v>
      </c>
      <c r="FQ10" s="8" t="s">
        <v>2903</v>
      </c>
      <c r="FR10" s="8" t="s">
        <v>2904</v>
      </c>
      <c r="FS10" s="8" t="s">
        <v>2905</v>
      </c>
      <c r="FT10" s="8" t="s">
        <v>2906</v>
      </c>
      <c r="FU10" s="8" t="s">
        <v>2907</v>
      </c>
      <c r="FV10" s="8" t="s">
        <v>2908</v>
      </c>
      <c r="FW10" s="8" t="s">
        <v>2909</v>
      </c>
      <c r="FX10" s="8" t="s">
        <v>2910</v>
      </c>
      <c r="FY10" s="8" t="s">
        <v>2911</v>
      </c>
      <c r="FZ10" s="8" t="s">
        <v>2912</v>
      </c>
      <c r="GA10" s="8" t="s">
        <v>2913</v>
      </c>
      <c r="GB10" s="8" t="s">
        <v>2914</v>
      </c>
      <c r="GC10" s="8" t="s">
        <v>2915</v>
      </c>
      <c r="GD10" s="8" t="s">
        <v>2916</v>
      </c>
      <c r="GE10" s="8" t="s">
        <v>2917</v>
      </c>
      <c r="GF10" s="8" t="s">
        <v>2918</v>
      </c>
      <c r="GG10" s="8" t="s">
        <v>2919</v>
      </c>
      <c r="GH10" s="8" t="s">
        <v>2920</v>
      </c>
      <c r="GI10" s="8" t="s">
        <v>2921</v>
      </c>
      <c r="GJ10" s="8" t="s">
        <v>2922</v>
      </c>
      <c r="GK10" s="8" t="s">
        <v>2923</v>
      </c>
      <c r="GL10" s="8" t="s">
        <v>2924</v>
      </c>
      <c r="GM10" s="8" t="s">
        <v>2925</v>
      </c>
      <c r="GN10" s="8" t="s">
        <v>2926</v>
      </c>
      <c r="GO10" s="8" t="s">
        <v>2927</v>
      </c>
      <c r="GP10" s="8" t="s">
        <v>2928</v>
      </c>
      <c r="GQ10" s="8" t="s">
        <v>2929</v>
      </c>
      <c r="GR10" s="8" t="s">
        <v>2930</v>
      </c>
      <c r="GS10" s="8" t="s">
        <v>2931</v>
      </c>
      <c r="GT10" s="8" t="s">
        <v>2932</v>
      </c>
      <c r="GU10" s="8" t="s">
        <v>2933</v>
      </c>
      <c r="GV10" s="8" t="s">
        <v>2934</v>
      </c>
      <c r="GW10" s="8" t="s">
        <v>2935</v>
      </c>
      <c r="GX10" s="8" t="s">
        <v>2936</v>
      </c>
      <c r="GY10" s="8" t="s">
        <v>2937</v>
      </c>
      <c r="GZ10" s="8" t="s">
        <v>2938</v>
      </c>
      <c r="HA10" s="8" t="s">
        <v>2939</v>
      </c>
      <c r="HB10" s="8" t="s">
        <v>2940</v>
      </c>
      <c r="HC10" s="8" t="s">
        <v>2941</v>
      </c>
      <c r="HD10" s="8" t="s">
        <v>2942</v>
      </c>
      <c r="HE10" s="8" t="s">
        <v>2943</v>
      </c>
      <c r="HF10" s="8" t="s">
        <v>2944</v>
      </c>
      <c r="HG10" s="8" t="s">
        <v>2945</v>
      </c>
      <c r="HH10" s="8" t="s">
        <v>2946</v>
      </c>
      <c r="HI10" s="8" t="s">
        <v>2947</v>
      </c>
      <c r="HJ10" s="8" t="s">
        <v>2948</v>
      </c>
      <c r="HK10" s="8" t="s">
        <v>2949</v>
      </c>
      <c r="HL10" s="8" t="s">
        <v>2950</v>
      </c>
      <c r="HM10" s="8" t="s">
        <v>2951</v>
      </c>
    </row>
    <row r="11" spans="1:221">
      <c r="A11" s="10">
        <v>42036</v>
      </c>
      <c r="B11" s="9">
        <v>23.100999999999999</v>
      </c>
      <c r="C11" s="9">
        <v>247.161</v>
      </c>
      <c r="D11" s="9">
        <v>130.10300000000001</v>
      </c>
      <c r="E11" s="9">
        <v>117.059</v>
      </c>
      <c r="F11" s="9">
        <v>169.393</v>
      </c>
      <c r="G11" s="9">
        <v>74.384</v>
      </c>
      <c r="H11" s="9">
        <v>95.009</v>
      </c>
      <c r="I11" s="9">
        <v>25.18</v>
      </c>
      <c r="J11" s="9">
        <v>8.798</v>
      </c>
      <c r="K11" s="9">
        <v>16.382000000000001</v>
      </c>
      <c r="L11" s="9">
        <v>168.851</v>
      </c>
      <c r="M11" s="9">
        <v>87.263000000000005</v>
      </c>
      <c r="N11" s="9">
        <v>81.587999999999994</v>
      </c>
      <c r="O11" s="9">
        <v>129.005</v>
      </c>
      <c r="P11" s="9">
        <v>69.322000000000003</v>
      </c>
      <c r="Q11" s="9">
        <v>59.683</v>
      </c>
      <c r="R11" s="9">
        <v>10.023</v>
      </c>
      <c r="S11" s="9">
        <v>4.6950000000000003</v>
      </c>
      <c r="T11" s="9">
        <v>5.3280000000000003</v>
      </c>
      <c r="U11" s="9">
        <v>4.931</v>
      </c>
      <c r="V11" s="9">
        <v>1.7030000000000001</v>
      </c>
      <c r="W11" s="9">
        <v>3.2290000000000001</v>
      </c>
      <c r="X11" s="9">
        <v>3.3929999999999998</v>
      </c>
      <c r="Y11" s="9">
        <v>1.5409999999999999</v>
      </c>
      <c r="Z11" s="9">
        <v>1.8520000000000001</v>
      </c>
      <c r="AA11" s="9">
        <v>5.0549999999999997</v>
      </c>
      <c r="AB11" s="9">
        <v>2.044</v>
      </c>
      <c r="AC11" s="9">
        <v>3.0110000000000001</v>
      </c>
      <c r="AD11" s="9">
        <v>4.6449999999999996</v>
      </c>
      <c r="AE11" s="9">
        <v>1.7030000000000001</v>
      </c>
      <c r="AF11" s="9">
        <v>2.9420000000000002</v>
      </c>
      <c r="AG11" s="9">
        <v>30.593</v>
      </c>
      <c r="AH11" s="9">
        <v>16.404</v>
      </c>
      <c r="AI11" s="9">
        <v>14.19</v>
      </c>
      <c r="AJ11" s="9">
        <v>98.412000000000006</v>
      </c>
      <c r="AK11" s="9">
        <v>52.917999999999999</v>
      </c>
      <c r="AL11" s="9">
        <v>45.493000000000002</v>
      </c>
      <c r="AM11" s="9">
        <v>28.146999999999998</v>
      </c>
      <c r="AN11" s="9">
        <v>14.568</v>
      </c>
      <c r="AO11" s="9">
        <v>13.579000000000001</v>
      </c>
      <c r="AP11" s="9">
        <v>84.736000000000004</v>
      </c>
      <c r="AQ11" s="9">
        <v>44.545999999999999</v>
      </c>
      <c r="AR11" s="9">
        <v>40.19</v>
      </c>
      <c r="AS11" s="9">
        <v>4.7889999999999997</v>
      </c>
      <c r="AT11" s="9">
        <v>2.1320000000000001</v>
      </c>
      <c r="AU11" s="9">
        <v>2.657</v>
      </c>
      <c r="AV11" s="9">
        <v>137.07599999999999</v>
      </c>
      <c r="AW11" s="9">
        <v>73.656000000000006</v>
      </c>
      <c r="AX11" s="9">
        <v>63.418999999999997</v>
      </c>
      <c r="AY11" s="9">
        <v>116.637</v>
      </c>
      <c r="AZ11" s="9">
        <v>62.591000000000001</v>
      </c>
      <c r="BA11" s="9">
        <v>54.045999999999999</v>
      </c>
      <c r="BB11" s="9">
        <v>109.845</v>
      </c>
      <c r="BC11" s="9">
        <v>58.658999999999999</v>
      </c>
      <c r="BD11" s="9">
        <v>51.185000000000002</v>
      </c>
      <c r="BE11" s="9">
        <v>29.242999999999999</v>
      </c>
      <c r="BF11" s="9">
        <v>15.38</v>
      </c>
      <c r="BG11" s="9">
        <v>13.862</v>
      </c>
      <c r="BH11" s="9">
        <v>19.236999999999998</v>
      </c>
      <c r="BI11" s="9">
        <v>10.092000000000001</v>
      </c>
      <c r="BJ11" s="9">
        <v>9.1449999999999996</v>
      </c>
      <c r="BK11" s="9">
        <v>11.167</v>
      </c>
      <c r="BL11" s="9">
        <v>5.758</v>
      </c>
      <c r="BM11" s="9">
        <v>5.4089999999999998</v>
      </c>
      <c r="BN11" s="9">
        <v>4.7279999999999998</v>
      </c>
      <c r="BO11" s="9">
        <v>2.6379999999999999</v>
      </c>
      <c r="BP11" s="9">
        <v>2.09</v>
      </c>
      <c r="BQ11" s="9">
        <v>35.119</v>
      </c>
      <c r="BR11" s="9">
        <v>15.303000000000001</v>
      </c>
      <c r="BS11" s="9">
        <v>19.815000000000001</v>
      </c>
      <c r="BT11" s="9">
        <v>8.89</v>
      </c>
      <c r="BU11" s="9">
        <v>3.5110000000000001</v>
      </c>
      <c r="BV11" s="9">
        <v>5.3789999999999996</v>
      </c>
      <c r="BW11" s="9">
        <v>2.1749999999999998</v>
      </c>
      <c r="BX11" s="9">
        <v>1.0569999999999999</v>
      </c>
      <c r="BY11" s="9">
        <v>1.119</v>
      </c>
      <c r="BZ11" s="9">
        <v>7.5629999999999997</v>
      </c>
      <c r="CA11" s="9">
        <v>2.996</v>
      </c>
      <c r="CB11" s="9">
        <v>4.5670000000000002</v>
      </c>
      <c r="CC11" s="9">
        <v>1.708</v>
      </c>
      <c r="CD11" s="9">
        <v>0.77</v>
      </c>
      <c r="CE11" s="9">
        <v>0.93799999999999994</v>
      </c>
      <c r="CF11" s="9">
        <v>5.3490000000000002</v>
      </c>
      <c r="CG11" s="9">
        <v>2.1480000000000001</v>
      </c>
      <c r="CH11" s="9">
        <v>3.2</v>
      </c>
      <c r="CI11" s="9">
        <v>0.47</v>
      </c>
      <c r="CJ11" s="9">
        <v>0.28499999999999998</v>
      </c>
      <c r="CK11" s="9">
        <v>0.185</v>
      </c>
      <c r="CL11" s="9">
        <v>1.327</v>
      </c>
      <c r="CM11" s="9">
        <v>0.51400000000000001</v>
      </c>
      <c r="CN11" s="9">
        <v>0.81299999999999994</v>
      </c>
      <c r="CO11" s="9">
        <v>1.3879999999999999</v>
      </c>
      <c r="CP11" s="9">
        <v>7.0999999999999994E-2</v>
      </c>
      <c r="CQ11" s="9">
        <v>1.3169999999999999</v>
      </c>
      <c r="CR11" s="9">
        <v>18.172999999999998</v>
      </c>
      <c r="CS11" s="9">
        <v>7.3369999999999997</v>
      </c>
      <c r="CT11" s="9">
        <v>10.836</v>
      </c>
      <c r="CU11" s="9">
        <v>13.617000000000001</v>
      </c>
      <c r="CV11" s="9">
        <v>6.1479999999999997</v>
      </c>
      <c r="CW11" s="9">
        <v>7.4690000000000003</v>
      </c>
      <c r="CX11" s="9">
        <v>2.5</v>
      </c>
      <c r="CY11" s="9">
        <v>1.419</v>
      </c>
      <c r="CZ11" s="9">
        <v>1.081</v>
      </c>
      <c r="DA11" s="9">
        <v>11.117000000000001</v>
      </c>
      <c r="DB11" s="9">
        <v>4.7290000000000001</v>
      </c>
      <c r="DC11" s="9">
        <v>6.3879999999999999</v>
      </c>
      <c r="DD11" s="9">
        <v>131.505</v>
      </c>
      <c r="DE11" s="9">
        <v>70.741</v>
      </c>
      <c r="DF11" s="9">
        <v>60.762999999999998</v>
      </c>
      <c r="DG11" s="9">
        <v>37.345999999999997</v>
      </c>
      <c r="DH11" s="9">
        <v>16.521999999999998</v>
      </c>
      <c r="DI11" s="9">
        <v>20.824999999999999</v>
      </c>
      <c r="DJ11" s="9">
        <v>7.2249999999999996</v>
      </c>
      <c r="DK11" s="9">
        <v>2.9180000000000001</v>
      </c>
      <c r="DL11" s="9">
        <v>4.3070000000000004</v>
      </c>
      <c r="DM11" s="9">
        <v>310.238</v>
      </c>
      <c r="DN11" s="9">
        <v>151.68199999999999</v>
      </c>
      <c r="DO11" s="9">
        <v>158.55600000000001</v>
      </c>
      <c r="DP11" s="9">
        <v>209.685</v>
      </c>
      <c r="DQ11" s="9">
        <v>107.553</v>
      </c>
      <c r="DR11" s="9">
        <v>102.13200000000001</v>
      </c>
      <c r="DS11" s="9">
        <v>26.248000000000001</v>
      </c>
      <c r="DT11" s="9">
        <v>15.614000000000001</v>
      </c>
      <c r="DU11" s="9">
        <v>10.634</v>
      </c>
      <c r="DV11" s="9">
        <v>15.555999999999999</v>
      </c>
      <c r="DW11" s="9">
        <v>7.7480000000000002</v>
      </c>
      <c r="DX11" s="9">
        <v>7.8079999999999998</v>
      </c>
      <c r="DY11" s="9">
        <v>7.0910000000000002</v>
      </c>
      <c r="DZ11" s="9">
        <v>3.3279999999999998</v>
      </c>
      <c r="EA11" s="9">
        <v>3.7629999999999999</v>
      </c>
      <c r="EB11" s="9">
        <v>16.234000000000002</v>
      </c>
      <c r="EC11" s="9">
        <v>8.3130000000000006</v>
      </c>
      <c r="ED11" s="9">
        <v>7.9210000000000003</v>
      </c>
      <c r="EE11" s="9">
        <v>14.683999999999999</v>
      </c>
      <c r="EF11" s="9">
        <v>7.2160000000000002</v>
      </c>
      <c r="EG11" s="9">
        <v>7.4669999999999996</v>
      </c>
      <c r="EH11" s="9">
        <v>39.076000000000001</v>
      </c>
      <c r="EI11" s="9">
        <v>19.623000000000001</v>
      </c>
      <c r="EJ11" s="9">
        <v>19.452999999999999</v>
      </c>
      <c r="EK11" s="9">
        <v>170.60900000000001</v>
      </c>
      <c r="EL11" s="9">
        <v>87.93</v>
      </c>
      <c r="EM11" s="9">
        <v>82.679000000000002</v>
      </c>
      <c r="EN11" s="9">
        <v>36.564</v>
      </c>
      <c r="EO11" s="9">
        <v>18.498000000000001</v>
      </c>
      <c r="EP11" s="9">
        <v>18.065000000000001</v>
      </c>
      <c r="EQ11" s="9">
        <v>151.453</v>
      </c>
      <c r="ER11" s="9">
        <v>75.313000000000002</v>
      </c>
      <c r="ES11" s="9">
        <v>76.14</v>
      </c>
      <c r="ET11" s="9">
        <v>21.510999999999999</v>
      </c>
      <c r="EU11" s="9">
        <v>12.455</v>
      </c>
      <c r="EV11" s="9">
        <v>9.0559999999999992</v>
      </c>
      <c r="EW11" s="9">
        <v>225.68799999999999</v>
      </c>
      <c r="EX11" s="9">
        <v>114.845</v>
      </c>
      <c r="EY11" s="9">
        <v>110.843</v>
      </c>
      <c r="EZ11" s="9">
        <v>204.392</v>
      </c>
      <c r="FA11" s="9">
        <v>105.63800000000001</v>
      </c>
      <c r="FB11" s="9">
        <v>98.754000000000005</v>
      </c>
      <c r="FC11" s="9">
        <v>189.93899999999999</v>
      </c>
      <c r="FD11" s="9">
        <v>98.847999999999999</v>
      </c>
      <c r="FE11" s="9">
        <v>91.090999999999994</v>
      </c>
      <c r="FF11" s="9">
        <v>55.22</v>
      </c>
      <c r="FG11" s="9">
        <v>29.08</v>
      </c>
      <c r="FH11" s="9">
        <v>26.138999999999999</v>
      </c>
      <c r="FI11" s="9">
        <v>34.606000000000002</v>
      </c>
      <c r="FJ11" s="9">
        <v>17.981999999999999</v>
      </c>
      <c r="FK11" s="9">
        <v>16.623999999999999</v>
      </c>
      <c r="FL11" s="9">
        <v>18.602</v>
      </c>
      <c r="FM11" s="9">
        <v>10.69</v>
      </c>
      <c r="FN11" s="9">
        <v>7.9130000000000003</v>
      </c>
      <c r="FO11" s="9">
        <v>10.269</v>
      </c>
      <c r="FP11" s="9">
        <v>4.4989999999999997</v>
      </c>
      <c r="FQ11" s="9">
        <v>5.77</v>
      </c>
      <c r="FR11" s="9">
        <v>90.284000000000006</v>
      </c>
      <c r="FS11" s="9">
        <v>39.628999999999998</v>
      </c>
      <c r="FT11" s="9">
        <v>50.655000000000001</v>
      </c>
      <c r="FU11" s="9">
        <v>25.498000000000001</v>
      </c>
      <c r="FV11" s="9">
        <v>10.941000000000001</v>
      </c>
      <c r="FW11" s="9">
        <v>14.557</v>
      </c>
      <c r="FX11" s="9">
        <v>6.4050000000000002</v>
      </c>
      <c r="FY11" s="9">
        <v>3.1219999999999999</v>
      </c>
      <c r="FZ11" s="9">
        <v>3.2829999999999999</v>
      </c>
      <c r="GA11" s="9">
        <v>20.942</v>
      </c>
      <c r="GB11" s="9">
        <v>9.7189999999999994</v>
      </c>
      <c r="GC11" s="9">
        <v>11.223000000000001</v>
      </c>
      <c r="GD11" s="9">
        <v>2.6920000000000002</v>
      </c>
      <c r="GE11" s="9">
        <v>1.0149999999999999</v>
      </c>
      <c r="GF11" s="9">
        <v>1.677</v>
      </c>
      <c r="GG11" s="9">
        <v>17.530999999999999</v>
      </c>
      <c r="GH11" s="9">
        <v>8.5489999999999995</v>
      </c>
      <c r="GI11" s="9">
        <v>8.9830000000000005</v>
      </c>
      <c r="GJ11" s="9">
        <v>1.046</v>
      </c>
      <c r="GK11" s="9">
        <v>0.4</v>
      </c>
      <c r="GL11" s="9">
        <v>0.64500000000000002</v>
      </c>
      <c r="GM11" s="9">
        <v>4.556</v>
      </c>
      <c r="GN11" s="9">
        <v>1.222</v>
      </c>
      <c r="GO11" s="9">
        <v>3.3340000000000001</v>
      </c>
      <c r="GP11" s="9">
        <v>3.0110000000000001</v>
      </c>
      <c r="GQ11" s="9">
        <v>0.317</v>
      </c>
      <c r="GR11" s="9">
        <v>2.694</v>
      </c>
      <c r="GS11" s="9">
        <v>45.436</v>
      </c>
      <c r="GT11" s="9">
        <v>22.370999999999999</v>
      </c>
      <c r="GU11" s="9">
        <v>23.065000000000001</v>
      </c>
      <c r="GV11" s="9">
        <v>35.767000000000003</v>
      </c>
      <c r="GW11" s="9">
        <v>15.441000000000001</v>
      </c>
      <c r="GX11" s="9">
        <v>20.327000000000002</v>
      </c>
      <c r="GY11" s="9">
        <v>4.3970000000000002</v>
      </c>
      <c r="GZ11" s="9">
        <v>1.788</v>
      </c>
      <c r="HA11" s="9">
        <v>2.609</v>
      </c>
      <c r="HB11" s="9">
        <v>31.37</v>
      </c>
      <c r="HC11" s="9">
        <v>13.653</v>
      </c>
      <c r="HD11" s="9">
        <v>17.716999999999999</v>
      </c>
      <c r="HE11" s="9">
        <v>214.08199999999999</v>
      </c>
      <c r="HF11" s="9">
        <v>109.34099999999999</v>
      </c>
      <c r="HG11" s="9">
        <v>104.741</v>
      </c>
      <c r="HH11" s="9">
        <v>96.156000000000006</v>
      </c>
      <c r="HI11" s="9">
        <v>42.341000000000001</v>
      </c>
      <c r="HJ11" s="9">
        <v>53.814999999999998</v>
      </c>
      <c r="HK11" s="9">
        <v>20.285</v>
      </c>
      <c r="HL11" s="9">
        <v>9.5749999999999993</v>
      </c>
      <c r="HM11" s="9">
        <v>10.71</v>
      </c>
    </row>
    <row r="12" spans="1:221">
      <c r="A12" s="10">
        <v>42401</v>
      </c>
      <c r="B12" s="9">
        <v>21.919</v>
      </c>
      <c r="C12" s="9">
        <v>242.50700000000001</v>
      </c>
      <c r="D12" s="9">
        <v>127.479</v>
      </c>
      <c r="E12" s="9">
        <v>115.029</v>
      </c>
      <c r="F12" s="9">
        <v>174.55799999999999</v>
      </c>
      <c r="G12" s="9">
        <v>78</v>
      </c>
      <c r="H12" s="9">
        <v>96.558999999999997</v>
      </c>
      <c r="I12" s="9">
        <v>23.498000000000001</v>
      </c>
      <c r="J12" s="9">
        <v>10.435</v>
      </c>
      <c r="K12" s="9">
        <v>13.061999999999999</v>
      </c>
      <c r="L12" s="9">
        <v>166.898</v>
      </c>
      <c r="M12" s="9">
        <v>84.754000000000005</v>
      </c>
      <c r="N12" s="9">
        <v>82.144000000000005</v>
      </c>
      <c r="O12" s="9">
        <v>126.261</v>
      </c>
      <c r="P12" s="9">
        <v>66.637</v>
      </c>
      <c r="Q12" s="9">
        <v>59.622999999999998</v>
      </c>
      <c r="R12" s="9">
        <v>11.026999999999999</v>
      </c>
      <c r="S12" s="9">
        <v>5.7270000000000003</v>
      </c>
      <c r="T12" s="9">
        <v>5.3010000000000002</v>
      </c>
      <c r="U12" s="9">
        <v>5.2210000000000001</v>
      </c>
      <c r="V12" s="9">
        <v>1.8029999999999999</v>
      </c>
      <c r="W12" s="9">
        <v>3.4180000000000001</v>
      </c>
      <c r="X12" s="9">
        <v>3.907</v>
      </c>
      <c r="Y12" s="9">
        <v>1.5629999999999999</v>
      </c>
      <c r="Z12" s="9">
        <v>2.3439999999999999</v>
      </c>
      <c r="AA12" s="9">
        <v>5.8140000000000001</v>
      </c>
      <c r="AB12" s="9">
        <v>2.4609999999999999</v>
      </c>
      <c r="AC12" s="9">
        <v>3.3530000000000002</v>
      </c>
      <c r="AD12" s="9">
        <v>5.0069999999999997</v>
      </c>
      <c r="AE12" s="9">
        <v>1.734</v>
      </c>
      <c r="AF12" s="9">
        <v>3.2719999999999998</v>
      </c>
      <c r="AG12" s="9">
        <v>21.739000000000001</v>
      </c>
      <c r="AH12" s="9">
        <v>10.356999999999999</v>
      </c>
      <c r="AI12" s="9">
        <v>11.382</v>
      </c>
      <c r="AJ12" s="9">
        <v>104.52200000000001</v>
      </c>
      <c r="AK12" s="9">
        <v>56.280999999999999</v>
      </c>
      <c r="AL12" s="9">
        <v>48.241</v>
      </c>
      <c r="AM12" s="9">
        <v>20.018999999999998</v>
      </c>
      <c r="AN12" s="9">
        <v>9.3330000000000002</v>
      </c>
      <c r="AO12" s="9">
        <v>10.686</v>
      </c>
      <c r="AP12" s="9">
        <v>89.298000000000002</v>
      </c>
      <c r="AQ12" s="9">
        <v>46.054000000000002</v>
      </c>
      <c r="AR12" s="9">
        <v>43.244</v>
      </c>
      <c r="AS12" s="9">
        <v>6.3070000000000004</v>
      </c>
      <c r="AT12" s="9">
        <v>2.71</v>
      </c>
      <c r="AU12" s="9">
        <v>3.5979999999999999</v>
      </c>
      <c r="AV12" s="9">
        <v>134.13399999999999</v>
      </c>
      <c r="AW12" s="9">
        <v>71.052999999999997</v>
      </c>
      <c r="AX12" s="9">
        <v>63.081000000000003</v>
      </c>
      <c r="AY12" s="9">
        <v>119.029</v>
      </c>
      <c r="AZ12" s="9">
        <v>63.423000000000002</v>
      </c>
      <c r="BA12" s="9">
        <v>55.606999999999999</v>
      </c>
      <c r="BB12" s="9">
        <v>111.60899999999999</v>
      </c>
      <c r="BC12" s="9">
        <v>59.786000000000001</v>
      </c>
      <c r="BD12" s="9">
        <v>51.823</v>
      </c>
      <c r="BE12" s="9">
        <v>24.035</v>
      </c>
      <c r="BF12" s="9">
        <v>12.202</v>
      </c>
      <c r="BG12" s="9">
        <v>11.832000000000001</v>
      </c>
      <c r="BH12" s="9">
        <v>15.782</v>
      </c>
      <c r="BI12" s="9">
        <v>8.3350000000000009</v>
      </c>
      <c r="BJ12" s="9">
        <v>7.4470000000000001</v>
      </c>
      <c r="BK12" s="9">
        <v>7.9089999999999998</v>
      </c>
      <c r="BL12" s="9">
        <v>3.919</v>
      </c>
      <c r="BM12" s="9">
        <v>3.99</v>
      </c>
      <c r="BN12" s="9">
        <v>6.4089999999999998</v>
      </c>
      <c r="BO12" s="9">
        <v>2.9369999999999998</v>
      </c>
      <c r="BP12" s="9">
        <v>3.472</v>
      </c>
      <c r="BQ12" s="9">
        <v>34.228000000000002</v>
      </c>
      <c r="BR12" s="9">
        <v>15.179</v>
      </c>
      <c r="BS12" s="9">
        <v>19.048999999999999</v>
      </c>
      <c r="BT12" s="9">
        <v>8.6080000000000005</v>
      </c>
      <c r="BU12" s="9">
        <v>3.7789999999999999</v>
      </c>
      <c r="BV12" s="9">
        <v>4.8289999999999997</v>
      </c>
      <c r="BW12" s="9">
        <v>2.548</v>
      </c>
      <c r="BX12" s="9">
        <v>1.367</v>
      </c>
      <c r="BY12" s="9">
        <v>1.1819999999999999</v>
      </c>
      <c r="BZ12" s="9">
        <v>7.3310000000000004</v>
      </c>
      <c r="CA12" s="9">
        <v>3.2789999999999999</v>
      </c>
      <c r="CB12" s="9">
        <v>4.0519999999999996</v>
      </c>
      <c r="CC12" s="9">
        <v>1.4319999999999999</v>
      </c>
      <c r="CD12" s="9">
        <v>0.76500000000000001</v>
      </c>
      <c r="CE12" s="9">
        <v>0.66700000000000004</v>
      </c>
      <c r="CF12" s="9">
        <v>4.7249999999999996</v>
      </c>
      <c r="CG12" s="9">
        <v>1.917</v>
      </c>
      <c r="CH12" s="9">
        <v>2.8079999999999998</v>
      </c>
      <c r="CI12" s="9">
        <v>0.35899999999999999</v>
      </c>
      <c r="CJ12" s="9">
        <v>0</v>
      </c>
      <c r="CK12" s="9">
        <v>0.35899999999999999</v>
      </c>
      <c r="CL12" s="9">
        <v>1.361</v>
      </c>
      <c r="CM12" s="9">
        <v>0.58399999999999996</v>
      </c>
      <c r="CN12" s="9">
        <v>0.77700000000000002</v>
      </c>
      <c r="CO12" s="9">
        <v>1.6080000000000001</v>
      </c>
      <c r="CP12" s="9">
        <v>0</v>
      </c>
      <c r="CQ12" s="9">
        <v>1.6080000000000001</v>
      </c>
      <c r="CR12" s="9">
        <v>17.707000000000001</v>
      </c>
      <c r="CS12" s="9">
        <v>8.1839999999999993</v>
      </c>
      <c r="CT12" s="9">
        <v>9.5220000000000002</v>
      </c>
      <c r="CU12" s="9">
        <v>15.101000000000001</v>
      </c>
      <c r="CV12" s="9">
        <v>6.8</v>
      </c>
      <c r="CW12" s="9">
        <v>8.3010000000000002</v>
      </c>
      <c r="CX12" s="9">
        <v>2.5419999999999998</v>
      </c>
      <c r="CY12" s="9">
        <v>1.3180000000000001</v>
      </c>
      <c r="CZ12" s="9">
        <v>1.224</v>
      </c>
      <c r="DA12" s="9">
        <v>12.558999999999999</v>
      </c>
      <c r="DB12" s="9">
        <v>5.4820000000000002</v>
      </c>
      <c r="DC12" s="9">
        <v>7.077</v>
      </c>
      <c r="DD12" s="9">
        <v>128.803</v>
      </c>
      <c r="DE12" s="9">
        <v>67.954999999999998</v>
      </c>
      <c r="DF12" s="9">
        <v>60.847999999999999</v>
      </c>
      <c r="DG12" s="9">
        <v>38.094999999999999</v>
      </c>
      <c r="DH12" s="9">
        <v>16.797999999999998</v>
      </c>
      <c r="DI12" s="9">
        <v>21.295999999999999</v>
      </c>
      <c r="DJ12" s="9">
        <v>6.6349999999999998</v>
      </c>
      <c r="DK12" s="9">
        <v>3.0089999999999999</v>
      </c>
      <c r="DL12" s="9">
        <v>3.6259999999999999</v>
      </c>
      <c r="DM12" s="9">
        <v>315.14800000000002</v>
      </c>
      <c r="DN12" s="9">
        <v>152.39099999999999</v>
      </c>
      <c r="DO12" s="9">
        <v>162.75700000000001</v>
      </c>
      <c r="DP12" s="9">
        <v>212.60900000000001</v>
      </c>
      <c r="DQ12" s="9">
        <v>105.624</v>
      </c>
      <c r="DR12" s="9">
        <v>106.985</v>
      </c>
      <c r="DS12" s="9">
        <v>23.864999999999998</v>
      </c>
      <c r="DT12" s="9">
        <v>11.978</v>
      </c>
      <c r="DU12" s="9">
        <v>11.887</v>
      </c>
      <c r="DV12" s="9">
        <v>13.92</v>
      </c>
      <c r="DW12" s="9">
        <v>5.1210000000000004</v>
      </c>
      <c r="DX12" s="9">
        <v>8.7989999999999995</v>
      </c>
      <c r="DY12" s="9">
        <v>7.6840000000000002</v>
      </c>
      <c r="DZ12" s="9">
        <v>3.621</v>
      </c>
      <c r="EA12" s="9">
        <v>4.0629999999999997</v>
      </c>
      <c r="EB12" s="9">
        <v>13.265000000000001</v>
      </c>
      <c r="EC12" s="9">
        <v>5.423</v>
      </c>
      <c r="ED12" s="9">
        <v>7.8419999999999996</v>
      </c>
      <c r="EE12" s="9">
        <v>12.625999999999999</v>
      </c>
      <c r="EF12" s="9">
        <v>4.7839999999999998</v>
      </c>
      <c r="EG12" s="9">
        <v>7.8419999999999996</v>
      </c>
      <c r="EH12" s="9">
        <v>44.976999999999997</v>
      </c>
      <c r="EI12" s="9">
        <v>22.175000000000001</v>
      </c>
      <c r="EJ12" s="9">
        <v>22.802</v>
      </c>
      <c r="EK12" s="9">
        <v>167.63200000000001</v>
      </c>
      <c r="EL12" s="9">
        <v>83.448999999999998</v>
      </c>
      <c r="EM12" s="9">
        <v>84.182000000000002</v>
      </c>
      <c r="EN12" s="9">
        <v>42.466000000000001</v>
      </c>
      <c r="EO12" s="9">
        <v>20.677</v>
      </c>
      <c r="EP12" s="9">
        <v>21.789000000000001</v>
      </c>
      <c r="EQ12" s="9">
        <v>147.23400000000001</v>
      </c>
      <c r="ER12" s="9">
        <v>69.478999999999999</v>
      </c>
      <c r="ES12" s="9">
        <v>77.754999999999995</v>
      </c>
      <c r="ET12" s="9">
        <v>19.542000000000002</v>
      </c>
      <c r="EU12" s="9">
        <v>8.2910000000000004</v>
      </c>
      <c r="EV12" s="9">
        <v>11.25</v>
      </c>
      <c r="EW12" s="9">
        <v>227.572</v>
      </c>
      <c r="EX12" s="9">
        <v>112.64700000000001</v>
      </c>
      <c r="EY12" s="9">
        <v>114.926</v>
      </c>
      <c r="EZ12" s="9">
        <v>204.89500000000001</v>
      </c>
      <c r="FA12" s="9">
        <v>101.755</v>
      </c>
      <c r="FB12" s="9">
        <v>103.14</v>
      </c>
      <c r="FC12" s="9">
        <v>194.10900000000001</v>
      </c>
      <c r="FD12" s="9">
        <v>96.927999999999997</v>
      </c>
      <c r="FE12" s="9">
        <v>97.182000000000002</v>
      </c>
      <c r="FF12" s="9">
        <v>60.046999999999997</v>
      </c>
      <c r="FG12" s="9">
        <v>28.762</v>
      </c>
      <c r="FH12" s="9">
        <v>31.285</v>
      </c>
      <c r="FI12" s="9">
        <v>39.790999999999997</v>
      </c>
      <c r="FJ12" s="9">
        <v>19.600000000000001</v>
      </c>
      <c r="FK12" s="9">
        <v>20.192</v>
      </c>
      <c r="FL12" s="9">
        <v>24.827999999999999</v>
      </c>
      <c r="FM12" s="9">
        <v>12.577</v>
      </c>
      <c r="FN12" s="9">
        <v>12.250999999999999</v>
      </c>
      <c r="FO12" s="9">
        <v>10.425000000000001</v>
      </c>
      <c r="FP12" s="9">
        <v>6.1849999999999996</v>
      </c>
      <c r="FQ12" s="9">
        <v>4.24</v>
      </c>
      <c r="FR12" s="9">
        <v>92.114000000000004</v>
      </c>
      <c r="FS12" s="9">
        <v>40.582000000000001</v>
      </c>
      <c r="FT12" s="9">
        <v>51.531999999999996</v>
      </c>
      <c r="FU12" s="9">
        <v>23.635000000000002</v>
      </c>
      <c r="FV12" s="9">
        <v>9.2430000000000003</v>
      </c>
      <c r="FW12" s="9">
        <v>14.391999999999999</v>
      </c>
      <c r="FX12" s="9">
        <v>6.4669999999999996</v>
      </c>
      <c r="FY12" s="9">
        <v>2.5449999999999999</v>
      </c>
      <c r="FZ12" s="9">
        <v>3.9220000000000002</v>
      </c>
      <c r="GA12" s="9">
        <v>20.033999999999999</v>
      </c>
      <c r="GB12" s="9">
        <v>7.7220000000000004</v>
      </c>
      <c r="GC12" s="9">
        <v>12.311999999999999</v>
      </c>
      <c r="GD12" s="9">
        <v>2.738</v>
      </c>
      <c r="GE12" s="9">
        <v>0.84</v>
      </c>
      <c r="GF12" s="9">
        <v>1.899</v>
      </c>
      <c r="GG12" s="9">
        <v>15.794</v>
      </c>
      <c r="GH12" s="9">
        <v>6.1470000000000002</v>
      </c>
      <c r="GI12" s="9">
        <v>9.6470000000000002</v>
      </c>
      <c r="GJ12" s="9">
        <v>0.89</v>
      </c>
      <c r="GK12" s="9">
        <v>0.158</v>
      </c>
      <c r="GL12" s="9">
        <v>0.73199999999999998</v>
      </c>
      <c r="GM12" s="9">
        <v>3.601</v>
      </c>
      <c r="GN12" s="9">
        <v>1.5209999999999999</v>
      </c>
      <c r="GO12" s="9">
        <v>2.08</v>
      </c>
      <c r="GP12" s="9">
        <v>3.766</v>
      </c>
      <c r="GQ12" s="9">
        <v>0</v>
      </c>
      <c r="GR12" s="9">
        <v>3.766</v>
      </c>
      <c r="GS12" s="9">
        <v>42.694000000000003</v>
      </c>
      <c r="GT12" s="9">
        <v>20.329999999999998</v>
      </c>
      <c r="GU12" s="9">
        <v>22.364000000000001</v>
      </c>
      <c r="GV12" s="9">
        <v>34.061</v>
      </c>
      <c r="GW12" s="9">
        <v>15.428000000000001</v>
      </c>
      <c r="GX12" s="9">
        <v>18.632000000000001</v>
      </c>
      <c r="GY12" s="9">
        <v>4.8120000000000003</v>
      </c>
      <c r="GZ12" s="9">
        <v>1.593</v>
      </c>
      <c r="HA12" s="9">
        <v>3.2189999999999999</v>
      </c>
      <c r="HB12" s="9">
        <v>29.248999999999999</v>
      </c>
      <c r="HC12" s="9">
        <v>13.835000000000001</v>
      </c>
      <c r="HD12" s="9">
        <v>15.413</v>
      </c>
      <c r="HE12" s="9">
        <v>217.42</v>
      </c>
      <c r="HF12" s="9">
        <v>107.217</v>
      </c>
      <c r="HG12" s="9">
        <v>110.20399999999999</v>
      </c>
      <c r="HH12" s="9">
        <v>97.727000000000004</v>
      </c>
      <c r="HI12" s="9">
        <v>45.173999999999999</v>
      </c>
      <c r="HJ12" s="9">
        <v>52.552999999999997</v>
      </c>
      <c r="HK12" s="9">
        <v>19.231999999999999</v>
      </c>
      <c r="HL12" s="9">
        <v>7.7220000000000004</v>
      </c>
      <c r="HM12" s="9">
        <v>11.51</v>
      </c>
    </row>
    <row r="13" spans="1:221">
      <c r="A13" s="10">
        <v>42767</v>
      </c>
      <c r="B13" s="9">
        <v>24.271000000000001</v>
      </c>
      <c r="C13" s="9">
        <v>247.09700000000001</v>
      </c>
      <c r="D13" s="9">
        <v>129.047</v>
      </c>
      <c r="E13" s="9">
        <v>118.05</v>
      </c>
      <c r="F13" s="9">
        <v>174.98400000000001</v>
      </c>
      <c r="G13" s="9">
        <v>78.548000000000002</v>
      </c>
      <c r="H13" s="9">
        <v>96.436000000000007</v>
      </c>
      <c r="I13" s="9">
        <v>28.045000000000002</v>
      </c>
      <c r="J13" s="9">
        <v>10.513</v>
      </c>
      <c r="K13" s="9">
        <v>17.530999999999999</v>
      </c>
      <c r="L13" s="9">
        <v>179.499</v>
      </c>
      <c r="M13" s="9">
        <v>92.203000000000003</v>
      </c>
      <c r="N13" s="9">
        <v>87.296999999999997</v>
      </c>
      <c r="O13" s="9">
        <v>137.946</v>
      </c>
      <c r="P13" s="9">
        <v>74.911000000000001</v>
      </c>
      <c r="Q13" s="9">
        <v>63.034999999999997</v>
      </c>
      <c r="R13" s="9">
        <v>13.608000000000001</v>
      </c>
      <c r="S13" s="9">
        <v>8.468</v>
      </c>
      <c r="T13" s="9">
        <v>5.14</v>
      </c>
      <c r="U13" s="9">
        <v>6.085</v>
      </c>
      <c r="V13" s="9">
        <v>3.0529999999999999</v>
      </c>
      <c r="W13" s="9">
        <v>3.032</v>
      </c>
      <c r="X13" s="9">
        <v>4.0869999999999997</v>
      </c>
      <c r="Y13" s="9">
        <v>2.0699999999999998</v>
      </c>
      <c r="Z13" s="9">
        <v>2.016</v>
      </c>
      <c r="AA13" s="9">
        <v>6.41</v>
      </c>
      <c r="AB13" s="9">
        <v>3.3719999999999999</v>
      </c>
      <c r="AC13" s="9">
        <v>3.0379999999999998</v>
      </c>
      <c r="AD13" s="9">
        <v>5.593</v>
      </c>
      <c r="AE13" s="9">
        <v>2.6349999999999998</v>
      </c>
      <c r="AF13" s="9">
        <v>2.9569999999999999</v>
      </c>
      <c r="AG13" s="9">
        <v>27.337</v>
      </c>
      <c r="AH13" s="9">
        <v>14.375999999999999</v>
      </c>
      <c r="AI13" s="9">
        <v>12.962</v>
      </c>
      <c r="AJ13" s="9">
        <v>110.608</v>
      </c>
      <c r="AK13" s="9">
        <v>60.536000000000001</v>
      </c>
      <c r="AL13" s="9">
        <v>50.073</v>
      </c>
      <c r="AM13" s="9">
        <v>25.945</v>
      </c>
      <c r="AN13" s="9">
        <v>13.564</v>
      </c>
      <c r="AO13" s="9">
        <v>12.381</v>
      </c>
      <c r="AP13" s="9">
        <v>97.563000000000002</v>
      </c>
      <c r="AQ13" s="9">
        <v>51.927999999999997</v>
      </c>
      <c r="AR13" s="9">
        <v>45.634</v>
      </c>
      <c r="AS13" s="9">
        <v>5.5330000000000004</v>
      </c>
      <c r="AT13" s="9">
        <v>2.5910000000000002</v>
      </c>
      <c r="AU13" s="9">
        <v>2.9420000000000002</v>
      </c>
      <c r="AV13" s="9">
        <v>146.392</v>
      </c>
      <c r="AW13" s="9">
        <v>79.353999999999999</v>
      </c>
      <c r="AX13" s="9">
        <v>67.037999999999997</v>
      </c>
      <c r="AY13" s="9">
        <v>128.51</v>
      </c>
      <c r="AZ13" s="9">
        <v>69.444999999999993</v>
      </c>
      <c r="BA13" s="9">
        <v>59.064999999999998</v>
      </c>
      <c r="BB13" s="9">
        <v>121.051</v>
      </c>
      <c r="BC13" s="9">
        <v>65.695999999999998</v>
      </c>
      <c r="BD13" s="9">
        <v>55.354999999999997</v>
      </c>
      <c r="BE13" s="9">
        <v>27.452000000000002</v>
      </c>
      <c r="BF13" s="9">
        <v>13.904999999999999</v>
      </c>
      <c r="BG13" s="9">
        <v>13.547000000000001</v>
      </c>
      <c r="BH13" s="9">
        <v>19.777999999999999</v>
      </c>
      <c r="BI13" s="9">
        <v>10.539</v>
      </c>
      <c r="BJ13" s="9">
        <v>9.2390000000000008</v>
      </c>
      <c r="BK13" s="9">
        <v>11.332000000000001</v>
      </c>
      <c r="BL13" s="9">
        <v>6.0960000000000001</v>
      </c>
      <c r="BM13" s="9">
        <v>5.2359999999999998</v>
      </c>
      <c r="BN13" s="9">
        <v>4.0670000000000002</v>
      </c>
      <c r="BO13" s="9">
        <v>1.792</v>
      </c>
      <c r="BP13" s="9">
        <v>2.2749999999999999</v>
      </c>
      <c r="BQ13" s="9">
        <v>37.485999999999997</v>
      </c>
      <c r="BR13" s="9">
        <v>15.499000000000001</v>
      </c>
      <c r="BS13" s="9">
        <v>21.986999999999998</v>
      </c>
      <c r="BT13" s="9">
        <v>11.101000000000001</v>
      </c>
      <c r="BU13" s="9">
        <v>4.3019999999999996</v>
      </c>
      <c r="BV13" s="9">
        <v>6.8</v>
      </c>
      <c r="BW13" s="9">
        <v>3.9260000000000002</v>
      </c>
      <c r="BX13" s="9">
        <v>2.09</v>
      </c>
      <c r="BY13" s="9">
        <v>1.8360000000000001</v>
      </c>
      <c r="BZ13" s="9">
        <v>9.5749999999999993</v>
      </c>
      <c r="CA13" s="9">
        <v>3.669</v>
      </c>
      <c r="CB13" s="9">
        <v>5.9059999999999997</v>
      </c>
      <c r="CC13" s="9">
        <v>2.7509999999999999</v>
      </c>
      <c r="CD13" s="9">
        <v>1.46</v>
      </c>
      <c r="CE13" s="9">
        <v>1.2909999999999999</v>
      </c>
      <c r="CF13" s="9">
        <v>5.827</v>
      </c>
      <c r="CG13" s="9">
        <v>1.5649999999999999</v>
      </c>
      <c r="CH13" s="9">
        <v>4.2619999999999996</v>
      </c>
      <c r="CI13" s="9">
        <v>1.1950000000000001</v>
      </c>
      <c r="CJ13" s="9">
        <v>0.49099999999999999</v>
      </c>
      <c r="CK13" s="9">
        <v>0.70499999999999996</v>
      </c>
      <c r="CL13" s="9">
        <v>1.609</v>
      </c>
      <c r="CM13" s="9">
        <v>0.63200000000000001</v>
      </c>
      <c r="CN13" s="9">
        <v>0.97699999999999998</v>
      </c>
      <c r="CO13" s="9">
        <v>1.982</v>
      </c>
      <c r="CP13" s="9">
        <v>0.127</v>
      </c>
      <c r="CQ13" s="9">
        <v>1.855</v>
      </c>
      <c r="CR13" s="9">
        <v>17.690999999999999</v>
      </c>
      <c r="CS13" s="9">
        <v>8.048</v>
      </c>
      <c r="CT13" s="9">
        <v>9.6430000000000007</v>
      </c>
      <c r="CU13" s="9">
        <v>15.252000000000001</v>
      </c>
      <c r="CV13" s="9">
        <v>6.0940000000000003</v>
      </c>
      <c r="CW13" s="9">
        <v>9.1579999999999995</v>
      </c>
      <c r="CX13" s="9">
        <v>3.3340000000000001</v>
      </c>
      <c r="CY13" s="9">
        <v>1.7230000000000001</v>
      </c>
      <c r="CZ13" s="9">
        <v>1.611</v>
      </c>
      <c r="DA13" s="9">
        <v>11.917999999999999</v>
      </c>
      <c r="DB13" s="9">
        <v>4.3710000000000004</v>
      </c>
      <c r="DC13" s="9">
        <v>7.5469999999999997</v>
      </c>
      <c r="DD13" s="9">
        <v>141.279</v>
      </c>
      <c r="DE13" s="9">
        <v>76.634</v>
      </c>
      <c r="DF13" s="9">
        <v>64.644999999999996</v>
      </c>
      <c r="DG13" s="9">
        <v>38.22</v>
      </c>
      <c r="DH13" s="9">
        <v>15.569000000000001</v>
      </c>
      <c r="DI13" s="9">
        <v>22.651</v>
      </c>
      <c r="DJ13" s="9">
        <v>8.4060000000000006</v>
      </c>
      <c r="DK13" s="9">
        <v>3.3740000000000001</v>
      </c>
      <c r="DL13" s="9">
        <v>5.032</v>
      </c>
      <c r="DM13" s="9">
        <v>324.63900000000001</v>
      </c>
      <c r="DN13" s="9">
        <v>157.9</v>
      </c>
      <c r="DO13" s="9">
        <v>166.739</v>
      </c>
      <c r="DP13" s="9">
        <v>221.404</v>
      </c>
      <c r="DQ13" s="9">
        <v>111.789</v>
      </c>
      <c r="DR13" s="9">
        <v>109.61499999999999</v>
      </c>
      <c r="DS13" s="9">
        <v>22.640999999999998</v>
      </c>
      <c r="DT13" s="9">
        <v>11.09</v>
      </c>
      <c r="DU13" s="9">
        <v>11.551</v>
      </c>
      <c r="DV13" s="9">
        <v>15.176</v>
      </c>
      <c r="DW13" s="9">
        <v>5.274</v>
      </c>
      <c r="DX13" s="9">
        <v>9.9019999999999992</v>
      </c>
      <c r="DY13" s="9">
        <v>6.5140000000000002</v>
      </c>
      <c r="DZ13" s="9">
        <v>2.9060000000000001</v>
      </c>
      <c r="EA13" s="9">
        <v>3.6080000000000001</v>
      </c>
      <c r="EB13" s="9">
        <v>14.289</v>
      </c>
      <c r="EC13" s="9">
        <v>5.5430000000000001</v>
      </c>
      <c r="ED13" s="9">
        <v>8.7460000000000004</v>
      </c>
      <c r="EE13" s="9">
        <v>13.565</v>
      </c>
      <c r="EF13" s="9">
        <v>5.274</v>
      </c>
      <c r="EG13" s="9">
        <v>8.2910000000000004</v>
      </c>
      <c r="EH13" s="9">
        <v>42.85</v>
      </c>
      <c r="EI13" s="9">
        <v>19.989999999999998</v>
      </c>
      <c r="EJ13" s="9">
        <v>22.859000000000002</v>
      </c>
      <c r="EK13" s="9">
        <v>178.554</v>
      </c>
      <c r="EL13" s="9">
        <v>91.799000000000007</v>
      </c>
      <c r="EM13" s="9">
        <v>86.754999999999995</v>
      </c>
      <c r="EN13" s="9">
        <v>41.045999999999999</v>
      </c>
      <c r="EO13" s="9">
        <v>18.524999999999999</v>
      </c>
      <c r="EP13" s="9">
        <v>22.521999999999998</v>
      </c>
      <c r="EQ13" s="9">
        <v>154.04300000000001</v>
      </c>
      <c r="ER13" s="9">
        <v>76.768000000000001</v>
      </c>
      <c r="ES13" s="9">
        <v>77.275000000000006</v>
      </c>
      <c r="ET13" s="9">
        <v>22.251000000000001</v>
      </c>
      <c r="EU13" s="9">
        <v>11.689</v>
      </c>
      <c r="EV13" s="9">
        <v>10.561999999999999</v>
      </c>
      <c r="EW13" s="9">
        <v>239.30600000000001</v>
      </c>
      <c r="EX13" s="9">
        <v>120.384</v>
      </c>
      <c r="EY13" s="9">
        <v>118.922</v>
      </c>
      <c r="EZ13" s="9">
        <v>213.232</v>
      </c>
      <c r="FA13" s="9">
        <v>107.1</v>
      </c>
      <c r="FB13" s="9">
        <v>106.13200000000001</v>
      </c>
      <c r="FC13" s="9">
        <v>198.01</v>
      </c>
      <c r="FD13" s="9">
        <v>99.876000000000005</v>
      </c>
      <c r="FE13" s="9">
        <v>98.134</v>
      </c>
      <c r="FF13" s="9">
        <v>57.296999999999997</v>
      </c>
      <c r="FG13" s="9">
        <v>27.137</v>
      </c>
      <c r="FH13" s="9">
        <v>30.16</v>
      </c>
      <c r="FI13" s="9">
        <v>37.417000000000002</v>
      </c>
      <c r="FJ13" s="9">
        <v>17.629000000000001</v>
      </c>
      <c r="FK13" s="9">
        <v>19.788</v>
      </c>
      <c r="FL13" s="9">
        <v>19.513999999999999</v>
      </c>
      <c r="FM13" s="9">
        <v>9.0340000000000007</v>
      </c>
      <c r="FN13" s="9">
        <v>10.481</v>
      </c>
      <c r="FO13" s="9">
        <v>9.2929999999999993</v>
      </c>
      <c r="FP13" s="9">
        <v>4.9989999999999997</v>
      </c>
      <c r="FQ13" s="9">
        <v>4.2939999999999996</v>
      </c>
      <c r="FR13" s="9">
        <v>93.941999999999993</v>
      </c>
      <c r="FS13" s="9">
        <v>41.110999999999997</v>
      </c>
      <c r="FT13" s="9">
        <v>52.831000000000003</v>
      </c>
      <c r="FU13" s="9">
        <v>20.588000000000001</v>
      </c>
      <c r="FV13" s="9">
        <v>9.2379999999999995</v>
      </c>
      <c r="FW13" s="9">
        <v>11.35</v>
      </c>
      <c r="FX13" s="9">
        <v>5.641</v>
      </c>
      <c r="FY13" s="9">
        <v>3.431</v>
      </c>
      <c r="FZ13" s="9">
        <v>2.21</v>
      </c>
      <c r="GA13" s="9">
        <v>17.414000000000001</v>
      </c>
      <c r="GB13" s="9">
        <v>8.0079999999999991</v>
      </c>
      <c r="GC13" s="9">
        <v>9.4060000000000006</v>
      </c>
      <c r="GD13" s="9">
        <v>3.6349999999999998</v>
      </c>
      <c r="GE13" s="9">
        <v>0.99299999999999999</v>
      </c>
      <c r="GF13" s="9">
        <v>2.6419999999999999</v>
      </c>
      <c r="GG13" s="9">
        <v>12.388999999999999</v>
      </c>
      <c r="GH13" s="9">
        <v>6.726</v>
      </c>
      <c r="GI13" s="9">
        <v>5.6630000000000003</v>
      </c>
      <c r="GJ13" s="9">
        <v>1.8919999999999999</v>
      </c>
      <c r="GK13" s="9">
        <v>0.91</v>
      </c>
      <c r="GL13" s="9">
        <v>0.98199999999999998</v>
      </c>
      <c r="GM13" s="9">
        <v>3.3639999999999999</v>
      </c>
      <c r="GN13" s="9">
        <v>1.23</v>
      </c>
      <c r="GO13" s="9">
        <v>2.1339999999999999</v>
      </c>
      <c r="GP13" s="9">
        <v>1.8939999999999999</v>
      </c>
      <c r="GQ13" s="9">
        <v>0.28999999999999998</v>
      </c>
      <c r="GR13" s="9">
        <v>1.6040000000000001</v>
      </c>
      <c r="GS13" s="9">
        <v>39.93</v>
      </c>
      <c r="GT13" s="9">
        <v>16.210999999999999</v>
      </c>
      <c r="GU13" s="9">
        <v>23.719000000000001</v>
      </c>
      <c r="GV13" s="9">
        <v>30.071000000000002</v>
      </c>
      <c r="GW13" s="9">
        <v>14.237</v>
      </c>
      <c r="GX13" s="9">
        <v>15.833</v>
      </c>
      <c r="GY13" s="9">
        <v>5.5579999999999998</v>
      </c>
      <c r="GZ13" s="9">
        <v>1.6839999999999999</v>
      </c>
      <c r="HA13" s="9">
        <v>3.8740000000000001</v>
      </c>
      <c r="HB13" s="9">
        <v>24.513000000000002</v>
      </c>
      <c r="HC13" s="9">
        <v>12.554</v>
      </c>
      <c r="HD13" s="9">
        <v>11.959</v>
      </c>
      <c r="HE13" s="9">
        <v>226.96199999999999</v>
      </c>
      <c r="HF13" s="9">
        <v>113.473</v>
      </c>
      <c r="HG13" s="9">
        <v>113.489</v>
      </c>
      <c r="HH13" s="9">
        <v>97.677000000000007</v>
      </c>
      <c r="HI13" s="9">
        <v>44.427</v>
      </c>
      <c r="HJ13" s="9">
        <v>53.250999999999998</v>
      </c>
      <c r="HK13" s="9">
        <v>15.419</v>
      </c>
      <c r="HL13" s="9">
        <v>7.7510000000000003</v>
      </c>
      <c r="HM13" s="9">
        <v>7.6680000000000001</v>
      </c>
    </row>
    <row r="14" spans="1:221">
      <c r="A14" s="10">
        <v>43132</v>
      </c>
      <c r="B14" s="9">
        <v>21.189</v>
      </c>
      <c r="C14" s="9">
        <v>252.64</v>
      </c>
      <c r="D14" s="9">
        <v>129.19499999999999</v>
      </c>
      <c r="E14" s="9">
        <v>123.446</v>
      </c>
      <c r="F14" s="9">
        <v>174.95500000000001</v>
      </c>
      <c r="G14" s="9">
        <v>81.385000000000005</v>
      </c>
      <c r="H14" s="9">
        <v>93.57</v>
      </c>
      <c r="I14" s="9">
        <v>23.292999999999999</v>
      </c>
      <c r="J14" s="9">
        <v>9.6270000000000007</v>
      </c>
      <c r="K14" s="9">
        <v>13.666</v>
      </c>
      <c r="L14" s="9">
        <v>167.16300000000001</v>
      </c>
      <c r="M14" s="9">
        <v>85.983999999999995</v>
      </c>
      <c r="N14" s="9">
        <v>81.179000000000002</v>
      </c>
      <c r="O14" s="9">
        <v>127.14</v>
      </c>
      <c r="P14" s="9">
        <v>68.385999999999996</v>
      </c>
      <c r="Q14" s="9">
        <v>58.753999999999998</v>
      </c>
      <c r="R14" s="9">
        <v>12.532</v>
      </c>
      <c r="S14" s="9">
        <v>6.9249999999999998</v>
      </c>
      <c r="T14" s="9">
        <v>5.6070000000000002</v>
      </c>
      <c r="U14" s="9">
        <v>6.5149999999999997</v>
      </c>
      <c r="V14" s="9">
        <v>2.4169999999999998</v>
      </c>
      <c r="W14" s="9">
        <v>4.0979999999999999</v>
      </c>
      <c r="X14" s="9">
        <v>4.4509999999999996</v>
      </c>
      <c r="Y14" s="9">
        <v>1.536</v>
      </c>
      <c r="Z14" s="9">
        <v>2.915</v>
      </c>
      <c r="AA14" s="9">
        <v>6.7949999999999999</v>
      </c>
      <c r="AB14" s="9">
        <v>3.214</v>
      </c>
      <c r="AC14" s="9">
        <v>3.581</v>
      </c>
      <c r="AD14" s="9">
        <v>5.9089999999999998</v>
      </c>
      <c r="AE14" s="9">
        <v>2.3279999999999998</v>
      </c>
      <c r="AF14" s="9">
        <v>3.581</v>
      </c>
      <c r="AG14" s="9">
        <v>27.009</v>
      </c>
      <c r="AH14" s="9">
        <v>13.24</v>
      </c>
      <c r="AI14" s="9">
        <v>13.768000000000001</v>
      </c>
      <c r="AJ14" s="9">
        <v>100.13200000000001</v>
      </c>
      <c r="AK14" s="9">
        <v>55.146000000000001</v>
      </c>
      <c r="AL14" s="9">
        <v>44.985999999999997</v>
      </c>
      <c r="AM14" s="9">
        <v>25.923999999999999</v>
      </c>
      <c r="AN14" s="9">
        <v>12.62</v>
      </c>
      <c r="AO14" s="9">
        <v>13.304</v>
      </c>
      <c r="AP14" s="9">
        <v>86.415000000000006</v>
      </c>
      <c r="AQ14" s="9">
        <v>45.987000000000002</v>
      </c>
      <c r="AR14" s="9">
        <v>40.427999999999997</v>
      </c>
      <c r="AS14" s="9">
        <v>7.2469999999999999</v>
      </c>
      <c r="AT14" s="9">
        <v>3.6760000000000002</v>
      </c>
      <c r="AU14" s="9">
        <v>3.5710000000000002</v>
      </c>
      <c r="AV14" s="9">
        <v>133.86000000000001</v>
      </c>
      <c r="AW14" s="9">
        <v>71.105999999999995</v>
      </c>
      <c r="AX14" s="9">
        <v>62.753</v>
      </c>
      <c r="AY14" s="9">
        <v>116.48099999999999</v>
      </c>
      <c r="AZ14" s="9">
        <v>63.143000000000001</v>
      </c>
      <c r="BA14" s="9">
        <v>53.338000000000001</v>
      </c>
      <c r="BB14" s="9">
        <v>110.84399999999999</v>
      </c>
      <c r="BC14" s="9">
        <v>60.790999999999997</v>
      </c>
      <c r="BD14" s="9">
        <v>50.052999999999997</v>
      </c>
      <c r="BE14" s="9">
        <v>27.074000000000002</v>
      </c>
      <c r="BF14" s="9">
        <v>12.53</v>
      </c>
      <c r="BG14" s="9">
        <v>14.544</v>
      </c>
      <c r="BH14" s="9">
        <v>17.105</v>
      </c>
      <c r="BI14" s="9">
        <v>8.0370000000000008</v>
      </c>
      <c r="BJ14" s="9">
        <v>9.0679999999999996</v>
      </c>
      <c r="BK14" s="9">
        <v>10.385</v>
      </c>
      <c r="BL14" s="9">
        <v>5.3170000000000002</v>
      </c>
      <c r="BM14" s="9">
        <v>5.0679999999999996</v>
      </c>
      <c r="BN14" s="9">
        <v>4.6669999999999998</v>
      </c>
      <c r="BO14" s="9">
        <v>2.3330000000000002</v>
      </c>
      <c r="BP14" s="9">
        <v>2.3340000000000001</v>
      </c>
      <c r="BQ14" s="9">
        <v>35.354999999999997</v>
      </c>
      <c r="BR14" s="9">
        <v>15.265000000000001</v>
      </c>
      <c r="BS14" s="9">
        <v>20.091000000000001</v>
      </c>
      <c r="BT14" s="9">
        <v>9.5760000000000005</v>
      </c>
      <c r="BU14" s="9">
        <v>3.87</v>
      </c>
      <c r="BV14" s="9">
        <v>5.7050000000000001</v>
      </c>
      <c r="BW14" s="9">
        <v>2.5960000000000001</v>
      </c>
      <c r="BX14" s="9">
        <v>1.163</v>
      </c>
      <c r="BY14" s="9">
        <v>1.4319999999999999</v>
      </c>
      <c r="BZ14" s="9">
        <v>8.0470000000000006</v>
      </c>
      <c r="CA14" s="9">
        <v>3.04</v>
      </c>
      <c r="CB14" s="9">
        <v>5.0069999999999997</v>
      </c>
      <c r="CC14" s="9">
        <v>1.212</v>
      </c>
      <c r="CD14" s="9">
        <v>0.32200000000000001</v>
      </c>
      <c r="CE14" s="9">
        <v>0.89</v>
      </c>
      <c r="CF14" s="9">
        <v>6.5030000000000001</v>
      </c>
      <c r="CG14" s="9">
        <v>2.718</v>
      </c>
      <c r="CH14" s="9">
        <v>3.786</v>
      </c>
      <c r="CI14" s="9">
        <v>0.44800000000000001</v>
      </c>
      <c r="CJ14" s="9">
        <v>0.36099999999999999</v>
      </c>
      <c r="CK14" s="9">
        <v>8.5999999999999993E-2</v>
      </c>
      <c r="CL14" s="9">
        <v>1.5649999999999999</v>
      </c>
      <c r="CM14" s="9">
        <v>0.86799999999999999</v>
      </c>
      <c r="CN14" s="9">
        <v>0.69799999999999995</v>
      </c>
      <c r="CO14" s="9">
        <v>2.3130000000000002</v>
      </c>
      <c r="CP14" s="9">
        <v>0.21099999999999999</v>
      </c>
      <c r="CQ14" s="9">
        <v>2.1019999999999999</v>
      </c>
      <c r="CR14" s="9">
        <v>18.111999999999998</v>
      </c>
      <c r="CS14" s="9">
        <v>6.9960000000000004</v>
      </c>
      <c r="CT14" s="9">
        <v>11.116</v>
      </c>
      <c r="CU14" s="9">
        <v>14.279</v>
      </c>
      <c r="CV14" s="9">
        <v>6.24</v>
      </c>
      <c r="CW14" s="9">
        <v>8.0389999999999997</v>
      </c>
      <c r="CX14" s="9">
        <v>2.3540000000000001</v>
      </c>
      <c r="CY14" s="9">
        <v>0.85299999999999998</v>
      </c>
      <c r="CZ14" s="9">
        <v>1.5009999999999999</v>
      </c>
      <c r="DA14" s="9">
        <v>11.925000000000001</v>
      </c>
      <c r="DB14" s="9">
        <v>5.3869999999999996</v>
      </c>
      <c r="DC14" s="9">
        <v>6.5380000000000003</v>
      </c>
      <c r="DD14" s="9">
        <v>129.495</v>
      </c>
      <c r="DE14" s="9">
        <v>69.239000000000004</v>
      </c>
      <c r="DF14" s="9">
        <v>60.255000000000003</v>
      </c>
      <c r="DG14" s="9">
        <v>37.667999999999999</v>
      </c>
      <c r="DH14" s="9">
        <v>16.744</v>
      </c>
      <c r="DI14" s="9">
        <v>20.923999999999999</v>
      </c>
      <c r="DJ14" s="9">
        <v>7.5869999999999997</v>
      </c>
      <c r="DK14" s="9">
        <v>3.0030000000000001</v>
      </c>
      <c r="DL14" s="9">
        <v>4.5839999999999996</v>
      </c>
      <c r="DM14" s="9">
        <v>330.25200000000001</v>
      </c>
      <c r="DN14" s="9">
        <v>160.815</v>
      </c>
      <c r="DO14" s="9">
        <v>169.43700000000001</v>
      </c>
      <c r="DP14" s="9">
        <v>231.089</v>
      </c>
      <c r="DQ14" s="9">
        <v>118.12</v>
      </c>
      <c r="DR14" s="9">
        <v>112.96899999999999</v>
      </c>
      <c r="DS14" s="9">
        <v>26.6</v>
      </c>
      <c r="DT14" s="9">
        <v>15.696</v>
      </c>
      <c r="DU14" s="9">
        <v>10.904</v>
      </c>
      <c r="DV14" s="9">
        <v>15.983000000000001</v>
      </c>
      <c r="DW14" s="9">
        <v>6.226</v>
      </c>
      <c r="DX14" s="9">
        <v>9.7569999999999997</v>
      </c>
      <c r="DY14" s="9">
        <v>7.992</v>
      </c>
      <c r="DZ14" s="9">
        <v>3.8809999999999998</v>
      </c>
      <c r="EA14" s="9">
        <v>4.1109999999999998</v>
      </c>
      <c r="EB14" s="9">
        <v>15.114000000000001</v>
      </c>
      <c r="EC14" s="9">
        <v>6.0149999999999997</v>
      </c>
      <c r="ED14" s="9">
        <v>9.1</v>
      </c>
      <c r="EE14" s="9">
        <v>13.513999999999999</v>
      </c>
      <c r="EF14" s="9">
        <v>4.8620000000000001</v>
      </c>
      <c r="EG14" s="9">
        <v>8.6509999999999998</v>
      </c>
      <c r="EH14" s="9">
        <v>48.985999999999997</v>
      </c>
      <c r="EI14" s="9">
        <v>26.852</v>
      </c>
      <c r="EJ14" s="9">
        <v>22.134</v>
      </c>
      <c r="EK14" s="9">
        <v>182.10300000000001</v>
      </c>
      <c r="EL14" s="9">
        <v>91.268000000000001</v>
      </c>
      <c r="EM14" s="9">
        <v>90.834999999999994</v>
      </c>
      <c r="EN14" s="9">
        <v>45.048999999999999</v>
      </c>
      <c r="EO14" s="9">
        <v>24.931000000000001</v>
      </c>
      <c r="EP14" s="9">
        <v>20.117999999999999</v>
      </c>
      <c r="EQ14" s="9">
        <v>160.256</v>
      </c>
      <c r="ER14" s="9">
        <v>76.176000000000002</v>
      </c>
      <c r="ES14" s="9">
        <v>84.08</v>
      </c>
      <c r="ET14" s="9">
        <v>24.710999999999999</v>
      </c>
      <c r="EU14" s="9">
        <v>11.595000000000001</v>
      </c>
      <c r="EV14" s="9">
        <v>13.117000000000001</v>
      </c>
      <c r="EW14" s="9">
        <v>246.72900000000001</v>
      </c>
      <c r="EX14" s="9">
        <v>123.904</v>
      </c>
      <c r="EY14" s="9">
        <v>122.825</v>
      </c>
      <c r="EZ14" s="9">
        <v>220.29900000000001</v>
      </c>
      <c r="FA14" s="9">
        <v>109.56</v>
      </c>
      <c r="FB14" s="9">
        <v>110.74</v>
      </c>
      <c r="FC14" s="9">
        <v>206.32499999999999</v>
      </c>
      <c r="FD14" s="9">
        <v>104.68</v>
      </c>
      <c r="FE14" s="9">
        <v>101.645</v>
      </c>
      <c r="FF14" s="9">
        <v>60.591999999999999</v>
      </c>
      <c r="FG14" s="9">
        <v>28.291</v>
      </c>
      <c r="FH14" s="9">
        <v>32.301000000000002</v>
      </c>
      <c r="FI14" s="9">
        <v>40.662999999999997</v>
      </c>
      <c r="FJ14" s="9">
        <v>19.957000000000001</v>
      </c>
      <c r="FK14" s="9">
        <v>20.706</v>
      </c>
      <c r="FL14" s="9">
        <v>25.023</v>
      </c>
      <c r="FM14" s="9">
        <v>14.173</v>
      </c>
      <c r="FN14" s="9">
        <v>10.85</v>
      </c>
      <c r="FO14" s="9">
        <v>9.4309999999999992</v>
      </c>
      <c r="FP14" s="9">
        <v>5.1029999999999998</v>
      </c>
      <c r="FQ14" s="9">
        <v>4.327</v>
      </c>
      <c r="FR14" s="9">
        <v>89.731999999999999</v>
      </c>
      <c r="FS14" s="9">
        <v>37.591999999999999</v>
      </c>
      <c r="FT14" s="9">
        <v>52.14</v>
      </c>
      <c r="FU14" s="9">
        <v>22.376000000000001</v>
      </c>
      <c r="FV14" s="9">
        <v>9.5180000000000007</v>
      </c>
      <c r="FW14" s="9">
        <v>12.858000000000001</v>
      </c>
      <c r="FX14" s="9">
        <v>5.7990000000000004</v>
      </c>
      <c r="FY14" s="9">
        <v>3.512</v>
      </c>
      <c r="FZ14" s="9">
        <v>2.2869999999999999</v>
      </c>
      <c r="GA14" s="9">
        <v>20.408000000000001</v>
      </c>
      <c r="GB14" s="9">
        <v>9.1920000000000002</v>
      </c>
      <c r="GC14" s="9">
        <v>11.215999999999999</v>
      </c>
      <c r="GD14" s="9">
        <v>3.4740000000000002</v>
      </c>
      <c r="GE14" s="9">
        <v>0.51400000000000001</v>
      </c>
      <c r="GF14" s="9">
        <v>2.9609999999999999</v>
      </c>
      <c r="GG14" s="9">
        <v>15.265000000000001</v>
      </c>
      <c r="GH14" s="9">
        <v>7.8650000000000002</v>
      </c>
      <c r="GI14" s="9">
        <v>7.4</v>
      </c>
      <c r="GJ14" s="9">
        <v>1.847</v>
      </c>
      <c r="GK14" s="9">
        <v>0.73599999999999999</v>
      </c>
      <c r="GL14" s="9">
        <v>1.1100000000000001</v>
      </c>
      <c r="GM14" s="9">
        <v>1.968</v>
      </c>
      <c r="GN14" s="9">
        <v>0.32700000000000001</v>
      </c>
      <c r="GO14" s="9">
        <v>1.6419999999999999</v>
      </c>
      <c r="GP14" s="9">
        <v>3.3420000000000001</v>
      </c>
      <c r="GQ14" s="9">
        <v>0.47699999999999998</v>
      </c>
      <c r="GR14" s="9">
        <v>2.8650000000000002</v>
      </c>
      <c r="GS14" s="9">
        <v>43.457000000000001</v>
      </c>
      <c r="GT14" s="9">
        <v>18.597999999999999</v>
      </c>
      <c r="GU14" s="9">
        <v>24.858000000000001</v>
      </c>
      <c r="GV14" s="9">
        <v>31.806999999999999</v>
      </c>
      <c r="GW14" s="9">
        <v>14.622</v>
      </c>
      <c r="GX14" s="9">
        <v>17.184999999999999</v>
      </c>
      <c r="GY14" s="9">
        <v>5.5010000000000003</v>
      </c>
      <c r="GZ14" s="9">
        <v>1.7709999999999999</v>
      </c>
      <c r="HA14" s="9">
        <v>3.73</v>
      </c>
      <c r="HB14" s="9">
        <v>26.306000000000001</v>
      </c>
      <c r="HC14" s="9">
        <v>12.851000000000001</v>
      </c>
      <c r="HD14" s="9">
        <v>13.455</v>
      </c>
      <c r="HE14" s="9">
        <v>236.59</v>
      </c>
      <c r="HF14" s="9">
        <v>119.89100000000001</v>
      </c>
      <c r="HG14" s="9">
        <v>116.699</v>
      </c>
      <c r="HH14" s="9">
        <v>93.662000000000006</v>
      </c>
      <c r="HI14" s="9">
        <v>40.923999999999999</v>
      </c>
      <c r="HJ14" s="9">
        <v>52.738</v>
      </c>
      <c r="HK14" s="9">
        <v>19.091999999999999</v>
      </c>
      <c r="HL14" s="9">
        <v>9.1920000000000002</v>
      </c>
      <c r="HM14" s="9">
        <v>9.9</v>
      </c>
    </row>
    <row r="15" spans="1:221">
      <c r="A15" s="10">
        <v>43497</v>
      </c>
      <c r="B15" s="9">
        <v>22.190999999999999</v>
      </c>
      <c r="C15" s="9">
        <v>253.667</v>
      </c>
      <c r="D15" s="9">
        <v>132.041</v>
      </c>
      <c r="E15" s="9">
        <v>121.626</v>
      </c>
      <c r="F15" s="9">
        <v>178.26</v>
      </c>
      <c r="G15" s="9">
        <v>79.637</v>
      </c>
      <c r="H15" s="9">
        <v>98.623999999999995</v>
      </c>
      <c r="I15" s="9">
        <v>24.033000000000001</v>
      </c>
      <c r="J15" s="9">
        <v>10.272</v>
      </c>
      <c r="K15" s="9">
        <v>13.760999999999999</v>
      </c>
      <c r="L15" s="9">
        <v>163.82300000000001</v>
      </c>
      <c r="M15" s="9">
        <v>82.584000000000003</v>
      </c>
      <c r="N15" s="9">
        <v>81.239999999999995</v>
      </c>
      <c r="O15" s="9">
        <v>121.34399999999999</v>
      </c>
      <c r="P15" s="9">
        <v>64.316999999999993</v>
      </c>
      <c r="Q15" s="9">
        <v>57.027000000000001</v>
      </c>
      <c r="R15" s="9">
        <v>13.875</v>
      </c>
      <c r="S15" s="9">
        <v>8.2919999999999998</v>
      </c>
      <c r="T15" s="9">
        <v>5.5830000000000002</v>
      </c>
      <c r="U15" s="9">
        <v>5.524</v>
      </c>
      <c r="V15" s="9">
        <v>2.1379999999999999</v>
      </c>
      <c r="W15" s="9">
        <v>3.3860000000000001</v>
      </c>
      <c r="X15" s="9">
        <v>3.476</v>
      </c>
      <c r="Y15" s="9">
        <v>1.524</v>
      </c>
      <c r="Z15" s="9">
        <v>1.952</v>
      </c>
      <c r="AA15" s="9">
        <v>5.74</v>
      </c>
      <c r="AB15" s="9">
        <v>2.3820000000000001</v>
      </c>
      <c r="AC15" s="9">
        <v>3.3580000000000001</v>
      </c>
      <c r="AD15" s="9">
        <v>5.1130000000000004</v>
      </c>
      <c r="AE15" s="9">
        <v>1.93</v>
      </c>
      <c r="AF15" s="9">
        <v>3.1829999999999998</v>
      </c>
      <c r="AG15" s="9">
        <v>25.936</v>
      </c>
      <c r="AH15" s="9">
        <v>14.526999999999999</v>
      </c>
      <c r="AI15" s="9">
        <v>11.41</v>
      </c>
      <c r="AJ15" s="9">
        <v>95.408000000000001</v>
      </c>
      <c r="AK15" s="9">
        <v>49.79</v>
      </c>
      <c r="AL15" s="9">
        <v>45.616999999999997</v>
      </c>
      <c r="AM15" s="9">
        <v>24.881</v>
      </c>
      <c r="AN15" s="9">
        <v>14.141999999999999</v>
      </c>
      <c r="AO15" s="9">
        <v>10.739000000000001</v>
      </c>
      <c r="AP15" s="9">
        <v>86.72</v>
      </c>
      <c r="AQ15" s="9">
        <v>44.267000000000003</v>
      </c>
      <c r="AR15" s="9">
        <v>42.453000000000003</v>
      </c>
      <c r="AS15" s="9">
        <v>7.96</v>
      </c>
      <c r="AT15" s="9">
        <v>4.3419999999999996</v>
      </c>
      <c r="AU15" s="9">
        <v>3.6179999999999999</v>
      </c>
      <c r="AV15" s="9">
        <v>130.17099999999999</v>
      </c>
      <c r="AW15" s="9">
        <v>68.284000000000006</v>
      </c>
      <c r="AX15" s="9">
        <v>61.887</v>
      </c>
      <c r="AY15" s="9">
        <v>113.86499999999999</v>
      </c>
      <c r="AZ15" s="9">
        <v>59.993000000000002</v>
      </c>
      <c r="BA15" s="9">
        <v>53.872</v>
      </c>
      <c r="BB15" s="9">
        <v>106.791</v>
      </c>
      <c r="BC15" s="9">
        <v>56.420999999999999</v>
      </c>
      <c r="BD15" s="9">
        <v>50.37</v>
      </c>
      <c r="BE15" s="9">
        <v>30.870999999999999</v>
      </c>
      <c r="BF15" s="9">
        <v>16.297999999999998</v>
      </c>
      <c r="BG15" s="9">
        <v>14.573</v>
      </c>
      <c r="BH15" s="9">
        <v>19.765000000000001</v>
      </c>
      <c r="BI15" s="9">
        <v>10.555999999999999</v>
      </c>
      <c r="BJ15" s="9">
        <v>9.2089999999999996</v>
      </c>
      <c r="BK15" s="9">
        <v>10.936999999999999</v>
      </c>
      <c r="BL15" s="9">
        <v>6.5890000000000004</v>
      </c>
      <c r="BM15" s="9">
        <v>4.3490000000000002</v>
      </c>
      <c r="BN15" s="9">
        <v>6.2830000000000004</v>
      </c>
      <c r="BO15" s="9">
        <v>3.6970000000000001</v>
      </c>
      <c r="BP15" s="9">
        <v>2.5859999999999999</v>
      </c>
      <c r="BQ15" s="9">
        <v>36.197000000000003</v>
      </c>
      <c r="BR15" s="9">
        <v>14.57</v>
      </c>
      <c r="BS15" s="9">
        <v>21.626000000000001</v>
      </c>
      <c r="BT15" s="9">
        <v>9.4480000000000004</v>
      </c>
      <c r="BU15" s="9">
        <v>3.7360000000000002</v>
      </c>
      <c r="BV15" s="9">
        <v>5.7110000000000003</v>
      </c>
      <c r="BW15" s="9">
        <v>3.302</v>
      </c>
      <c r="BX15" s="9">
        <v>1.6930000000000001</v>
      </c>
      <c r="BY15" s="9">
        <v>1.609</v>
      </c>
      <c r="BZ15" s="9">
        <v>6.859</v>
      </c>
      <c r="CA15" s="9">
        <v>2.8130000000000002</v>
      </c>
      <c r="CB15" s="9">
        <v>4.0460000000000003</v>
      </c>
      <c r="CC15" s="9">
        <v>1.4359999999999999</v>
      </c>
      <c r="CD15" s="9">
        <v>0.23799999999999999</v>
      </c>
      <c r="CE15" s="9">
        <v>1.1990000000000001</v>
      </c>
      <c r="CF15" s="9">
        <v>4.8330000000000002</v>
      </c>
      <c r="CG15" s="9">
        <v>2.4020000000000001</v>
      </c>
      <c r="CH15" s="9">
        <v>2.431</v>
      </c>
      <c r="CI15" s="9">
        <v>0.312</v>
      </c>
      <c r="CJ15" s="9">
        <v>0.18</v>
      </c>
      <c r="CK15" s="9">
        <v>0.13100000000000001</v>
      </c>
      <c r="CL15" s="9">
        <v>2.778</v>
      </c>
      <c r="CM15" s="9">
        <v>0.92300000000000004</v>
      </c>
      <c r="CN15" s="9">
        <v>1.855</v>
      </c>
      <c r="CO15" s="9">
        <v>1.141</v>
      </c>
      <c r="CP15" s="9">
        <v>7.6999999999999999E-2</v>
      </c>
      <c r="CQ15" s="9">
        <v>1.0649999999999999</v>
      </c>
      <c r="CR15" s="9">
        <v>18.925000000000001</v>
      </c>
      <c r="CS15" s="9">
        <v>7.8070000000000004</v>
      </c>
      <c r="CT15" s="9">
        <v>11.119</v>
      </c>
      <c r="CU15" s="9">
        <v>15.920999999999999</v>
      </c>
      <c r="CV15" s="9">
        <v>7.4329999999999998</v>
      </c>
      <c r="CW15" s="9">
        <v>8.4870000000000001</v>
      </c>
      <c r="CX15" s="9">
        <v>2.6419999999999999</v>
      </c>
      <c r="CY15" s="9">
        <v>0.96099999999999997</v>
      </c>
      <c r="CZ15" s="9">
        <v>1.6819999999999999</v>
      </c>
      <c r="DA15" s="9">
        <v>13.278</v>
      </c>
      <c r="DB15" s="9">
        <v>6.4729999999999999</v>
      </c>
      <c r="DC15" s="9">
        <v>6.806</v>
      </c>
      <c r="DD15" s="9">
        <v>123.986</v>
      </c>
      <c r="DE15" s="9">
        <v>65.277000000000001</v>
      </c>
      <c r="DF15" s="9">
        <v>58.709000000000003</v>
      </c>
      <c r="DG15" s="9">
        <v>39.838000000000001</v>
      </c>
      <c r="DH15" s="9">
        <v>17.306000000000001</v>
      </c>
      <c r="DI15" s="9">
        <v>22.530999999999999</v>
      </c>
      <c r="DJ15" s="9">
        <v>6.2009999999999996</v>
      </c>
      <c r="DK15" s="9">
        <v>2.8130000000000002</v>
      </c>
      <c r="DL15" s="9">
        <v>3.3879999999999999</v>
      </c>
      <c r="DM15" s="9">
        <v>332.97300000000001</v>
      </c>
      <c r="DN15" s="9">
        <v>162.233</v>
      </c>
      <c r="DO15" s="9">
        <v>170.74</v>
      </c>
      <c r="DP15" s="9">
        <v>226.18</v>
      </c>
      <c r="DQ15" s="9">
        <v>114.542</v>
      </c>
      <c r="DR15" s="9">
        <v>111.63800000000001</v>
      </c>
      <c r="DS15" s="9">
        <v>27.254000000000001</v>
      </c>
      <c r="DT15" s="9">
        <v>16.125</v>
      </c>
      <c r="DU15" s="9">
        <v>11.129</v>
      </c>
      <c r="DV15" s="9">
        <v>15.339</v>
      </c>
      <c r="DW15" s="9">
        <v>5.9669999999999996</v>
      </c>
      <c r="DX15" s="9">
        <v>9.3719999999999999</v>
      </c>
      <c r="DY15" s="9">
        <v>7.1630000000000003</v>
      </c>
      <c r="DZ15" s="9">
        <v>2.1339999999999999</v>
      </c>
      <c r="EA15" s="9">
        <v>5.0289999999999999</v>
      </c>
      <c r="EB15" s="9">
        <v>14.974</v>
      </c>
      <c r="EC15" s="9">
        <v>6.3040000000000003</v>
      </c>
      <c r="ED15" s="9">
        <v>8.67</v>
      </c>
      <c r="EE15" s="9">
        <v>14.417</v>
      </c>
      <c r="EF15" s="9">
        <v>5.9669999999999996</v>
      </c>
      <c r="EG15" s="9">
        <v>8.4499999999999993</v>
      </c>
      <c r="EH15" s="9">
        <v>49.072000000000003</v>
      </c>
      <c r="EI15" s="9">
        <v>24.46</v>
      </c>
      <c r="EJ15" s="9">
        <v>24.613</v>
      </c>
      <c r="EK15" s="9">
        <v>177.108</v>
      </c>
      <c r="EL15" s="9">
        <v>90.081999999999994</v>
      </c>
      <c r="EM15" s="9">
        <v>87.025999999999996</v>
      </c>
      <c r="EN15" s="9">
        <v>45.649000000000001</v>
      </c>
      <c r="EO15" s="9">
        <v>22.234000000000002</v>
      </c>
      <c r="EP15" s="9">
        <v>23.414999999999999</v>
      </c>
      <c r="EQ15" s="9">
        <v>154.339</v>
      </c>
      <c r="ER15" s="9">
        <v>76.614000000000004</v>
      </c>
      <c r="ES15" s="9">
        <v>77.724999999999994</v>
      </c>
      <c r="ET15" s="9">
        <v>23.861999999999998</v>
      </c>
      <c r="EU15" s="9">
        <v>10.359</v>
      </c>
      <c r="EV15" s="9">
        <v>13.502000000000001</v>
      </c>
      <c r="EW15" s="9">
        <v>242.85900000000001</v>
      </c>
      <c r="EX15" s="9">
        <v>122.45</v>
      </c>
      <c r="EY15" s="9">
        <v>120.40900000000001</v>
      </c>
      <c r="EZ15" s="9">
        <v>215.678</v>
      </c>
      <c r="FA15" s="9">
        <v>107.751</v>
      </c>
      <c r="FB15" s="9">
        <v>107.926</v>
      </c>
      <c r="FC15" s="9">
        <v>201.364</v>
      </c>
      <c r="FD15" s="9">
        <v>101.63</v>
      </c>
      <c r="FE15" s="9">
        <v>99.733999999999995</v>
      </c>
      <c r="FF15" s="9">
        <v>62.256999999999998</v>
      </c>
      <c r="FG15" s="9">
        <v>30.588000000000001</v>
      </c>
      <c r="FH15" s="9">
        <v>31.669</v>
      </c>
      <c r="FI15" s="9">
        <v>40.988</v>
      </c>
      <c r="FJ15" s="9">
        <v>19.044</v>
      </c>
      <c r="FK15" s="9">
        <v>21.945</v>
      </c>
      <c r="FL15" s="9">
        <v>24.31</v>
      </c>
      <c r="FM15" s="9">
        <v>11.135999999999999</v>
      </c>
      <c r="FN15" s="9">
        <v>13.173999999999999</v>
      </c>
      <c r="FO15" s="9">
        <v>7.3029999999999999</v>
      </c>
      <c r="FP15" s="9">
        <v>4.1779999999999999</v>
      </c>
      <c r="FQ15" s="9">
        <v>3.125</v>
      </c>
      <c r="FR15" s="9">
        <v>99.49</v>
      </c>
      <c r="FS15" s="9">
        <v>43.514000000000003</v>
      </c>
      <c r="FT15" s="9">
        <v>55.975999999999999</v>
      </c>
      <c r="FU15" s="9">
        <v>23.257000000000001</v>
      </c>
      <c r="FV15" s="9">
        <v>11.44</v>
      </c>
      <c r="FW15" s="9">
        <v>11.817</v>
      </c>
      <c r="FX15" s="9">
        <v>4.8730000000000002</v>
      </c>
      <c r="FY15" s="9">
        <v>2.4910000000000001</v>
      </c>
      <c r="FZ15" s="9">
        <v>2.3820000000000001</v>
      </c>
      <c r="GA15" s="9">
        <v>21.094000000000001</v>
      </c>
      <c r="GB15" s="9">
        <v>10.987</v>
      </c>
      <c r="GC15" s="9">
        <v>10.106999999999999</v>
      </c>
      <c r="GD15" s="9">
        <v>5.4180000000000001</v>
      </c>
      <c r="GE15" s="9">
        <v>2.968</v>
      </c>
      <c r="GF15" s="9">
        <v>2.4500000000000002</v>
      </c>
      <c r="GG15" s="9">
        <v>14.601000000000001</v>
      </c>
      <c r="GH15" s="9">
        <v>7.3150000000000004</v>
      </c>
      <c r="GI15" s="9">
        <v>7.2859999999999996</v>
      </c>
      <c r="GJ15" s="9">
        <v>1.304</v>
      </c>
      <c r="GK15" s="9">
        <v>0.91900000000000004</v>
      </c>
      <c r="GL15" s="9">
        <v>0.38500000000000001</v>
      </c>
      <c r="GM15" s="9">
        <v>2.6219999999999999</v>
      </c>
      <c r="GN15" s="9">
        <v>0.69899999999999995</v>
      </c>
      <c r="GO15" s="9">
        <v>1.923</v>
      </c>
      <c r="GP15" s="9">
        <v>3.1469999999999998</v>
      </c>
      <c r="GQ15" s="9">
        <v>0.496</v>
      </c>
      <c r="GR15" s="9">
        <v>2.65</v>
      </c>
      <c r="GS15" s="9">
        <v>45.231000000000002</v>
      </c>
      <c r="GT15" s="9">
        <v>22.021000000000001</v>
      </c>
      <c r="GU15" s="9">
        <v>23.210999999999999</v>
      </c>
      <c r="GV15" s="9">
        <v>31.018000000000001</v>
      </c>
      <c r="GW15" s="9">
        <v>15.863</v>
      </c>
      <c r="GX15" s="9">
        <v>15.154999999999999</v>
      </c>
      <c r="GY15" s="9">
        <v>6.9850000000000003</v>
      </c>
      <c r="GZ15" s="9">
        <v>3.7</v>
      </c>
      <c r="HA15" s="9">
        <v>3.2850000000000001</v>
      </c>
      <c r="HB15" s="9">
        <v>24.033000000000001</v>
      </c>
      <c r="HC15" s="9">
        <v>12.163</v>
      </c>
      <c r="HD15" s="9">
        <v>11.87</v>
      </c>
      <c r="HE15" s="9">
        <v>233.16499999999999</v>
      </c>
      <c r="HF15" s="9">
        <v>118.242</v>
      </c>
      <c r="HG15" s="9">
        <v>114.923</v>
      </c>
      <c r="HH15" s="9">
        <v>99.808000000000007</v>
      </c>
      <c r="HI15" s="9">
        <v>43.991</v>
      </c>
      <c r="HJ15" s="9">
        <v>55.817</v>
      </c>
      <c r="HK15" s="9">
        <v>20.391999999999999</v>
      </c>
      <c r="HL15" s="9">
        <v>10.497999999999999</v>
      </c>
      <c r="HM15" s="9">
        <v>9.8940000000000001</v>
      </c>
    </row>
    <row r="16" spans="1:221">
      <c r="A16" s="10">
        <v>43862</v>
      </c>
      <c r="B16" s="9">
        <v>20.739000000000001</v>
      </c>
      <c r="C16" s="9">
        <v>267.70400000000001</v>
      </c>
      <c r="D16" s="9">
        <v>138.76</v>
      </c>
      <c r="E16" s="9">
        <v>128.94499999999999</v>
      </c>
      <c r="F16" s="9">
        <v>169.85499999999999</v>
      </c>
      <c r="G16" s="9">
        <v>76.369</v>
      </c>
      <c r="H16" s="9">
        <v>93.486999999999995</v>
      </c>
      <c r="I16" s="9">
        <v>23.276</v>
      </c>
      <c r="J16" s="9">
        <v>8.6489999999999991</v>
      </c>
      <c r="K16" s="9">
        <v>14.627000000000001</v>
      </c>
      <c r="L16" s="9">
        <v>168.59399999999999</v>
      </c>
      <c r="M16" s="9">
        <v>85.164000000000001</v>
      </c>
      <c r="N16" s="9">
        <v>83.43</v>
      </c>
      <c r="O16" s="9">
        <v>123.539</v>
      </c>
      <c r="P16" s="9">
        <v>64.299000000000007</v>
      </c>
      <c r="Q16" s="9">
        <v>59.24</v>
      </c>
      <c r="R16" s="9">
        <v>16.635999999999999</v>
      </c>
      <c r="S16" s="9">
        <v>8.8469999999999995</v>
      </c>
      <c r="T16" s="9">
        <v>7.7889999999999997</v>
      </c>
      <c r="U16" s="9">
        <v>7.6280000000000001</v>
      </c>
      <c r="V16" s="9">
        <v>2.8980000000000001</v>
      </c>
      <c r="W16" s="9">
        <v>4.7300000000000004</v>
      </c>
      <c r="X16" s="9">
        <v>6.19</v>
      </c>
      <c r="Y16" s="9">
        <v>2.4980000000000002</v>
      </c>
      <c r="Z16" s="9">
        <v>3.6930000000000001</v>
      </c>
      <c r="AA16" s="9">
        <v>7.6630000000000003</v>
      </c>
      <c r="AB16" s="9">
        <v>3.2530000000000001</v>
      </c>
      <c r="AC16" s="9">
        <v>4.41</v>
      </c>
      <c r="AD16" s="9">
        <v>6.93</v>
      </c>
      <c r="AE16" s="9">
        <v>2.6139999999999999</v>
      </c>
      <c r="AF16" s="9">
        <v>4.3159999999999998</v>
      </c>
      <c r="AG16" s="9">
        <v>24.472000000000001</v>
      </c>
      <c r="AH16" s="9">
        <v>11.766999999999999</v>
      </c>
      <c r="AI16" s="9">
        <v>12.705</v>
      </c>
      <c r="AJ16" s="9">
        <v>99.066000000000003</v>
      </c>
      <c r="AK16" s="9">
        <v>52.531999999999996</v>
      </c>
      <c r="AL16" s="9">
        <v>46.534999999999997</v>
      </c>
      <c r="AM16" s="9">
        <v>23.24</v>
      </c>
      <c r="AN16" s="9">
        <v>10.95</v>
      </c>
      <c r="AO16" s="9">
        <v>12.29</v>
      </c>
      <c r="AP16" s="9">
        <v>87.024000000000001</v>
      </c>
      <c r="AQ16" s="9">
        <v>43.996000000000002</v>
      </c>
      <c r="AR16" s="9">
        <v>43.027000000000001</v>
      </c>
      <c r="AS16" s="9">
        <v>8.5630000000000006</v>
      </c>
      <c r="AT16" s="9">
        <v>4.4729999999999999</v>
      </c>
      <c r="AU16" s="9">
        <v>4.09</v>
      </c>
      <c r="AV16" s="9">
        <v>133.173</v>
      </c>
      <c r="AW16" s="9">
        <v>68.165000000000006</v>
      </c>
      <c r="AX16" s="9">
        <v>65.007999999999996</v>
      </c>
      <c r="AY16" s="9">
        <v>116.962</v>
      </c>
      <c r="AZ16" s="9">
        <v>61.390999999999998</v>
      </c>
      <c r="BA16" s="9">
        <v>55.570999999999998</v>
      </c>
      <c r="BB16" s="9">
        <v>108.453</v>
      </c>
      <c r="BC16" s="9">
        <v>57.69</v>
      </c>
      <c r="BD16" s="9">
        <v>50.762999999999998</v>
      </c>
      <c r="BE16" s="9">
        <v>29.986000000000001</v>
      </c>
      <c r="BF16" s="9">
        <v>13.949</v>
      </c>
      <c r="BG16" s="9">
        <v>16.036000000000001</v>
      </c>
      <c r="BH16" s="9">
        <v>19.024000000000001</v>
      </c>
      <c r="BI16" s="9">
        <v>8.8859999999999992</v>
      </c>
      <c r="BJ16" s="9">
        <v>10.138</v>
      </c>
      <c r="BK16" s="9">
        <v>9.3889999999999993</v>
      </c>
      <c r="BL16" s="9">
        <v>5.0199999999999996</v>
      </c>
      <c r="BM16" s="9">
        <v>4.37</v>
      </c>
      <c r="BN16" s="9">
        <v>7.1609999999999996</v>
      </c>
      <c r="BO16" s="9">
        <v>3.7330000000000001</v>
      </c>
      <c r="BP16" s="9">
        <v>3.4279999999999999</v>
      </c>
      <c r="BQ16" s="9">
        <v>37.893999999999998</v>
      </c>
      <c r="BR16" s="9">
        <v>17.132000000000001</v>
      </c>
      <c r="BS16" s="9">
        <v>20.760999999999999</v>
      </c>
      <c r="BT16" s="9">
        <v>10.499000000000001</v>
      </c>
      <c r="BU16" s="9">
        <v>3.6230000000000002</v>
      </c>
      <c r="BV16" s="9">
        <v>6.8760000000000003</v>
      </c>
      <c r="BW16" s="9">
        <v>2.375</v>
      </c>
      <c r="BX16" s="9">
        <v>1.143</v>
      </c>
      <c r="BY16" s="9">
        <v>1.232</v>
      </c>
      <c r="BZ16" s="9">
        <v>9.157</v>
      </c>
      <c r="CA16" s="9">
        <v>3.121</v>
      </c>
      <c r="CB16" s="9">
        <v>6.0359999999999996</v>
      </c>
      <c r="CC16" s="9">
        <v>1.925</v>
      </c>
      <c r="CD16" s="9">
        <v>0.746</v>
      </c>
      <c r="CE16" s="9">
        <v>1.179</v>
      </c>
      <c r="CF16" s="9">
        <v>7.0579999999999998</v>
      </c>
      <c r="CG16" s="9">
        <v>2.2829999999999999</v>
      </c>
      <c r="CH16" s="9">
        <v>4.7750000000000004</v>
      </c>
      <c r="CI16" s="9">
        <v>0.96899999999999997</v>
      </c>
      <c r="CJ16" s="9">
        <v>0.53700000000000003</v>
      </c>
      <c r="CK16" s="9">
        <v>0.432</v>
      </c>
      <c r="CL16" s="9">
        <v>1.3420000000000001</v>
      </c>
      <c r="CM16" s="9">
        <v>0.502</v>
      </c>
      <c r="CN16" s="9">
        <v>0.84</v>
      </c>
      <c r="CO16" s="9">
        <v>2.0379999999999998</v>
      </c>
      <c r="CP16" s="9">
        <v>0.182</v>
      </c>
      <c r="CQ16" s="9">
        <v>1.8560000000000001</v>
      </c>
      <c r="CR16" s="9">
        <v>18.173999999999999</v>
      </c>
      <c r="CS16" s="9">
        <v>7.6609999999999996</v>
      </c>
      <c r="CT16" s="9">
        <v>10.513</v>
      </c>
      <c r="CU16" s="9">
        <v>17.661000000000001</v>
      </c>
      <c r="CV16" s="9">
        <v>7.3559999999999999</v>
      </c>
      <c r="CW16" s="9">
        <v>10.305</v>
      </c>
      <c r="CX16" s="9">
        <v>3.1930000000000001</v>
      </c>
      <c r="CY16" s="9">
        <v>1.099</v>
      </c>
      <c r="CZ16" s="9">
        <v>2.0950000000000002</v>
      </c>
      <c r="DA16" s="9">
        <v>14.467000000000001</v>
      </c>
      <c r="DB16" s="9">
        <v>6.2569999999999997</v>
      </c>
      <c r="DC16" s="9">
        <v>8.2100000000000009</v>
      </c>
      <c r="DD16" s="9">
        <v>126.732</v>
      </c>
      <c r="DE16" s="9">
        <v>65.397999999999996</v>
      </c>
      <c r="DF16" s="9">
        <v>61.335000000000001</v>
      </c>
      <c r="DG16" s="9">
        <v>41.862000000000002</v>
      </c>
      <c r="DH16" s="9">
        <v>19.766999999999999</v>
      </c>
      <c r="DI16" s="9">
        <v>22.094999999999999</v>
      </c>
      <c r="DJ16" s="9">
        <v>8.8550000000000004</v>
      </c>
      <c r="DK16" s="9">
        <v>3.121</v>
      </c>
      <c r="DL16" s="9">
        <v>5.734</v>
      </c>
      <c r="DM16" s="9">
        <v>336.60599999999999</v>
      </c>
      <c r="DN16" s="9">
        <v>163.82599999999999</v>
      </c>
      <c r="DO16" s="9">
        <v>172.78</v>
      </c>
      <c r="DP16" s="9">
        <v>237.858</v>
      </c>
      <c r="DQ16" s="9">
        <v>119.89400000000001</v>
      </c>
      <c r="DR16" s="9">
        <v>117.965</v>
      </c>
      <c r="DS16" s="9">
        <v>21.247</v>
      </c>
      <c r="DT16" s="9">
        <v>9.5990000000000002</v>
      </c>
      <c r="DU16" s="9">
        <v>11.648</v>
      </c>
      <c r="DV16" s="9">
        <v>14.404999999999999</v>
      </c>
      <c r="DW16" s="9">
        <v>4.9720000000000004</v>
      </c>
      <c r="DX16" s="9">
        <v>9.4329999999999998</v>
      </c>
      <c r="DY16" s="9">
        <v>6.2439999999999998</v>
      </c>
      <c r="DZ16" s="9">
        <v>2.7719999999999998</v>
      </c>
      <c r="EA16" s="9">
        <v>3.472</v>
      </c>
      <c r="EB16" s="9">
        <v>12.643000000000001</v>
      </c>
      <c r="EC16" s="9">
        <v>4.984</v>
      </c>
      <c r="ED16" s="9">
        <v>7.66</v>
      </c>
      <c r="EE16" s="9">
        <v>12.132999999999999</v>
      </c>
      <c r="EF16" s="9">
        <v>4.4729999999999999</v>
      </c>
      <c r="EG16" s="9">
        <v>7.66</v>
      </c>
      <c r="EH16" s="9">
        <v>47.497999999999998</v>
      </c>
      <c r="EI16" s="9">
        <v>22.094000000000001</v>
      </c>
      <c r="EJ16" s="9">
        <v>25.405000000000001</v>
      </c>
      <c r="EK16" s="9">
        <v>190.36</v>
      </c>
      <c r="EL16" s="9">
        <v>97.8</v>
      </c>
      <c r="EM16" s="9">
        <v>92.56</v>
      </c>
      <c r="EN16" s="9">
        <v>44.768999999999998</v>
      </c>
      <c r="EO16" s="9">
        <v>20.091000000000001</v>
      </c>
      <c r="EP16" s="9">
        <v>24.678999999999998</v>
      </c>
      <c r="EQ16" s="9">
        <v>166.53899999999999</v>
      </c>
      <c r="ER16" s="9">
        <v>82.356999999999999</v>
      </c>
      <c r="ES16" s="9">
        <v>84.182000000000002</v>
      </c>
      <c r="ET16" s="9">
        <v>22.72</v>
      </c>
      <c r="EU16" s="9">
        <v>9.8529999999999998</v>
      </c>
      <c r="EV16" s="9">
        <v>12.866</v>
      </c>
      <c r="EW16" s="9">
        <v>253.315</v>
      </c>
      <c r="EX16" s="9">
        <v>127.79600000000001</v>
      </c>
      <c r="EY16" s="9">
        <v>125.51900000000001</v>
      </c>
      <c r="EZ16" s="9">
        <v>225.58199999999999</v>
      </c>
      <c r="FA16" s="9">
        <v>114.036</v>
      </c>
      <c r="FB16" s="9">
        <v>111.54600000000001</v>
      </c>
      <c r="FC16" s="9">
        <v>213.14699999999999</v>
      </c>
      <c r="FD16" s="9">
        <v>108.28400000000001</v>
      </c>
      <c r="FE16" s="9">
        <v>104.863</v>
      </c>
      <c r="FF16" s="9">
        <v>60.335999999999999</v>
      </c>
      <c r="FG16" s="9">
        <v>27.977</v>
      </c>
      <c r="FH16" s="9">
        <v>32.36</v>
      </c>
      <c r="FI16" s="9">
        <v>36.847000000000001</v>
      </c>
      <c r="FJ16" s="9">
        <v>18.190999999999999</v>
      </c>
      <c r="FK16" s="9">
        <v>18.655999999999999</v>
      </c>
      <c r="FL16" s="9">
        <v>21.390999999999998</v>
      </c>
      <c r="FM16" s="9">
        <v>10.289</v>
      </c>
      <c r="FN16" s="9">
        <v>11.102</v>
      </c>
      <c r="FO16" s="9">
        <v>6.7690000000000001</v>
      </c>
      <c r="FP16" s="9">
        <v>2.61</v>
      </c>
      <c r="FQ16" s="9">
        <v>4.1589999999999998</v>
      </c>
      <c r="FR16" s="9">
        <v>91.977999999999994</v>
      </c>
      <c r="FS16" s="9">
        <v>41.322000000000003</v>
      </c>
      <c r="FT16" s="9">
        <v>50.656999999999996</v>
      </c>
      <c r="FU16" s="9">
        <v>18.783000000000001</v>
      </c>
      <c r="FV16" s="9">
        <v>8.4949999999999992</v>
      </c>
      <c r="FW16" s="9">
        <v>10.287000000000001</v>
      </c>
      <c r="FX16" s="9">
        <v>5.6970000000000001</v>
      </c>
      <c r="FY16" s="9">
        <v>3.036</v>
      </c>
      <c r="FZ16" s="9">
        <v>2.661</v>
      </c>
      <c r="GA16" s="9">
        <v>18.565000000000001</v>
      </c>
      <c r="GB16" s="9">
        <v>8.4949999999999992</v>
      </c>
      <c r="GC16" s="9">
        <v>10.069000000000001</v>
      </c>
      <c r="GD16" s="9">
        <v>4.8360000000000003</v>
      </c>
      <c r="GE16" s="9">
        <v>2.4249999999999998</v>
      </c>
      <c r="GF16" s="9">
        <v>2.411</v>
      </c>
      <c r="GG16" s="9">
        <v>13.432</v>
      </c>
      <c r="GH16" s="9">
        <v>5.774</v>
      </c>
      <c r="GI16" s="9">
        <v>7.6580000000000004</v>
      </c>
      <c r="GJ16" s="9">
        <v>1.046</v>
      </c>
      <c r="GK16" s="9">
        <v>0.85099999999999998</v>
      </c>
      <c r="GL16" s="9">
        <v>0.19500000000000001</v>
      </c>
      <c r="GM16" s="9">
        <v>0.47199999999999998</v>
      </c>
      <c r="GN16" s="9">
        <v>0</v>
      </c>
      <c r="GO16" s="9">
        <v>0.47199999999999998</v>
      </c>
      <c r="GP16" s="9">
        <v>3.2010000000000001</v>
      </c>
      <c r="GQ16" s="9">
        <v>0.35399999999999998</v>
      </c>
      <c r="GR16" s="9">
        <v>2.8479999999999999</v>
      </c>
      <c r="GS16" s="9">
        <v>45.927</v>
      </c>
      <c r="GT16" s="9">
        <v>22.364999999999998</v>
      </c>
      <c r="GU16" s="9">
        <v>23.562000000000001</v>
      </c>
      <c r="GV16" s="9">
        <v>25.805</v>
      </c>
      <c r="GW16" s="9">
        <v>11.105</v>
      </c>
      <c r="GX16" s="9">
        <v>14.7</v>
      </c>
      <c r="GY16" s="9">
        <v>6.1769999999999996</v>
      </c>
      <c r="GZ16" s="9">
        <v>3.294</v>
      </c>
      <c r="HA16" s="9">
        <v>2.8839999999999999</v>
      </c>
      <c r="HB16" s="9">
        <v>19.628</v>
      </c>
      <c r="HC16" s="9">
        <v>7.8120000000000003</v>
      </c>
      <c r="HD16" s="9">
        <v>11.816000000000001</v>
      </c>
      <c r="HE16" s="9">
        <v>244.036</v>
      </c>
      <c r="HF16" s="9">
        <v>123.188</v>
      </c>
      <c r="HG16" s="9">
        <v>120.848</v>
      </c>
      <c r="HH16" s="9">
        <v>92.57</v>
      </c>
      <c r="HI16" s="9">
        <v>40.637999999999998</v>
      </c>
      <c r="HJ16" s="9">
        <v>51.930999999999997</v>
      </c>
      <c r="HK16" s="9">
        <v>17.352</v>
      </c>
      <c r="HL16" s="9">
        <v>8.4949999999999992</v>
      </c>
      <c r="HM16" s="9">
        <v>8.8569999999999993</v>
      </c>
    </row>
    <row r="17" spans="1:221">
      <c r="A17" s="10">
        <v>44228</v>
      </c>
      <c r="B17" s="9">
        <v>21.125</v>
      </c>
      <c r="C17" s="9">
        <v>266.64699999999999</v>
      </c>
      <c r="D17" s="9">
        <v>139.20599999999999</v>
      </c>
      <c r="E17" s="9">
        <v>127.441</v>
      </c>
      <c r="F17" s="9">
        <v>176.65600000000001</v>
      </c>
      <c r="G17" s="9">
        <v>78.885000000000005</v>
      </c>
      <c r="H17" s="9">
        <v>97.771000000000001</v>
      </c>
      <c r="I17" s="9">
        <v>24.125</v>
      </c>
      <c r="J17" s="9">
        <v>10.223000000000001</v>
      </c>
      <c r="K17" s="9">
        <v>13.901999999999999</v>
      </c>
      <c r="L17" s="9">
        <v>156.191</v>
      </c>
      <c r="M17" s="9">
        <v>77.953999999999994</v>
      </c>
      <c r="N17" s="9">
        <v>78.236000000000004</v>
      </c>
      <c r="O17" s="9">
        <v>116.462</v>
      </c>
      <c r="P17" s="9">
        <v>61.362000000000002</v>
      </c>
      <c r="Q17" s="9">
        <v>55.1</v>
      </c>
      <c r="R17" s="9">
        <v>11.38</v>
      </c>
      <c r="S17" s="9">
        <v>7.101</v>
      </c>
      <c r="T17" s="9">
        <v>4.2789999999999999</v>
      </c>
      <c r="U17" s="9">
        <v>5.21</v>
      </c>
      <c r="V17" s="9">
        <v>2.3260000000000001</v>
      </c>
      <c r="W17" s="9">
        <v>2.8839999999999999</v>
      </c>
      <c r="X17" s="9">
        <v>3.601</v>
      </c>
      <c r="Y17" s="9">
        <v>1.7889999999999999</v>
      </c>
      <c r="Z17" s="9">
        <v>1.8120000000000001</v>
      </c>
      <c r="AA17" s="9">
        <v>5.2880000000000003</v>
      </c>
      <c r="AB17" s="9">
        <v>2.4809999999999999</v>
      </c>
      <c r="AC17" s="9">
        <v>2.8069999999999999</v>
      </c>
      <c r="AD17" s="9">
        <v>4.7930000000000001</v>
      </c>
      <c r="AE17" s="9">
        <v>2.2080000000000002</v>
      </c>
      <c r="AF17" s="9">
        <v>2.585</v>
      </c>
      <c r="AG17" s="9">
        <v>21.946000000000002</v>
      </c>
      <c r="AH17" s="9">
        <v>11.702999999999999</v>
      </c>
      <c r="AI17" s="9">
        <v>10.243</v>
      </c>
      <c r="AJ17" s="9">
        <v>94.516999999999996</v>
      </c>
      <c r="AK17" s="9">
        <v>49.658999999999999</v>
      </c>
      <c r="AL17" s="9">
        <v>44.856999999999999</v>
      </c>
      <c r="AM17" s="9">
        <v>20.536000000000001</v>
      </c>
      <c r="AN17" s="9">
        <v>10.845000000000001</v>
      </c>
      <c r="AO17" s="9">
        <v>9.6910000000000007</v>
      </c>
      <c r="AP17" s="9">
        <v>80.143000000000001</v>
      </c>
      <c r="AQ17" s="9">
        <v>39.19</v>
      </c>
      <c r="AR17" s="9">
        <v>40.953000000000003</v>
      </c>
      <c r="AS17" s="9">
        <v>6.6159999999999997</v>
      </c>
      <c r="AT17" s="9">
        <v>3.2090000000000001</v>
      </c>
      <c r="AU17" s="9">
        <v>3.407</v>
      </c>
      <c r="AV17" s="9">
        <v>123.035</v>
      </c>
      <c r="AW17" s="9">
        <v>63.975000000000001</v>
      </c>
      <c r="AX17" s="9">
        <v>59.06</v>
      </c>
      <c r="AY17" s="9">
        <v>109.608</v>
      </c>
      <c r="AZ17" s="9">
        <v>56.524999999999999</v>
      </c>
      <c r="BA17" s="9">
        <v>53.082000000000001</v>
      </c>
      <c r="BB17" s="9">
        <v>103.873</v>
      </c>
      <c r="BC17" s="9">
        <v>54.473999999999997</v>
      </c>
      <c r="BD17" s="9">
        <v>49.399000000000001</v>
      </c>
      <c r="BE17" s="9">
        <v>28.552</v>
      </c>
      <c r="BF17" s="9">
        <v>14.714</v>
      </c>
      <c r="BG17" s="9">
        <v>13.837</v>
      </c>
      <c r="BH17" s="9">
        <v>16.481000000000002</v>
      </c>
      <c r="BI17" s="9">
        <v>7.944</v>
      </c>
      <c r="BJ17" s="9">
        <v>8.5370000000000008</v>
      </c>
      <c r="BK17" s="9">
        <v>9.9079999999999995</v>
      </c>
      <c r="BL17" s="9">
        <v>5.3310000000000004</v>
      </c>
      <c r="BM17" s="9">
        <v>4.577</v>
      </c>
      <c r="BN17" s="9">
        <v>5.54</v>
      </c>
      <c r="BO17" s="9">
        <v>1.833</v>
      </c>
      <c r="BP17" s="9">
        <v>3.7069999999999999</v>
      </c>
      <c r="BQ17" s="9">
        <v>34.189</v>
      </c>
      <c r="BR17" s="9">
        <v>14.76</v>
      </c>
      <c r="BS17" s="9">
        <v>19.428999999999998</v>
      </c>
      <c r="BT17" s="9">
        <v>8.0500000000000007</v>
      </c>
      <c r="BU17" s="9">
        <v>3.5070000000000001</v>
      </c>
      <c r="BV17" s="9">
        <v>4.5430000000000001</v>
      </c>
      <c r="BW17" s="9">
        <v>1.6830000000000001</v>
      </c>
      <c r="BX17" s="9">
        <v>0.63100000000000001</v>
      </c>
      <c r="BY17" s="9">
        <v>1.052</v>
      </c>
      <c r="BZ17" s="9">
        <v>6.9749999999999996</v>
      </c>
      <c r="CA17" s="9">
        <v>2.9929999999999999</v>
      </c>
      <c r="CB17" s="9">
        <v>3.9820000000000002</v>
      </c>
      <c r="CC17" s="9">
        <v>1.8580000000000001</v>
      </c>
      <c r="CD17" s="9">
        <v>0.85199999999999998</v>
      </c>
      <c r="CE17" s="9">
        <v>1.006</v>
      </c>
      <c r="CF17" s="9">
        <v>4.6790000000000003</v>
      </c>
      <c r="CG17" s="9">
        <v>1.9</v>
      </c>
      <c r="CH17" s="9">
        <v>2.7789999999999999</v>
      </c>
      <c r="CI17" s="9">
        <v>0.31</v>
      </c>
      <c r="CJ17" s="9">
        <v>0.20499999999999999</v>
      </c>
      <c r="CK17" s="9">
        <v>0.105</v>
      </c>
      <c r="CL17" s="9">
        <v>1.075</v>
      </c>
      <c r="CM17" s="9">
        <v>0.51400000000000001</v>
      </c>
      <c r="CN17" s="9">
        <v>0.56100000000000005</v>
      </c>
      <c r="CO17" s="9">
        <v>1.7549999999999999</v>
      </c>
      <c r="CP17" s="9">
        <v>0.17100000000000001</v>
      </c>
      <c r="CQ17" s="9">
        <v>1.585</v>
      </c>
      <c r="CR17" s="9">
        <v>16.54</v>
      </c>
      <c r="CS17" s="9">
        <v>7.6260000000000003</v>
      </c>
      <c r="CT17" s="9">
        <v>8.9139999999999997</v>
      </c>
      <c r="CU17" s="9">
        <v>13.59</v>
      </c>
      <c r="CV17" s="9">
        <v>5.3390000000000004</v>
      </c>
      <c r="CW17" s="9">
        <v>8.25</v>
      </c>
      <c r="CX17" s="9">
        <v>3.0169999999999999</v>
      </c>
      <c r="CY17" s="9">
        <v>1.35</v>
      </c>
      <c r="CZ17" s="9">
        <v>1.667</v>
      </c>
      <c r="DA17" s="9">
        <v>10.573</v>
      </c>
      <c r="DB17" s="9">
        <v>3.9889999999999999</v>
      </c>
      <c r="DC17" s="9">
        <v>6.5830000000000002</v>
      </c>
      <c r="DD17" s="9">
        <v>119.479</v>
      </c>
      <c r="DE17" s="9">
        <v>62.712000000000003</v>
      </c>
      <c r="DF17" s="9">
        <v>56.767000000000003</v>
      </c>
      <c r="DG17" s="9">
        <v>36.710999999999999</v>
      </c>
      <c r="DH17" s="9">
        <v>15.243</v>
      </c>
      <c r="DI17" s="9">
        <v>21.469000000000001</v>
      </c>
      <c r="DJ17" s="9">
        <v>6.282</v>
      </c>
      <c r="DK17" s="9">
        <v>2.5609999999999999</v>
      </c>
      <c r="DL17" s="9">
        <v>3.72</v>
      </c>
      <c r="DM17" s="9">
        <v>342.798</v>
      </c>
      <c r="DN17" s="9">
        <v>165.72</v>
      </c>
      <c r="DO17" s="9">
        <v>177.078</v>
      </c>
      <c r="DP17" s="9">
        <v>235.60400000000001</v>
      </c>
      <c r="DQ17" s="9">
        <v>118.75</v>
      </c>
      <c r="DR17" s="9">
        <v>116.854</v>
      </c>
      <c r="DS17" s="9">
        <v>19.744</v>
      </c>
      <c r="DT17" s="9">
        <v>11.829000000000001</v>
      </c>
      <c r="DU17" s="9">
        <v>7.915</v>
      </c>
      <c r="DV17" s="9">
        <v>13.146000000000001</v>
      </c>
      <c r="DW17" s="9">
        <v>7.1769999999999996</v>
      </c>
      <c r="DX17" s="9">
        <v>5.9690000000000003</v>
      </c>
      <c r="DY17" s="9">
        <v>7.51</v>
      </c>
      <c r="DZ17" s="9">
        <v>4.8949999999999996</v>
      </c>
      <c r="EA17" s="9">
        <v>2.6150000000000002</v>
      </c>
      <c r="EB17" s="9">
        <v>12.512</v>
      </c>
      <c r="EC17" s="9">
        <v>6.726</v>
      </c>
      <c r="ED17" s="9">
        <v>5.7869999999999999</v>
      </c>
      <c r="EE17" s="9">
        <v>11.555</v>
      </c>
      <c r="EF17" s="9">
        <v>6.2720000000000002</v>
      </c>
      <c r="EG17" s="9">
        <v>5.2839999999999998</v>
      </c>
      <c r="EH17" s="9">
        <v>46.256</v>
      </c>
      <c r="EI17" s="9">
        <v>20.756</v>
      </c>
      <c r="EJ17" s="9">
        <v>25.5</v>
      </c>
      <c r="EK17" s="9">
        <v>189.34899999999999</v>
      </c>
      <c r="EL17" s="9">
        <v>97.994</v>
      </c>
      <c r="EM17" s="9">
        <v>91.353999999999999</v>
      </c>
      <c r="EN17" s="9">
        <v>41.67</v>
      </c>
      <c r="EO17" s="9">
        <v>17.134</v>
      </c>
      <c r="EP17" s="9">
        <v>24.536000000000001</v>
      </c>
      <c r="EQ17" s="9">
        <v>166.16900000000001</v>
      </c>
      <c r="ER17" s="9">
        <v>82.637</v>
      </c>
      <c r="ES17" s="9">
        <v>83.531999999999996</v>
      </c>
      <c r="ET17" s="9">
        <v>17.084</v>
      </c>
      <c r="EU17" s="9">
        <v>7.8780000000000001</v>
      </c>
      <c r="EV17" s="9">
        <v>9.2059999999999995</v>
      </c>
      <c r="EW17" s="9">
        <v>250.91900000000001</v>
      </c>
      <c r="EX17" s="9">
        <v>125.776</v>
      </c>
      <c r="EY17" s="9">
        <v>125.143</v>
      </c>
      <c r="EZ17" s="9">
        <v>229.018</v>
      </c>
      <c r="FA17" s="9">
        <v>114.392</v>
      </c>
      <c r="FB17" s="9">
        <v>114.626</v>
      </c>
      <c r="FC17" s="9">
        <v>213.81</v>
      </c>
      <c r="FD17" s="9">
        <v>107.71</v>
      </c>
      <c r="FE17" s="9">
        <v>106.1</v>
      </c>
      <c r="FF17" s="9">
        <v>64.304000000000002</v>
      </c>
      <c r="FG17" s="9">
        <v>27.45</v>
      </c>
      <c r="FH17" s="9">
        <v>36.853999999999999</v>
      </c>
      <c r="FI17" s="9">
        <v>38.686999999999998</v>
      </c>
      <c r="FJ17" s="9">
        <v>16.619</v>
      </c>
      <c r="FK17" s="9">
        <v>22.068000000000001</v>
      </c>
      <c r="FL17" s="9">
        <v>23.373000000000001</v>
      </c>
      <c r="FM17" s="9">
        <v>9.5939999999999994</v>
      </c>
      <c r="FN17" s="9">
        <v>13.779</v>
      </c>
      <c r="FO17" s="9">
        <v>10.208</v>
      </c>
      <c r="FP17" s="9">
        <v>5.0179999999999998</v>
      </c>
      <c r="FQ17" s="9">
        <v>5.19</v>
      </c>
      <c r="FR17" s="9">
        <v>96.984999999999999</v>
      </c>
      <c r="FS17" s="9">
        <v>41.951999999999998</v>
      </c>
      <c r="FT17" s="9">
        <v>55.033999999999999</v>
      </c>
      <c r="FU17" s="9">
        <v>19.966000000000001</v>
      </c>
      <c r="FV17" s="9">
        <v>6.81</v>
      </c>
      <c r="FW17" s="9">
        <v>13.156000000000001</v>
      </c>
      <c r="FX17" s="9">
        <v>5.4</v>
      </c>
      <c r="FY17" s="9">
        <v>2.6720000000000002</v>
      </c>
      <c r="FZ17" s="9">
        <v>2.7280000000000002</v>
      </c>
      <c r="GA17" s="9">
        <v>17.765000000000001</v>
      </c>
      <c r="GB17" s="9">
        <v>6.3049999999999997</v>
      </c>
      <c r="GC17" s="9">
        <v>11.46</v>
      </c>
      <c r="GD17" s="9">
        <v>2.67</v>
      </c>
      <c r="GE17" s="9">
        <v>0.85499999999999998</v>
      </c>
      <c r="GF17" s="9">
        <v>1.8149999999999999</v>
      </c>
      <c r="GG17" s="9">
        <v>14.653</v>
      </c>
      <c r="GH17" s="9">
        <v>5.1859999999999999</v>
      </c>
      <c r="GI17" s="9">
        <v>9.4670000000000005</v>
      </c>
      <c r="GJ17" s="9">
        <v>1.6459999999999999</v>
      </c>
      <c r="GK17" s="9">
        <v>0.60499999999999998</v>
      </c>
      <c r="GL17" s="9">
        <v>1.0409999999999999</v>
      </c>
      <c r="GM17" s="9">
        <v>2.371</v>
      </c>
      <c r="GN17" s="9">
        <v>0.50600000000000001</v>
      </c>
      <c r="GO17" s="9">
        <v>1.865</v>
      </c>
      <c r="GP17" s="9">
        <v>3.9119999999999999</v>
      </c>
      <c r="GQ17" s="9">
        <v>0.57799999999999996</v>
      </c>
      <c r="GR17" s="9">
        <v>3.3340000000000001</v>
      </c>
      <c r="GS17" s="9">
        <v>43.81</v>
      </c>
      <c r="GT17" s="9">
        <v>19.245999999999999</v>
      </c>
      <c r="GU17" s="9">
        <v>24.564</v>
      </c>
      <c r="GV17" s="9">
        <v>30.344000000000001</v>
      </c>
      <c r="GW17" s="9">
        <v>11.829000000000001</v>
      </c>
      <c r="GX17" s="9">
        <v>18.515999999999998</v>
      </c>
      <c r="GY17" s="9">
        <v>5.3940000000000001</v>
      </c>
      <c r="GZ17" s="9">
        <v>2.661</v>
      </c>
      <c r="HA17" s="9">
        <v>2.7330000000000001</v>
      </c>
      <c r="HB17" s="9">
        <v>24.951000000000001</v>
      </c>
      <c r="HC17" s="9">
        <v>9.1679999999999993</v>
      </c>
      <c r="HD17" s="9">
        <v>15.782999999999999</v>
      </c>
      <c r="HE17" s="9">
        <v>240.99799999999999</v>
      </c>
      <c r="HF17" s="9">
        <v>121.411</v>
      </c>
      <c r="HG17" s="9">
        <v>119.587</v>
      </c>
      <c r="HH17" s="9">
        <v>101.8</v>
      </c>
      <c r="HI17" s="9">
        <v>44.308999999999997</v>
      </c>
      <c r="HJ17" s="9">
        <v>57.491</v>
      </c>
      <c r="HK17" s="9">
        <v>17.003</v>
      </c>
      <c r="HL17" s="9">
        <v>6.3049999999999997</v>
      </c>
      <c r="HM17" s="9">
        <v>10.698</v>
      </c>
    </row>
    <row r="18" spans="1:221">
      <c r="A18" s="10">
        <v>44593</v>
      </c>
      <c r="B18" s="9">
        <v>17.454000000000001</v>
      </c>
      <c r="C18" s="9">
        <v>273.44499999999999</v>
      </c>
      <c r="D18" s="9">
        <v>140.39699999999999</v>
      </c>
      <c r="E18" s="9">
        <v>133.048</v>
      </c>
      <c r="F18" s="9">
        <v>169.613</v>
      </c>
      <c r="G18" s="9">
        <v>77.531000000000006</v>
      </c>
      <c r="H18" s="9">
        <v>92.081000000000003</v>
      </c>
      <c r="I18" s="9">
        <v>23.138000000000002</v>
      </c>
      <c r="J18" s="9">
        <v>8.5820000000000007</v>
      </c>
      <c r="K18" s="9">
        <v>14.557</v>
      </c>
      <c r="L18" s="9">
        <v>165.08199999999999</v>
      </c>
      <c r="M18" s="9">
        <v>82.295000000000002</v>
      </c>
      <c r="N18" s="9">
        <v>82.787000000000006</v>
      </c>
      <c r="O18" s="9">
        <v>121.254</v>
      </c>
      <c r="P18" s="9">
        <v>62.591000000000001</v>
      </c>
      <c r="Q18" s="9">
        <v>58.662999999999997</v>
      </c>
      <c r="R18" s="9">
        <v>15.808</v>
      </c>
      <c r="S18" s="9">
        <v>9.3710000000000004</v>
      </c>
      <c r="T18" s="9">
        <v>6.4379999999999997</v>
      </c>
      <c r="U18" s="9">
        <v>6.5350000000000001</v>
      </c>
      <c r="V18" s="9">
        <v>3.1339999999999999</v>
      </c>
      <c r="W18" s="9">
        <v>3.4020000000000001</v>
      </c>
      <c r="X18" s="9">
        <v>4.6840000000000002</v>
      </c>
      <c r="Y18" s="9">
        <v>2.4990000000000001</v>
      </c>
      <c r="Z18" s="9">
        <v>2.1850000000000001</v>
      </c>
      <c r="AA18" s="9">
        <v>6.93</v>
      </c>
      <c r="AB18" s="9">
        <v>3.27</v>
      </c>
      <c r="AC18" s="9">
        <v>3.66</v>
      </c>
      <c r="AD18" s="9">
        <v>6.1210000000000004</v>
      </c>
      <c r="AE18" s="9">
        <v>2.72</v>
      </c>
      <c r="AF18" s="9">
        <v>3.4020000000000001</v>
      </c>
      <c r="AG18" s="9">
        <v>26.43</v>
      </c>
      <c r="AH18" s="9">
        <v>13.355</v>
      </c>
      <c r="AI18" s="9">
        <v>13.074999999999999</v>
      </c>
      <c r="AJ18" s="9">
        <v>94.823999999999998</v>
      </c>
      <c r="AK18" s="9">
        <v>49.235999999999997</v>
      </c>
      <c r="AL18" s="9">
        <v>45.588000000000001</v>
      </c>
      <c r="AM18" s="9">
        <v>24.629000000000001</v>
      </c>
      <c r="AN18" s="9">
        <v>11.907999999999999</v>
      </c>
      <c r="AO18" s="9">
        <v>12.72</v>
      </c>
      <c r="AP18" s="9">
        <v>81.731999999999999</v>
      </c>
      <c r="AQ18" s="9">
        <v>41.420999999999999</v>
      </c>
      <c r="AR18" s="9">
        <v>40.311</v>
      </c>
      <c r="AS18" s="9">
        <v>8.4469999999999992</v>
      </c>
      <c r="AT18" s="9">
        <v>3.661</v>
      </c>
      <c r="AU18" s="9">
        <v>4.7859999999999996</v>
      </c>
      <c r="AV18" s="9">
        <v>128.375</v>
      </c>
      <c r="AW18" s="9">
        <v>65.462000000000003</v>
      </c>
      <c r="AX18" s="9">
        <v>62.912999999999997</v>
      </c>
      <c r="AY18" s="9">
        <v>113.232</v>
      </c>
      <c r="AZ18" s="9">
        <v>59.220999999999997</v>
      </c>
      <c r="BA18" s="9">
        <v>54.011000000000003</v>
      </c>
      <c r="BB18" s="9">
        <v>107.363</v>
      </c>
      <c r="BC18" s="9">
        <v>56.685000000000002</v>
      </c>
      <c r="BD18" s="9">
        <v>50.677999999999997</v>
      </c>
      <c r="BE18" s="9">
        <v>31.347000000000001</v>
      </c>
      <c r="BF18" s="9">
        <v>15.576000000000001</v>
      </c>
      <c r="BG18" s="9">
        <v>15.771000000000001</v>
      </c>
      <c r="BH18" s="9">
        <v>20.367999999999999</v>
      </c>
      <c r="BI18" s="9">
        <v>10.596</v>
      </c>
      <c r="BJ18" s="9">
        <v>9.7720000000000002</v>
      </c>
      <c r="BK18" s="9">
        <v>13.247999999999999</v>
      </c>
      <c r="BL18" s="9">
        <v>7.726</v>
      </c>
      <c r="BM18" s="9">
        <v>5.5220000000000002</v>
      </c>
      <c r="BN18" s="9">
        <v>3.4790000000000001</v>
      </c>
      <c r="BO18" s="9">
        <v>1.5409999999999999</v>
      </c>
      <c r="BP18" s="9">
        <v>1.9379999999999999</v>
      </c>
      <c r="BQ18" s="9">
        <v>40.348999999999997</v>
      </c>
      <c r="BR18" s="9">
        <v>18.161999999999999</v>
      </c>
      <c r="BS18" s="9">
        <v>22.186</v>
      </c>
      <c r="BT18" s="9">
        <v>9.4290000000000003</v>
      </c>
      <c r="BU18" s="9">
        <v>3.8490000000000002</v>
      </c>
      <c r="BV18" s="9">
        <v>5.5789999999999997</v>
      </c>
      <c r="BW18" s="9">
        <v>2.8450000000000002</v>
      </c>
      <c r="BX18" s="9">
        <v>0.876</v>
      </c>
      <c r="BY18" s="9">
        <v>1.9690000000000001</v>
      </c>
      <c r="BZ18" s="9">
        <v>8.3030000000000008</v>
      </c>
      <c r="CA18" s="9">
        <v>3.2450000000000001</v>
      </c>
      <c r="CB18" s="9">
        <v>5.0579999999999998</v>
      </c>
      <c r="CC18" s="9">
        <v>1.744</v>
      </c>
      <c r="CD18" s="9">
        <v>0.94499999999999995</v>
      </c>
      <c r="CE18" s="9">
        <v>0.79900000000000004</v>
      </c>
      <c r="CF18" s="9">
        <v>6.391</v>
      </c>
      <c r="CG18" s="9">
        <v>2.2290000000000001</v>
      </c>
      <c r="CH18" s="9">
        <v>4.1619999999999999</v>
      </c>
      <c r="CI18" s="9">
        <v>0.76300000000000001</v>
      </c>
      <c r="CJ18" s="9">
        <v>0.21299999999999999</v>
      </c>
      <c r="CK18" s="9">
        <v>0.55000000000000004</v>
      </c>
      <c r="CL18" s="9">
        <v>1.2310000000000001</v>
      </c>
      <c r="CM18" s="9">
        <v>0.60399999999999998</v>
      </c>
      <c r="CN18" s="9">
        <v>0.627</v>
      </c>
      <c r="CO18" s="9">
        <v>1.8460000000000001</v>
      </c>
      <c r="CP18" s="9">
        <v>0.186</v>
      </c>
      <c r="CQ18" s="9">
        <v>1.661</v>
      </c>
      <c r="CR18" s="9">
        <v>20.280999999999999</v>
      </c>
      <c r="CS18" s="9">
        <v>8.57</v>
      </c>
      <c r="CT18" s="9">
        <v>11.711</v>
      </c>
      <c r="CU18" s="9">
        <v>13.013</v>
      </c>
      <c r="CV18" s="9">
        <v>5.391</v>
      </c>
      <c r="CW18" s="9">
        <v>7.6219999999999999</v>
      </c>
      <c r="CX18" s="9">
        <v>2.484</v>
      </c>
      <c r="CY18" s="9">
        <v>1.1299999999999999</v>
      </c>
      <c r="CZ18" s="9">
        <v>1.3540000000000001</v>
      </c>
      <c r="DA18" s="9">
        <v>10.529</v>
      </c>
      <c r="DB18" s="9">
        <v>4.2610000000000001</v>
      </c>
      <c r="DC18" s="9">
        <v>6.2679999999999998</v>
      </c>
      <c r="DD18" s="9">
        <v>123.738</v>
      </c>
      <c r="DE18" s="9">
        <v>63.720999999999997</v>
      </c>
      <c r="DF18" s="9">
        <v>60.017000000000003</v>
      </c>
      <c r="DG18" s="9">
        <v>41.344000000000001</v>
      </c>
      <c r="DH18" s="9">
        <v>18.574000000000002</v>
      </c>
      <c r="DI18" s="9">
        <v>22.77</v>
      </c>
      <c r="DJ18" s="9">
        <v>7.8079999999999998</v>
      </c>
      <c r="DK18" s="9">
        <v>3.1080000000000001</v>
      </c>
      <c r="DL18" s="9">
        <v>4.7</v>
      </c>
      <c r="DM18" s="9">
        <v>339.351</v>
      </c>
      <c r="DN18" s="9">
        <v>164.49</v>
      </c>
      <c r="DO18" s="9">
        <v>174.86199999999999</v>
      </c>
      <c r="DP18" s="9">
        <v>234.262</v>
      </c>
      <c r="DQ18" s="9">
        <v>117.68300000000001</v>
      </c>
      <c r="DR18" s="9">
        <v>116.58</v>
      </c>
      <c r="DS18" s="9">
        <v>22.224</v>
      </c>
      <c r="DT18" s="9">
        <v>12.85</v>
      </c>
      <c r="DU18" s="9">
        <v>9.3740000000000006</v>
      </c>
      <c r="DV18" s="9">
        <v>13.419</v>
      </c>
      <c r="DW18" s="9">
        <v>7.1779999999999999</v>
      </c>
      <c r="DX18" s="9">
        <v>6.2409999999999997</v>
      </c>
      <c r="DY18" s="9">
        <v>7.88</v>
      </c>
      <c r="DZ18" s="9">
        <v>4.6130000000000004</v>
      </c>
      <c r="EA18" s="9">
        <v>3.2669999999999999</v>
      </c>
      <c r="EB18" s="9">
        <v>12.183999999999999</v>
      </c>
      <c r="EC18" s="9">
        <v>7.26</v>
      </c>
      <c r="ED18" s="9">
        <v>4.9240000000000004</v>
      </c>
      <c r="EE18" s="9">
        <v>11.881</v>
      </c>
      <c r="EF18" s="9">
        <v>6.9560000000000004</v>
      </c>
      <c r="EG18" s="9">
        <v>4.9240000000000004</v>
      </c>
      <c r="EH18" s="9">
        <v>55.777999999999999</v>
      </c>
      <c r="EI18" s="9">
        <v>26.545000000000002</v>
      </c>
      <c r="EJ18" s="9">
        <v>29.233000000000001</v>
      </c>
      <c r="EK18" s="9">
        <v>178.48400000000001</v>
      </c>
      <c r="EL18" s="9">
        <v>91.137</v>
      </c>
      <c r="EM18" s="9">
        <v>87.346000000000004</v>
      </c>
      <c r="EN18" s="9">
        <v>52.697000000000003</v>
      </c>
      <c r="EO18" s="9">
        <v>24.556999999999999</v>
      </c>
      <c r="EP18" s="9">
        <v>28.14</v>
      </c>
      <c r="EQ18" s="9">
        <v>159.05600000000001</v>
      </c>
      <c r="ER18" s="9">
        <v>77.861000000000004</v>
      </c>
      <c r="ES18" s="9">
        <v>81.195999999999998</v>
      </c>
      <c r="ET18" s="9">
        <v>18.396999999999998</v>
      </c>
      <c r="EU18" s="9">
        <v>8.3490000000000002</v>
      </c>
      <c r="EV18" s="9">
        <v>10.048</v>
      </c>
      <c r="EW18" s="9">
        <v>246.012</v>
      </c>
      <c r="EX18" s="9">
        <v>123.32</v>
      </c>
      <c r="EY18" s="9">
        <v>122.69199999999999</v>
      </c>
      <c r="EZ18" s="9">
        <v>218.76599999999999</v>
      </c>
      <c r="FA18" s="9">
        <v>110.398</v>
      </c>
      <c r="FB18" s="9">
        <v>108.36799999999999</v>
      </c>
      <c r="FC18" s="9">
        <v>209.63900000000001</v>
      </c>
      <c r="FD18" s="9">
        <v>106.65300000000001</v>
      </c>
      <c r="FE18" s="9">
        <v>102.986</v>
      </c>
      <c r="FF18" s="9">
        <v>67.902000000000001</v>
      </c>
      <c r="FG18" s="9">
        <v>33.756999999999998</v>
      </c>
      <c r="FH18" s="9">
        <v>34.145000000000003</v>
      </c>
      <c r="FI18" s="9">
        <v>41.725000000000001</v>
      </c>
      <c r="FJ18" s="9">
        <v>20.597999999999999</v>
      </c>
      <c r="FK18" s="9">
        <v>21.126999999999999</v>
      </c>
      <c r="FL18" s="9">
        <v>29.975999999999999</v>
      </c>
      <c r="FM18" s="9">
        <v>14.961</v>
      </c>
      <c r="FN18" s="9">
        <v>15.015000000000001</v>
      </c>
      <c r="FO18" s="9">
        <v>7.1340000000000003</v>
      </c>
      <c r="FP18" s="9">
        <v>4.7169999999999996</v>
      </c>
      <c r="FQ18" s="9">
        <v>2.4169999999999998</v>
      </c>
      <c r="FR18" s="9">
        <v>97.954999999999998</v>
      </c>
      <c r="FS18" s="9">
        <v>42.09</v>
      </c>
      <c r="FT18" s="9">
        <v>55.865000000000002</v>
      </c>
      <c r="FU18" s="9">
        <v>17.760999999999999</v>
      </c>
      <c r="FV18" s="9">
        <v>7.8330000000000002</v>
      </c>
      <c r="FW18" s="9">
        <v>9.9280000000000008</v>
      </c>
      <c r="FX18" s="9">
        <v>4.399</v>
      </c>
      <c r="FY18" s="9">
        <v>2.0009999999999999</v>
      </c>
      <c r="FZ18" s="9">
        <v>2.3980000000000001</v>
      </c>
      <c r="GA18" s="9">
        <v>15.503</v>
      </c>
      <c r="GB18" s="9">
        <v>7.16</v>
      </c>
      <c r="GC18" s="9">
        <v>8.343</v>
      </c>
      <c r="GD18" s="9">
        <v>2.988</v>
      </c>
      <c r="GE18" s="9">
        <v>0.99199999999999999</v>
      </c>
      <c r="GF18" s="9">
        <v>1.996</v>
      </c>
      <c r="GG18" s="9">
        <v>12.305999999999999</v>
      </c>
      <c r="GH18" s="9">
        <v>6.1680000000000001</v>
      </c>
      <c r="GI18" s="9">
        <v>6.1379999999999999</v>
      </c>
      <c r="GJ18" s="9">
        <v>1.222</v>
      </c>
      <c r="GK18" s="9">
        <v>0.64</v>
      </c>
      <c r="GL18" s="9">
        <v>0.58299999999999996</v>
      </c>
      <c r="GM18" s="9">
        <v>2.488</v>
      </c>
      <c r="GN18" s="9">
        <v>0.67300000000000004</v>
      </c>
      <c r="GO18" s="9">
        <v>1.8149999999999999</v>
      </c>
      <c r="GP18" s="9">
        <v>1.97</v>
      </c>
      <c r="GQ18" s="9">
        <v>0</v>
      </c>
      <c r="GR18" s="9">
        <v>1.97</v>
      </c>
      <c r="GS18" s="9">
        <v>49.759</v>
      </c>
      <c r="GT18" s="9">
        <v>22.927</v>
      </c>
      <c r="GU18" s="9">
        <v>26.832000000000001</v>
      </c>
      <c r="GV18" s="9">
        <v>25.126000000000001</v>
      </c>
      <c r="GW18" s="9">
        <v>12.551</v>
      </c>
      <c r="GX18" s="9">
        <v>12.574999999999999</v>
      </c>
      <c r="GY18" s="9">
        <v>4.2880000000000003</v>
      </c>
      <c r="GZ18" s="9">
        <v>1.7589999999999999</v>
      </c>
      <c r="HA18" s="9">
        <v>2.5289999999999999</v>
      </c>
      <c r="HB18" s="9">
        <v>20.838000000000001</v>
      </c>
      <c r="HC18" s="9">
        <v>10.792</v>
      </c>
      <c r="HD18" s="9">
        <v>10.045999999999999</v>
      </c>
      <c r="HE18" s="9">
        <v>238.55</v>
      </c>
      <c r="HF18" s="9">
        <v>119.44199999999999</v>
      </c>
      <c r="HG18" s="9">
        <v>119.108</v>
      </c>
      <c r="HH18" s="9">
        <v>100.801</v>
      </c>
      <c r="HI18" s="9">
        <v>45.048000000000002</v>
      </c>
      <c r="HJ18" s="9">
        <v>55.753</v>
      </c>
      <c r="HK18" s="9">
        <v>14.21</v>
      </c>
      <c r="HL18" s="9">
        <v>6.992</v>
      </c>
      <c r="HM18" s="9">
        <v>7.218</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4BBD-0AB9-40BC-816E-AFEBAF9E57B3}">
  <sheetPr>
    <pageSetUpPr fitToPage="1"/>
  </sheetPr>
  <dimension ref="A1:U159"/>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0"/>
      <c r="B1" s="30"/>
      <c r="C1" s="30"/>
      <c r="D1" s="30"/>
      <c r="E1" s="30"/>
      <c r="F1" s="30"/>
      <c r="G1" s="30"/>
      <c r="H1" s="30"/>
      <c r="I1" s="30"/>
      <c r="J1" s="30"/>
      <c r="K1" s="30"/>
    </row>
    <row r="2" spans="1:20" ht="15.95" customHeight="1">
      <c r="A2" s="21"/>
      <c r="B2" s="31" t="s">
        <v>2952</v>
      </c>
      <c r="C2" s="12"/>
      <c r="D2" s="12"/>
      <c r="E2" s="12"/>
      <c r="F2" s="12"/>
      <c r="G2" s="12"/>
      <c r="H2" s="12"/>
      <c r="I2" s="12"/>
      <c r="J2" s="12"/>
      <c r="K2" s="12"/>
      <c r="L2" s="31"/>
      <c r="M2" s="12"/>
      <c r="N2" s="12"/>
      <c r="O2" s="12"/>
      <c r="P2" s="12"/>
      <c r="Q2" s="12"/>
      <c r="R2" s="12"/>
      <c r="S2" s="12"/>
      <c r="T2" s="12"/>
    </row>
    <row r="3" spans="1:20" ht="11.25" customHeight="1">
      <c r="A3" s="21"/>
      <c r="B3" s="12"/>
      <c r="C3" s="12"/>
      <c r="D3" s="12"/>
      <c r="E3" s="12"/>
      <c r="F3" s="12"/>
      <c r="G3" s="12"/>
      <c r="H3" s="12"/>
      <c r="I3" s="12"/>
      <c r="J3" s="12"/>
      <c r="K3" s="12"/>
      <c r="L3" s="12"/>
      <c r="M3" s="12"/>
      <c r="N3" s="12"/>
      <c r="O3" s="12"/>
      <c r="P3" s="12"/>
      <c r="Q3" s="12"/>
      <c r="R3" s="12"/>
      <c r="S3" s="12"/>
      <c r="T3" s="12"/>
    </row>
    <row r="4" spans="1:20" ht="11.25" customHeight="1">
      <c r="A4" s="21"/>
      <c r="B4" s="12"/>
      <c r="C4" s="12"/>
      <c r="D4" s="12"/>
      <c r="E4" s="12"/>
      <c r="F4" s="12"/>
      <c r="G4" s="12"/>
      <c r="H4" s="12"/>
      <c r="I4" s="12"/>
      <c r="J4" s="12"/>
      <c r="K4" s="12"/>
      <c r="L4" s="12"/>
      <c r="M4" s="12"/>
      <c r="N4" s="12"/>
      <c r="O4" s="12"/>
      <c r="P4" s="12"/>
      <c r="Q4" s="12"/>
      <c r="R4" s="12"/>
      <c r="S4" s="12"/>
      <c r="T4" s="12"/>
    </row>
    <row r="5" spans="1:20" ht="15.95" customHeight="1">
      <c r="A5" s="30"/>
      <c r="B5" s="32" t="str">
        <f>Contents!B5</f>
        <v>6226.0.00.001 Microdata and TableBuilder: Participation, Job Search and Mobility</v>
      </c>
      <c r="C5" s="30"/>
      <c r="D5" s="30"/>
      <c r="E5" s="30"/>
      <c r="F5" s="30"/>
      <c r="G5" s="30"/>
      <c r="H5" s="30"/>
      <c r="I5" s="30"/>
      <c r="J5" s="30"/>
      <c r="K5" s="30"/>
      <c r="L5" s="32"/>
      <c r="M5" s="30"/>
      <c r="N5" s="30"/>
      <c r="O5" s="30"/>
      <c r="P5" s="30"/>
      <c r="Q5" s="30"/>
      <c r="R5" s="30"/>
      <c r="S5" s="30"/>
      <c r="T5" s="30"/>
    </row>
    <row r="6" spans="1:20" ht="15.95" customHeight="1">
      <c r="A6" s="30"/>
      <c r="B6" s="32" t="str">
        <f>Contents!B6</f>
        <v>Table 1. Populations</v>
      </c>
      <c r="C6" s="30"/>
      <c r="D6" s="30"/>
      <c r="E6" s="30"/>
      <c r="F6" s="30"/>
      <c r="G6" s="30"/>
      <c r="H6" s="30"/>
      <c r="I6" s="30"/>
      <c r="J6" s="30"/>
      <c r="K6" s="30"/>
      <c r="L6" s="69"/>
      <c r="M6" s="69"/>
      <c r="N6" s="69"/>
      <c r="O6" s="69"/>
      <c r="P6" s="69"/>
      <c r="Q6" s="69"/>
      <c r="R6" s="69"/>
      <c r="S6" s="69"/>
      <c r="T6" s="69"/>
    </row>
    <row r="7" spans="1:20" ht="15.95" customHeight="1">
      <c r="A7" s="30"/>
      <c r="B7" s="33" t="str">
        <f>Contents!B7</f>
        <v>Released at 11:30 am (Canberra time) Tue 24 May 2022</v>
      </c>
      <c r="C7" s="30"/>
      <c r="D7" s="30"/>
      <c r="E7" s="30"/>
      <c r="F7" s="30"/>
      <c r="G7" s="30"/>
      <c r="H7" s="30"/>
      <c r="I7" s="30"/>
      <c r="J7" s="30"/>
      <c r="K7" s="30"/>
      <c r="L7" s="34"/>
      <c r="M7" s="30"/>
      <c r="N7" s="30"/>
      <c r="O7" s="30"/>
      <c r="P7" s="30"/>
      <c r="Q7" s="30"/>
      <c r="R7" s="30"/>
      <c r="S7" s="30"/>
      <c r="T7" s="30"/>
    </row>
    <row r="8" spans="1:20" ht="15.75" customHeight="1">
      <c r="A8" s="70" t="str">
        <f>Contents!C11</f>
        <v>Table 1.1 - Populations by age, February 2022</v>
      </c>
      <c r="B8" s="70"/>
      <c r="C8" s="70"/>
      <c r="D8" s="70"/>
      <c r="E8" s="70"/>
      <c r="F8" s="70"/>
      <c r="G8" s="70"/>
      <c r="H8" s="70"/>
      <c r="I8" s="35"/>
      <c r="J8" s="36"/>
      <c r="K8" s="36"/>
      <c r="L8" s="70"/>
      <c r="M8" s="70"/>
      <c r="N8" s="70"/>
      <c r="O8" s="70"/>
      <c r="P8" s="70"/>
      <c r="Q8" s="70"/>
      <c r="R8" s="70"/>
      <c r="S8" s="35"/>
      <c r="T8" s="36"/>
    </row>
    <row r="9" spans="1:20" ht="15.75" customHeight="1">
      <c r="A9" s="37"/>
      <c r="B9" s="37"/>
      <c r="C9" s="38"/>
      <c r="D9" s="38"/>
      <c r="E9" s="38"/>
      <c r="F9" s="38"/>
      <c r="G9" s="38"/>
      <c r="H9" s="38"/>
      <c r="I9" s="38"/>
      <c r="J9" s="38"/>
      <c r="K9" s="38"/>
      <c r="L9" s="38"/>
      <c r="M9" s="38"/>
      <c r="N9" s="38"/>
      <c r="O9" s="38"/>
      <c r="P9" s="38"/>
      <c r="Q9" s="38"/>
      <c r="R9" s="38"/>
      <c r="S9" s="38"/>
      <c r="T9" s="38"/>
    </row>
    <row r="10" spans="1:20" ht="15" customHeight="1">
      <c r="A10" s="37"/>
      <c r="B10" s="39" t="s">
        <v>2970</v>
      </c>
      <c r="C10" s="71" t="s">
        <v>2971</v>
      </c>
      <c r="D10" s="71"/>
      <c r="E10" s="71"/>
      <c r="F10" s="40"/>
      <c r="G10" s="72" t="s">
        <v>2972</v>
      </c>
      <c r="H10" s="72"/>
      <c r="I10" s="72"/>
      <c r="J10" s="40"/>
      <c r="K10" s="40"/>
      <c r="L10" s="40"/>
      <c r="M10" s="40"/>
      <c r="N10" s="40"/>
      <c r="O10" s="40"/>
      <c r="P10" s="40"/>
      <c r="Q10" s="40"/>
      <c r="R10" s="40"/>
      <c r="S10" s="40"/>
      <c r="T10" s="40"/>
    </row>
    <row r="11" spans="1:20">
      <c r="A11" s="37"/>
      <c r="B11" s="37"/>
      <c r="C11" s="38" t="s">
        <v>2973</v>
      </c>
      <c r="D11" s="38" t="s">
        <v>2974</v>
      </c>
      <c r="E11" s="38" t="s">
        <v>2975</v>
      </c>
      <c r="F11" s="38"/>
      <c r="G11" s="38" t="s">
        <v>2973</v>
      </c>
      <c r="H11" s="38" t="s">
        <v>2974</v>
      </c>
      <c r="I11" s="38" t="s">
        <v>2975</v>
      </c>
      <c r="J11" s="38"/>
      <c r="K11" s="38"/>
      <c r="L11" s="38"/>
      <c r="M11" s="38"/>
      <c r="N11" s="38"/>
      <c r="O11" s="38"/>
      <c r="P11" s="38"/>
      <c r="Q11" s="38"/>
      <c r="R11" s="38"/>
      <c r="S11" s="38"/>
      <c r="T11" s="38"/>
    </row>
    <row r="12" spans="1:20">
      <c r="A12" s="37"/>
      <c r="B12" s="37"/>
      <c r="C12" s="41" t="s">
        <v>2976</v>
      </c>
      <c r="D12" s="41" t="s">
        <v>2976</v>
      </c>
      <c r="E12" s="41" t="s">
        <v>2976</v>
      </c>
      <c r="F12" s="41"/>
      <c r="G12" s="41" t="s">
        <v>2976</v>
      </c>
      <c r="H12" s="41" t="s">
        <v>2976</v>
      </c>
      <c r="I12" s="41" t="s">
        <v>2976</v>
      </c>
      <c r="J12" s="41"/>
      <c r="K12" s="41"/>
      <c r="L12" s="41"/>
      <c r="M12" s="41"/>
      <c r="N12" s="41"/>
      <c r="O12" s="41"/>
      <c r="P12" s="41"/>
      <c r="Q12" s="41"/>
      <c r="R12" s="41"/>
      <c r="S12" s="41"/>
      <c r="T12" s="41"/>
    </row>
    <row r="13" spans="1:20">
      <c r="A13" s="42" t="s">
        <v>2977</v>
      </c>
      <c r="B13" s="43"/>
      <c r="C13" s="41"/>
      <c r="D13" s="41"/>
      <c r="E13" s="41"/>
      <c r="F13" s="44"/>
      <c r="G13" s="41"/>
      <c r="H13" s="41"/>
      <c r="I13" s="41"/>
    </row>
    <row r="14" spans="1:20">
      <c r="A14" s="42"/>
      <c r="B14" s="45" t="s">
        <v>2978</v>
      </c>
      <c r="C14" s="46" cm="1">
        <f t="array" ref="C14">INDEX($C$73:$T$107,$U73,C$59)</f>
        <v>20715.911</v>
      </c>
      <c r="D14" s="46" cm="1">
        <f t="array" ref="D14">INDEX($C$73:$T$107,$U73,D$59)</f>
        <v>10169.334999999999</v>
      </c>
      <c r="E14" s="46" cm="1">
        <f t="array" ref="E14">INDEX($C$73:$T$107,$U73,E$59)</f>
        <v>10546.575999999999</v>
      </c>
      <c r="F14" s="46"/>
      <c r="G14" s="19" t="str" cm="1">
        <f t="array" ref="G14">HYPERLINK(TEXT("#"&amp;INDEX($C$121:$T$155,$U121,C$59),),INDEX($C$121:$T$155,$U121,C$59))</f>
        <v>A126094922J</v>
      </c>
      <c r="H14" s="19" t="str" cm="1">
        <f t="array" ref="H14">HYPERLINK(TEXT("#"&amp;INDEX($C$121:$T$155,$U121,D$59),),INDEX($C$121:$T$155,$U121,D$59))</f>
        <v>A126110042V</v>
      </c>
      <c r="I14" s="19" t="str" cm="1">
        <f t="array" ref="I14">HYPERLINK(TEXT("#"&amp;INDEX($C$121:$T$155,$U121,E$59),),INDEX($C$121:$T$155,$U121,E$59))</f>
        <v>A126102482X</v>
      </c>
    </row>
    <row r="15" spans="1:20">
      <c r="A15" s="42"/>
      <c r="B15" s="45" t="s">
        <v>2979</v>
      </c>
      <c r="C15" s="46" cm="1">
        <f t="array" ref="C15">INDEX($C$73:$T$107,$U74,C$59)</f>
        <v>13363.421</v>
      </c>
      <c r="D15" s="46" cm="1">
        <f t="array" ref="D15">INDEX($C$73:$T$107,$U74,D$59)</f>
        <v>6962.8680000000004</v>
      </c>
      <c r="E15" s="46" cm="1">
        <f t="array" ref="E15">INDEX($C$73:$T$107,$U74,E$59)</f>
        <v>6400.5529999999999</v>
      </c>
      <c r="F15" s="46"/>
      <c r="G15" s="19" t="str" cm="1">
        <f t="array" ref="G15">HYPERLINK(TEXT("#"&amp;INDEX($C$121:$T$155,$U122,C$59),),INDEX($C$121:$T$155,$U122,C$59))</f>
        <v>A126094878K</v>
      </c>
      <c r="H15" s="19" t="str" cm="1">
        <f t="array" ref="H15">HYPERLINK(TEXT("#"&amp;INDEX($C$121:$T$155,$U122,D$59),),INDEX($C$121:$T$155,$U122,D$59))</f>
        <v>A126109998R</v>
      </c>
      <c r="I15" s="19" t="str" cm="1">
        <f t="array" ref="I15">HYPERLINK(TEXT("#"&amp;INDEX($C$121:$T$155,$U122,E$59),),INDEX($C$121:$T$155,$U122,E$59))</f>
        <v>A126102438R</v>
      </c>
    </row>
    <row r="16" spans="1:20">
      <c r="A16" s="42"/>
      <c r="B16" s="45" t="s">
        <v>2980</v>
      </c>
      <c r="C16" s="46" cm="1">
        <f t="array" ref="C16">INDEX($C$73:$T$107,$U75,C$59)</f>
        <v>1426.2460000000001</v>
      </c>
      <c r="D16" s="46" cm="1">
        <f t="array" ref="D16">INDEX($C$73:$T$107,$U75,D$59)</f>
        <v>725.92899999999997</v>
      </c>
      <c r="E16" s="46" cm="1">
        <f t="array" ref="E16">INDEX($C$73:$T$107,$U75,E$59)</f>
        <v>700.31700000000001</v>
      </c>
      <c r="F16" s="46"/>
      <c r="G16" s="19" t="str" cm="1">
        <f t="array" ref="G16">HYPERLINK(TEXT("#"&amp;INDEX($C$121:$T$155,$U123,C$59),),INDEX($C$121:$T$155,$U123,C$59))</f>
        <v>A126094926T</v>
      </c>
      <c r="H16" s="19" t="str" cm="1">
        <f t="array" ref="H16">HYPERLINK(TEXT("#"&amp;INDEX($C$121:$T$155,$U123,D$59),),INDEX($C$121:$T$155,$U123,D$59))</f>
        <v>A126110046C</v>
      </c>
      <c r="I16" s="19" t="str" cm="1">
        <f t="array" ref="I16">HYPERLINK(TEXT("#"&amp;INDEX($C$121:$T$155,$U123,E$59),),INDEX($C$121:$T$155,$U123,E$59))</f>
        <v>A126102486J</v>
      </c>
    </row>
    <row r="17" spans="1:9">
      <c r="A17" s="42"/>
      <c r="B17" s="45" t="s">
        <v>2981</v>
      </c>
      <c r="C17" s="46" cm="1">
        <f t="array" ref="C17">INDEX($C$73:$T$107,$U76,C$59)</f>
        <v>894.86500000000001</v>
      </c>
      <c r="D17" s="46" cm="1">
        <f t="array" ref="D17">INDEX($C$73:$T$107,$U76,D$59)</f>
        <v>354.23</v>
      </c>
      <c r="E17" s="46" cm="1">
        <f t="array" ref="E17">INDEX($C$73:$T$107,$U76,E$59)</f>
        <v>540.63400000000001</v>
      </c>
      <c r="F17" s="46"/>
      <c r="G17" s="19" t="str" cm="1">
        <f t="array" ref="G17">HYPERLINK(TEXT("#"&amp;INDEX($C$121:$T$155,$U124,C$59),),INDEX($C$121:$T$155,$U124,C$59))</f>
        <v>A126094930J</v>
      </c>
      <c r="H17" s="19" t="str" cm="1">
        <f t="array" ref="H17">HYPERLINK(TEXT("#"&amp;INDEX($C$121:$T$155,$U124,D$59),),INDEX($C$121:$T$155,$U124,D$59))</f>
        <v>A126110050V</v>
      </c>
      <c r="I17" s="19" t="str" cm="1">
        <f t="array" ref="I17">HYPERLINK(TEXT("#"&amp;INDEX($C$121:$T$155,$U124,E$59),),INDEX($C$121:$T$155,$U124,E$59))</f>
        <v>A126102490X</v>
      </c>
    </row>
    <row r="18" spans="1:9">
      <c r="A18" s="42"/>
      <c r="B18" s="45" t="s">
        <v>2982</v>
      </c>
      <c r="C18" s="46" cm="1">
        <f t="array" ref="C18">INDEX($C$73:$T$107,$U77,C$59)</f>
        <v>421.01299999999998</v>
      </c>
      <c r="D18" s="46" cm="1">
        <f t="array" ref="D18">INDEX($C$73:$T$107,$U77,D$59)</f>
        <v>206.21899999999999</v>
      </c>
      <c r="E18" s="46" cm="1">
        <f t="array" ref="E18">INDEX($C$73:$T$107,$U77,E$59)</f>
        <v>214.79300000000001</v>
      </c>
      <c r="F18" s="46"/>
      <c r="G18" s="19" t="str" cm="1">
        <f t="array" ref="G18">HYPERLINK(TEXT("#"&amp;INDEX($C$121:$T$155,$U125,C$59),),INDEX($C$121:$T$155,$U125,C$59))</f>
        <v>A126094882A</v>
      </c>
      <c r="H18" s="19" t="str" cm="1">
        <f t="array" ref="H18">HYPERLINK(TEXT("#"&amp;INDEX($C$121:$T$155,$U125,D$59),),INDEX($C$121:$T$155,$U125,D$59))</f>
        <v>A126110002A</v>
      </c>
      <c r="I18" s="19" t="str" cm="1">
        <f t="array" ref="I18">HYPERLINK(TEXT("#"&amp;INDEX($C$121:$T$155,$U125,E$59),),INDEX($C$121:$T$155,$U125,E$59))</f>
        <v>A126102442F</v>
      </c>
    </row>
    <row r="19" spans="1:9">
      <c r="A19" s="42"/>
      <c r="B19" s="45" t="s">
        <v>2983</v>
      </c>
      <c r="C19" s="46" cm="1">
        <f t="array" ref="C19">INDEX($C$73:$T$107,$U78,C$59)</f>
        <v>920.923</v>
      </c>
      <c r="D19" s="46" cm="1">
        <f t="array" ref="D19">INDEX($C$73:$T$107,$U78,D$59)</f>
        <v>394.93700000000001</v>
      </c>
      <c r="E19" s="46" cm="1">
        <f t="array" ref="E19">INDEX($C$73:$T$107,$U78,E$59)</f>
        <v>525.98500000000001</v>
      </c>
      <c r="F19" s="46"/>
      <c r="G19" s="19" t="str" cm="1">
        <f t="array" ref="G19">HYPERLINK(TEXT("#"&amp;INDEX($C$121:$T$155,$U126,C$59),),INDEX($C$121:$T$155,$U126,C$59))</f>
        <v>A126094886K</v>
      </c>
      <c r="H19" s="19" t="str" cm="1">
        <f t="array" ref="H19">HYPERLINK(TEXT("#"&amp;INDEX($C$121:$T$155,$U126,D$59),),INDEX($C$121:$T$155,$U126,D$59))</f>
        <v>A126110006K</v>
      </c>
      <c r="I19" s="19" t="str" cm="1">
        <f t="array" ref="I19">HYPERLINK(TEXT("#"&amp;INDEX($C$121:$T$155,$U126,E$59),),INDEX($C$121:$T$155,$U126,E$59))</f>
        <v>A126102446R</v>
      </c>
    </row>
    <row r="20" spans="1:9">
      <c r="A20" s="42"/>
      <c r="B20" s="45" t="s">
        <v>2984</v>
      </c>
      <c r="C20" s="46" cm="1">
        <f t="array" ref="C20">INDEX($C$73:$T$107,$U79,C$59)</f>
        <v>820.89</v>
      </c>
      <c r="D20" s="46" cm="1">
        <f t="array" ref="D20">INDEX($C$73:$T$107,$U79,D$59)</f>
        <v>326.40300000000002</v>
      </c>
      <c r="E20" s="46" cm="1">
        <f t="array" ref="E20">INDEX($C$73:$T$107,$U79,E$59)</f>
        <v>494.48700000000002</v>
      </c>
      <c r="F20" s="46"/>
      <c r="G20" s="19" t="str" cm="1">
        <f t="array" ref="G20">HYPERLINK(TEXT("#"&amp;INDEX($C$121:$T$155,$U127,C$59),),INDEX($C$121:$T$155,$U127,C$59))</f>
        <v>A126094910X</v>
      </c>
      <c r="H20" s="19" t="str" cm="1">
        <f t="array" ref="H20">HYPERLINK(TEXT("#"&amp;INDEX($C$121:$T$155,$U127,D$59),),INDEX($C$121:$T$155,$U127,D$59))</f>
        <v>A126110030K</v>
      </c>
      <c r="I20" s="19" t="str" cm="1">
        <f t="array" ref="I20">HYPERLINK(TEXT("#"&amp;INDEX($C$121:$T$155,$U127,E$59),),INDEX($C$121:$T$155,$U127,E$59))</f>
        <v>A126102470R</v>
      </c>
    </row>
    <row r="21" spans="1:9">
      <c r="A21" s="42"/>
      <c r="B21" s="45" t="s">
        <v>2985</v>
      </c>
      <c r="C21" s="46" cm="1">
        <f t="array" ref="C21">INDEX($C$73:$T$107,$U80,C$59)</f>
        <v>2830.6390000000001</v>
      </c>
      <c r="D21" s="46" cm="1">
        <f t="array" ref="D21">INDEX($C$73:$T$107,$U80,D$59)</f>
        <v>1385.211</v>
      </c>
      <c r="E21" s="46" cm="1">
        <f t="array" ref="E21">INDEX($C$73:$T$107,$U80,E$59)</f>
        <v>1445.4280000000001</v>
      </c>
      <c r="F21" s="46"/>
      <c r="G21" s="19" t="str" cm="1">
        <f t="array" ref="G21">HYPERLINK(TEXT("#"&amp;INDEX($C$121:$T$155,$U128,C$59),),INDEX($C$121:$T$155,$U128,C$59))</f>
        <v>A126094858A</v>
      </c>
      <c r="H21" s="19" t="str" cm="1">
        <f t="array" ref="H21">HYPERLINK(TEXT("#"&amp;INDEX($C$121:$T$155,$U128,D$59),),INDEX($C$121:$T$155,$U128,D$59))</f>
        <v>A126109978F</v>
      </c>
      <c r="I21" s="19" t="str" cm="1">
        <f t="array" ref="I21">HYPERLINK(TEXT("#"&amp;INDEX($C$121:$T$155,$U128,E$59),),INDEX($C$121:$T$155,$U128,E$59))</f>
        <v>A126102418F</v>
      </c>
    </row>
    <row r="22" spans="1:9">
      <c r="A22" s="42"/>
      <c r="B22" s="45" t="s">
        <v>2986</v>
      </c>
      <c r="C22" s="46" cm="1">
        <f t="array" ref="C22">INDEX($C$73:$T$107,$U81,C$59)</f>
        <v>10532.781999999999</v>
      </c>
      <c r="D22" s="46" cm="1">
        <f t="array" ref="D22">INDEX($C$73:$T$107,$U81,D$59)</f>
        <v>5577.6570000000002</v>
      </c>
      <c r="E22" s="46" cm="1">
        <f t="array" ref="E22">INDEX($C$73:$T$107,$U81,E$59)</f>
        <v>4955.125</v>
      </c>
      <c r="F22" s="46"/>
      <c r="G22" s="19" t="str" cm="1">
        <f t="array" ref="G22">HYPERLINK(TEXT("#"&amp;INDEX($C$121:$T$155,$U129,C$59),),INDEX($C$121:$T$155,$U129,C$59))</f>
        <v>A126094934T</v>
      </c>
      <c r="H22" s="19" t="str" cm="1">
        <f t="array" ref="H22">HYPERLINK(TEXT("#"&amp;INDEX($C$121:$T$155,$U129,D$59),),INDEX($C$121:$T$155,$U129,D$59))</f>
        <v>A126110054C</v>
      </c>
      <c r="I22" s="19" t="str" cm="1">
        <f t="array" ref="I22">HYPERLINK(TEXT("#"&amp;INDEX($C$121:$T$155,$U129,E$59),),INDEX($C$121:$T$155,$U129,E$59))</f>
        <v>A126102494J</v>
      </c>
    </row>
    <row r="23" spans="1:9">
      <c r="A23" s="42"/>
      <c r="B23" s="45" t="s">
        <v>2987</v>
      </c>
      <c r="C23" s="46" cm="1">
        <f t="array" ref="C23">INDEX($C$73:$T$107,$U82,C$59)</f>
        <v>2639.2539999999999</v>
      </c>
      <c r="D23" s="46" cm="1">
        <f t="array" ref="D23">INDEX($C$73:$T$107,$U82,D$59)</f>
        <v>1274.8789999999999</v>
      </c>
      <c r="E23" s="46" cm="1">
        <f t="array" ref="E23">INDEX($C$73:$T$107,$U82,E$59)</f>
        <v>1364.375</v>
      </c>
      <c r="F23" s="46"/>
      <c r="G23" s="19" t="str" cm="1">
        <f t="array" ref="G23">HYPERLINK(TEXT("#"&amp;INDEX($C$121:$T$155,$U130,C$59),),INDEX($C$121:$T$155,$U130,C$59))</f>
        <v>A126094914J</v>
      </c>
      <c r="H23" s="19" t="str" cm="1">
        <f t="array" ref="H23">HYPERLINK(TEXT("#"&amp;INDEX($C$121:$T$155,$U130,D$59),),INDEX($C$121:$T$155,$U130,D$59))</f>
        <v>A126110034V</v>
      </c>
      <c r="I23" s="19" t="str" cm="1">
        <f t="array" ref="I23">HYPERLINK(TEXT("#"&amp;INDEX($C$121:$T$155,$U130,E$59),),INDEX($C$121:$T$155,$U130,E$59))</f>
        <v>A126102474X</v>
      </c>
    </row>
    <row r="24" spans="1:9">
      <c r="A24" s="42"/>
      <c r="B24" s="45" t="s">
        <v>2988</v>
      </c>
      <c r="C24" s="46" cm="1">
        <f t="array" ref="C24">INDEX($C$73:$T$107,$U83,C$59)</f>
        <v>8546.2270000000008</v>
      </c>
      <c r="D24" s="46" cm="1">
        <f t="array" ref="D24">INDEX($C$73:$T$107,$U83,D$59)</f>
        <v>4278.8829999999998</v>
      </c>
      <c r="E24" s="46" cm="1">
        <f t="array" ref="E24">INDEX($C$73:$T$107,$U83,E$59)</f>
        <v>4267.3450000000003</v>
      </c>
      <c r="F24" s="46"/>
      <c r="G24" s="19" t="str" cm="1">
        <f t="array" ref="G24">HYPERLINK(TEXT("#"&amp;INDEX($C$121:$T$155,$U131,C$59),),INDEX($C$121:$T$155,$U131,C$59))</f>
        <v>A126094946A</v>
      </c>
      <c r="H24" s="19" t="str" cm="1">
        <f t="array" ref="H24">HYPERLINK(TEXT("#"&amp;INDEX($C$121:$T$155,$U131,D$59),),INDEX($C$121:$T$155,$U131,D$59))</f>
        <v>A126110066L</v>
      </c>
      <c r="I24" s="19" t="str" cm="1">
        <f t="array" ref="I24">HYPERLINK(TEXT("#"&amp;INDEX($C$121:$T$155,$U131,E$59),),INDEX($C$121:$T$155,$U131,E$59))</f>
        <v>A126102506F</v>
      </c>
    </row>
    <row r="25" spans="1:9">
      <c r="A25" s="42"/>
      <c r="B25" s="45" t="s">
        <v>2989</v>
      </c>
      <c r="C25" s="46" cm="1">
        <f t="array" ref="C25">INDEX($C$73:$T$107,$U84,C$59)</f>
        <v>903.35900000000004</v>
      </c>
      <c r="D25" s="46" cm="1">
        <f t="array" ref="D25">INDEX($C$73:$T$107,$U84,D$59)</f>
        <v>433.64400000000001</v>
      </c>
      <c r="E25" s="46" cm="1">
        <f t="array" ref="E25">INDEX($C$73:$T$107,$U84,E$59)</f>
        <v>469.71600000000001</v>
      </c>
      <c r="F25" s="46"/>
      <c r="G25" s="19" t="str" cm="1">
        <f t="array" ref="G25">HYPERLINK(TEXT("#"&amp;INDEX($C$121:$T$155,$U132,C$59),),INDEX($C$121:$T$155,$U132,C$59))</f>
        <v>A126094862T</v>
      </c>
      <c r="H25" s="19" t="str" cm="1">
        <f t="array" ref="H25">HYPERLINK(TEXT("#"&amp;INDEX($C$121:$T$155,$U132,D$59),),INDEX($C$121:$T$155,$U132,D$59))</f>
        <v>A126109982W</v>
      </c>
      <c r="I25" s="19" t="str" cm="1">
        <f t="array" ref="I25">HYPERLINK(TEXT("#"&amp;INDEX($C$121:$T$155,$U132,E$59),),INDEX($C$121:$T$155,$U132,E$59))</f>
        <v>A126102422W</v>
      </c>
    </row>
    <row r="26" spans="1:9">
      <c r="A26" s="42"/>
      <c r="B26" s="45" t="s">
        <v>2990</v>
      </c>
      <c r="C26" s="46" cm="1">
        <f t="array" ref="C26">INDEX($C$73:$T$107,$U85,C$59)</f>
        <v>14203.996999999999</v>
      </c>
      <c r="D26" s="46" cm="1">
        <f t="array" ref="D26">INDEX($C$73:$T$107,$U85,D$59)</f>
        <v>7350.23</v>
      </c>
      <c r="E26" s="46" cm="1">
        <f t="array" ref="E26">INDEX($C$73:$T$107,$U85,E$59)</f>
        <v>6853.7669999999998</v>
      </c>
      <c r="F26" s="46"/>
      <c r="G26" s="19" t="str" cm="1">
        <f t="array" ref="G26">HYPERLINK(TEXT("#"&amp;INDEX($C$121:$T$155,$U133,C$59),),INDEX($C$121:$T$155,$U133,C$59))</f>
        <v>A126094818J</v>
      </c>
      <c r="H26" s="19" t="str" cm="1">
        <f t="array" ref="H26">HYPERLINK(TEXT("#"&amp;INDEX($C$121:$T$155,$U133,D$59),),INDEX($C$121:$T$155,$U133,D$59))</f>
        <v>A126109938L</v>
      </c>
      <c r="I26" s="19" t="str" cm="1">
        <f t="array" ref="I26">HYPERLINK(TEXT("#"&amp;INDEX($C$121:$T$155,$U133,E$59),),INDEX($C$121:$T$155,$U133,E$59))</f>
        <v>A126102378X</v>
      </c>
    </row>
    <row r="27" spans="1:9">
      <c r="A27" s="42"/>
      <c r="B27" s="45" t="s">
        <v>2991</v>
      </c>
      <c r="C27" s="46" cm="1">
        <f t="array" ref="C27">INDEX($C$73:$T$107,$U86,C$59)</f>
        <v>12534.271000000001</v>
      </c>
      <c r="D27" s="46" cm="1">
        <f t="array" ref="D27">INDEX($C$73:$T$107,$U86,D$59)</f>
        <v>6538.1819999999998</v>
      </c>
      <c r="E27" s="46" cm="1">
        <f t="array" ref="E27">INDEX($C$73:$T$107,$U86,E$59)</f>
        <v>5996.0889999999999</v>
      </c>
      <c r="F27" s="46"/>
      <c r="G27" s="19" t="str" cm="1">
        <f t="array" ref="G27">HYPERLINK(TEXT("#"&amp;INDEX($C$121:$T$155,$U134,C$59),),INDEX($C$121:$T$155,$U134,C$59))</f>
        <v>A126094838T</v>
      </c>
      <c r="H27" s="19" t="str" cm="1">
        <f t="array" ref="H27">HYPERLINK(TEXT("#"&amp;INDEX($C$121:$T$155,$U134,D$59),),INDEX($C$121:$T$155,$U134,D$59))</f>
        <v>A126109958W</v>
      </c>
      <c r="I27" s="19" t="str" cm="1">
        <f t="array" ref="I27">HYPERLINK(TEXT("#"&amp;INDEX($C$121:$T$155,$U134,E$59),),INDEX($C$121:$T$155,$U134,E$59))</f>
        <v>A126102398J</v>
      </c>
    </row>
    <row r="28" spans="1:9">
      <c r="A28" s="42"/>
      <c r="B28" s="45" t="s">
        <v>2992</v>
      </c>
      <c r="C28" s="46" cm="1">
        <f t="array" ref="C28">INDEX($C$73:$T$107,$U87,C$59)</f>
        <v>11791.814</v>
      </c>
      <c r="D28" s="46" cm="1">
        <f t="array" ref="D28">INDEX($C$73:$T$107,$U87,D$59)</f>
        <v>6198.9549999999999</v>
      </c>
      <c r="E28" s="46" cm="1">
        <f t="array" ref="E28">INDEX($C$73:$T$107,$U87,E$59)</f>
        <v>5592.8590000000004</v>
      </c>
      <c r="F28" s="46"/>
      <c r="G28" s="19" t="str" cm="1">
        <f t="array" ref="G28">HYPERLINK(TEXT("#"&amp;INDEX($C$121:$T$155,$U135,C$59),),INDEX($C$121:$T$155,$U135,C$59))</f>
        <v>A126094890A</v>
      </c>
      <c r="H28" s="19" t="str" cm="1">
        <f t="array" ref="H28">HYPERLINK(TEXT("#"&amp;INDEX($C$121:$T$155,$U135,D$59),),INDEX($C$121:$T$155,$U135,D$59))</f>
        <v>A126110010A</v>
      </c>
      <c r="I28" s="19" t="str" cm="1">
        <f t="array" ref="I28">HYPERLINK(TEXT("#"&amp;INDEX($C$121:$T$155,$U135,E$59),),INDEX($C$121:$T$155,$U135,E$59))</f>
        <v>A126102450F</v>
      </c>
    </row>
    <row r="29" spans="1:9">
      <c r="A29" s="42"/>
      <c r="B29" s="45" t="s">
        <v>2993</v>
      </c>
      <c r="C29" s="46" cm="1">
        <f t="array" ref="C29">INDEX($C$73:$T$107,$U88,C$59)</f>
        <v>3475.6909999999998</v>
      </c>
      <c r="D29" s="46" cm="1">
        <f t="array" ref="D29">INDEX($C$73:$T$107,$U88,D$59)</f>
        <v>1654.172</v>
      </c>
      <c r="E29" s="46" cm="1">
        <f t="array" ref="E29">INDEX($C$73:$T$107,$U88,E$59)</f>
        <v>1821.519</v>
      </c>
      <c r="F29" s="46"/>
      <c r="G29" s="19" t="str" cm="1">
        <f t="array" ref="G29">HYPERLINK(TEXT("#"&amp;INDEX($C$121:$T$155,$U136,C$59),),INDEX($C$121:$T$155,$U136,C$59))</f>
        <v>A126094842J</v>
      </c>
      <c r="H29" s="19" t="str" cm="1">
        <f t="array" ref="H29">HYPERLINK(TEXT("#"&amp;INDEX($C$121:$T$155,$U136,D$59),),INDEX($C$121:$T$155,$U136,D$59))</f>
        <v>A126109962L</v>
      </c>
      <c r="I29" s="19" t="str" cm="1">
        <f t="array" ref="I29">HYPERLINK(TEXT("#"&amp;INDEX($C$121:$T$155,$U136,E$59),),INDEX($C$121:$T$155,$U136,E$59))</f>
        <v>A126102402L</v>
      </c>
    </row>
    <row r="30" spans="1:9">
      <c r="A30" s="42"/>
      <c r="B30" s="45" t="s">
        <v>2994</v>
      </c>
      <c r="C30" s="46" cm="1">
        <f t="array" ref="C30">INDEX($C$73:$T$107,$U89,C$59)</f>
        <v>2112.6869999999999</v>
      </c>
      <c r="D30" s="46" cm="1">
        <f t="array" ref="D30">INDEX($C$73:$T$107,$U89,D$59)</f>
        <v>1022.3390000000001</v>
      </c>
      <c r="E30" s="46" cm="1">
        <f t="array" ref="E30">INDEX($C$73:$T$107,$U89,E$59)</f>
        <v>1090.348</v>
      </c>
      <c r="F30" s="46"/>
      <c r="G30" s="19" t="str" cm="1">
        <f t="array" ref="G30">HYPERLINK(TEXT("#"&amp;INDEX($C$121:$T$155,$U137,C$59),),INDEX($C$121:$T$155,$U137,C$59))</f>
        <v>A126094894K</v>
      </c>
      <c r="H30" s="19" t="str" cm="1">
        <f t="array" ref="H30">HYPERLINK(TEXT("#"&amp;INDEX($C$121:$T$155,$U137,D$59),),INDEX($C$121:$T$155,$U137,D$59))</f>
        <v>A126110014K</v>
      </c>
      <c r="I30" s="19" t="str" cm="1">
        <f t="array" ref="I30">HYPERLINK(TEXT("#"&amp;INDEX($C$121:$T$155,$U137,E$59),),INDEX($C$121:$T$155,$U137,E$59))</f>
        <v>A126102454R</v>
      </c>
    </row>
    <row r="31" spans="1:9">
      <c r="A31" s="42"/>
      <c r="B31" s="45" t="s">
        <v>2995</v>
      </c>
      <c r="C31" s="46" cm="1">
        <f t="array" ref="C31">INDEX($C$73:$T$107,$U90,C$59)</f>
        <v>1272.1110000000001</v>
      </c>
      <c r="D31" s="46" cm="1">
        <f t="array" ref="D31">INDEX($C$73:$T$107,$U90,D$59)</f>
        <v>634.97699999999998</v>
      </c>
      <c r="E31" s="46" cm="1">
        <f t="array" ref="E31">INDEX($C$73:$T$107,$U90,E$59)</f>
        <v>637.13400000000001</v>
      </c>
      <c r="F31" s="46"/>
      <c r="G31" s="19" t="str" cm="1">
        <f t="array" ref="G31">HYPERLINK(TEXT("#"&amp;INDEX($C$121:$T$155,$U138,C$59),),INDEX($C$121:$T$155,$U138,C$59))</f>
        <v>A126094898V</v>
      </c>
      <c r="H31" s="19" t="str" cm="1">
        <f t="array" ref="H31">HYPERLINK(TEXT("#"&amp;INDEX($C$121:$T$155,$U138,D$59),),INDEX($C$121:$T$155,$U138,D$59))</f>
        <v>A126110018V</v>
      </c>
      <c r="I31" s="19" t="str" cm="1">
        <f t="array" ref="I31">HYPERLINK(TEXT("#"&amp;INDEX($C$121:$T$155,$U138,E$59),),INDEX($C$121:$T$155,$U138,E$59))</f>
        <v>A126102458X</v>
      </c>
    </row>
    <row r="32" spans="1:9">
      <c r="A32" s="42"/>
      <c r="B32" s="45" t="s">
        <v>2996</v>
      </c>
      <c r="C32" s="46" cm="1">
        <f t="array" ref="C32">INDEX($C$73:$T$107,$U91,C$59)</f>
        <v>560.69500000000005</v>
      </c>
      <c r="D32" s="46" cm="1">
        <f t="array" ref="D32">INDEX($C$73:$T$107,$U91,D$59)</f>
        <v>302.51</v>
      </c>
      <c r="E32" s="46" cm="1">
        <f t="array" ref="E32">INDEX($C$73:$T$107,$U91,E$59)</f>
        <v>258.185</v>
      </c>
      <c r="F32" s="46"/>
      <c r="G32" s="19" t="str" cm="1">
        <f t="array" ref="G32">HYPERLINK(TEXT("#"&amp;INDEX($C$121:$T$155,$U139,C$59),),INDEX($C$121:$T$155,$U139,C$59))</f>
        <v>A126094950T</v>
      </c>
      <c r="H32" s="19" t="str" cm="1">
        <f t="array" ref="H32">HYPERLINK(TEXT("#"&amp;INDEX($C$121:$T$155,$U139,D$59),),INDEX($C$121:$T$155,$U139,D$59))</f>
        <v>A126110070C</v>
      </c>
      <c r="I32" s="19" t="str" cm="1">
        <f t="array" ref="I32">HYPERLINK(TEXT("#"&amp;INDEX($C$121:$T$155,$U139,E$59),),INDEX($C$121:$T$155,$U139,E$59))</f>
        <v>A126102510W</v>
      </c>
    </row>
    <row r="33" spans="1:9">
      <c r="A33" s="42"/>
      <c r="B33" s="45" t="s">
        <v>2997</v>
      </c>
      <c r="C33" s="46" cm="1">
        <f t="array" ref="C33">INDEX($C$73:$T$107,$U92,C$59)</f>
        <v>6791.7939999999999</v>
      </c>
      <c r="D33" s="46" cm="1">
        <f t="array" ref="D33">INDEX($C$73:$T$107,$U92,D$59)</f>
        <v>2903.9569999999999</v>
      </c>
      <c r="E33" s="46" cm="1">
        <f t="array" ref="E33">INDEX($C$73:$T$107,$U92,E$59)</f>
        <v>3887.8380000000002</v>
      </c>
      <c r="F33" s="46"/>
      <c r="G33" s="19" t="str" cm="1">
        <f t="array" ref="G33">HYPERLINK(TEXT("#"&amp;INDEX($C$121:$T$155,$U140,C$59),),INDEX($C$121:$T$155,$U140,C$59))</f>
        <v>A126094822X</v>
      </c>
      <c r="H33" s="19" t="str" cm="1">
        <f t="array" ref="H33">HYPERLINK(TEXT("#"&amp;INDEX($C$121:$T$155,$U140,D$59),),INDEX($C$121:$T$155,$U140,D$59))</f>
        <v>A126109942C</v>
      </c>
      <c r="I33" s="19" t="str" cm="1">
        <f t="array" ref="I33">HYPERLINK(TEXT("#"&amp;INDEX($C$121:$T$155,$U140,E$59),),INDEX($C$121:$T$155,$U140,E$59))</f>
        <v>A126102382R</v>
      </c>
    </row>
    <row r="34" spans="1:9">
      <c r="A34" s="42"/>
      <c r="B34" s="45" t="s">
        <v>2998</v>
      </c>
      <c r="C34" s="46" cm="1">
        <f t="array" ref="C34">INDEX($C$73:$T$107,$U93,C$59)</f>
        <v>1235.2760000000001</v>
      </c>
      <c r="D34" s="46" cm="1">
        <f t="array" ref="D34">INDEX($C$73:$T$107,$U93,D$59)</f>
        <v>491.113</v>
      </c>
      <c r="E34" s="46" cm="1">
        <f t="array" ref="E34">INDEX($C$73:$T$107,$U93,E$59)</f>
        <v>744.16300000000001</v>
      </c>
      <c r="F34" s="46"/>
      <c r="G34" s="19" t="str" cm="1">
        <f t="array" ref="G34">HYPERLINK(TEXT("#"&amp;INDEX($C$121:$T$155,$U141,C$59),),INDEX($C$121:$T$155,$U141,C$59))</f>
        <v>A126094938A</v>
      </c>
      <c r="H34" s="19" t="str" cm="1">
        <f t="array" ref="H34">HYPERLINK(TEXT("#"&amp;INDEX($C$121:$T$155,$U141,D$59),),INDEX($C$121:$T$155,$U141,D$59))</f>
        <v>A126110058L</v>
      </c>
      <c r="I34" s="19" t="str" cm="1">
        <f t="array" ref="I34">HYPERLINK(TEXT("#"&amp;INDEX($C$121:$T$155,$U141,E$59),),INDEX($C$121:$T$155,$U141,E$59))</f>
        <v>A126102498T</v>
      </c>
    </row>
    <row r="35" spans="1:9">
      <c r="A35" s="42"/>
      <c r="B35" s="45" t="s">
        <v>2999</v>
      </c>
      <c r="C35" s="46" cm="1">
        <f t="array" ref="C35">INDEX($C$73:$T$107,$U94,C$59)</f>
        <v>342.99900000000002</v>
      </c>
      <c r="D35" s="46" cm="1">
        <f t="array" ref="D35">INDEX($C$73:$T$107,$U94,D$59)</f>
        <v>149.35300000000001</v>
      </c>
      <c r="E35" s="46" cm="1">
        <f t="array" ref="E35">INDEX($C$73:$T$107,$U94,E$59)</f>
        <v>193.64599999999999</v>
      </c>
      <c r="F35" s="46"/>
      <c r="G35" s="19" t="str" cm="1">
        <f t="array" ref="G35">HYPERLINK(TEXT("#"&amp;INDEX($C$121:$T$155,$U142,C$59),),INDEX($C$121:$T$155,$U142,C$59))</f>
        <v>A126094942T</v>
      </c>
      <c r="H35" s="19" t="str" cm="1">
        <f t="array" ref="H35">HYPERLINK(TEXT("#"&amp;INDEX($C$121:$T$155,$U142,D$59),),INDEX($C$121:$T$155,$U142,D$59))</f>
        <v>A126110062C</v>
      </c>
      <c r="I35" s="19" t="str" cm="1">
        <f t="array" ref="I35">HYPERLINK(TEXT("#"&amp;INDEX($C$121:$T$155,$U142,E$59),),INDEX($C$121:$T$155,$U142,E$59))</f>
        <v>A126102502W</v>
      </c>
    </row>
    <row r="36" spans="1:9">
      <c r="A36" s="42"/>
      <c r="B36" s="45" t="s">
        <v>3000</v>
      </c>
      <c r="C36" s="46" cm="1">
        <f t="array" ref="C36">INDEX($C$73:$T$107,$U95,C$59)</f>
        <v>1055.5719999999999</v>
      </c>
      <c r="D36" s="46" cm="1">
        <f t="array" ref="D36">INDEX($C$73:$T$107,$U95,D$59)</f>
        <v>431.64100000000002</v>
      </c>
      <c r="E36" s="46" cm="1">
        <f t="array" ref="E36">INDEX($C$73:$T$107,$U95,E$59)</f>
        <v>623.93200000000002</v>
      </c>
      <c r="F36" s="46"/>
      <c r="G36" s="19" t="str" cm="1">
        <f t="array" ref="G36">HYPERLINK(TEXT("#"&amp;INDEX($C$121:$T$155,$U143,C$59),),INDEX($C$121:$T$155,$U143,C$59))</f>
        <v>A126094830X</v>
      </c>
      <c r="H36" s="19" t="str" cm="1">
        <f t="array" ref="H36">HYPERLINK(TEXT("#"&amp;INDEX($C$121:$T$155,$U143,D$59),),INDEX($C$121:$T$155,$U143,D$59))</f>
        <v>A126109950C</v>
      </c>
      <c r="I36" s="19" t="str" cm="1">
        <f t="array" ref="I36">HYPERLINK(TEXT("#"&amp;INDEX($C$121:$T$155,$U143,E$59),),INDEX($C$121:$T$155,$U143,E$59))</f>
        <v>A126102390R</v>
      </c>
    </row>
    <row r="37" spans="1:9">
      <c r="A37" s="42"/>
      <c r="B37" s="45" t="s">
        <v>3001</v>
      </c>
      <c r="C37" s="46" cm="1">
        <f t="array" ref="C37">INDEX($C$73:$T$107,$U96,C$59)</f>
        <v>248.11799999999999</v>
      </c>
      <c r="D37" s="46" cm="1">
        <f t="array" ref="D37">INDEX($C$73:$T$107,$U96,D$59)</f>
        <v>90.058000000000007</v>
      </c>
      <c r="E37" s="46" cm="1">
        <f t="array" ref="E37">INDEX($C$73:$T$107,$U96,E$59)</f>
        <v>158.06</v>
      </c>
      <c r="F37" s="46"/>
      <c r="G37" s="19" t="str" cm="1">
        <f t="array" ref="G37">HYPERLINK(TEXT("#"&amp;INDEX($C$121:$T$155,$U144,C$59),),INDEX($C$121:$T$155,$U144,C$59))</f>
        <v>A126094866A</v>
      </c>
      <c r="H37" s="19" t="str" cm="1">
        <f t="array" ref="H37">HYPERLINK(TEXT("#"&amp;INDEX($C$121:$T$155,$U144,D$59),),INDEX($C$121:$T$155,$U144,D$59))</f>
        <v>A126109986F</v>
      </c>
      <c r="I37" s="19" t="str" cm="1">
        <f t="array" ref="I37">HYPERLINK(TEXT("#"&amp;INDEX($C$121:$T$155,$U144,E$59),),INDEX($C$121:$T$155,$U144,E$59))</f>
        <v>A126102426F</v>
      </c>
    </row>
    <row r="38" spans="1:9">
      <c r="A38" s="42"/>
      <c r="B38" s="45" t="s">
        <v>3002</v>
      </c>
      <c r="C38" s="46" cm="1">
        <f t="array" ref="C38">INDEX($C$73:$T$107,$U97,C$59)</f>
        <v>745.04300000000001</v>
      </c>
      <c r="D38" s="46" cm="1">
        <f t="array" ref="D38">INDEX($C$73:$T$107,$U97,D$59)</f>
        <v>315.32600000000002</v>
      </c>
      <c r="E38" s="46" cm="1">
        <f t="array" ref="E38">INDEX($C$73:$T$107,$U97,E$59)</f>
        <v>429.71699999999998</v>
      </c>
      <c r="F38" s="46"/>
      <c r="G38" s="19" t="str" cm="1">
        <f t="array" ref="G38">HYPERLINK(TEXT("#"&amp;INDEX($C$121:$T$155,$U145,C$59),),INDEX($C$121:$T$155,$U145,C$59))</f>
        <v>A126094902X</v>
      </c>
      <c r="H38" s="19" t="str" cm="1">
        <f t="array" ref="H38">HYPERLINK(TEXT("#"&amp;INDEX($C$121:$T$155,$U145,D$59),),INDEX($C$121:$T$155,$U145,D$59))</f>
        <v>A126110022K</v>
      </c>
      <c r="I38" s="19" t="str" cm="1">
        <f t="array" ref="I38">HYPERLINK(TEXT("#"&amp;INDEX($C$121:$T$155,$U145,E$59),),INDEX($C$121:$T$155,$U145,E$59))</f>
        <v>A126102462R</v>
      </c>
    </row>
    <row r="39" spans="1:9">
      <c r="A39" s="42"/>
      <c r="B39" s="45" t="s">
        <v>3003</v>
      </c>
      <c r="C39" s="46" cm="1">
        <f t="array" ref="C39">INDEX($C$73:$T$107,$U98,C$59)</f>
        <v>87.983999999999995</v>
      </c>
      <c r="D39" s="46" cm="1">
        <f t="array" ref="D39">INDEX($C$73:$T$107,$U98,D$59)</f>
        <v>42.268000000000001</v>
      </c>
      <c r="E39" s="46" cm="1">
        <f t="array" ref="E39">INDEX($C$73:$T$107,$U98,E$59)</f>
        <v>45.716999999999999</v>
      </c>
      <c r="F39" s="46"/>
      <c r="G39" s="19" t="str" cm="1">
        <f t="array" ref="G39">HYPERLINK(TEXT("#"&amp;INDEX($C$121:$T$155,$U146,C$59),),INDEX($C$121:$T$155,$U146,C$59))</f>
        <v>A126094954A</v>
      </c>
      <c r="H39" s="19" t="str" cm="1">
        <f t="array" ref="H39">HYPERLINK(TEXT("#"&amp;INDEX($C$121:$T$155,$U146,D$59),),INDEX($C$121:$T$155,$U146,D$59))</f>
        <v>A126110074L</v>
      </c>
      <c r="I39" s="19" t="str" cm="1">
        <f t="array" ref="I39">HYPERLINK(TEXT("#"&amp;INDEX($C$121:$T$155,$U146,E$59),),INDEX($C$121:$T$155,$U146,E$59))</f>
        <v>A126102514F</v>
      </c>
    </row>
    <row r="40" spans="1:9">
      <c r="A40" s="42"/>
      <c r="B40" s="45" t="s">
        <v>3004</v>
      </c>
      <c r="C40" s="46" cm="1">
        <f t="array" ref="C40">INDEX($C$73:$T$107,$U99,C$59)</f>
        <v>189.65899999999999</v>
      </c>
      <c r="D40" s="46" cm="1">
        <f t="array" ref="D40">INDEX($C$73:$T$107,$U99,D$59)</f>
        <v>65.929000000000002</v>
      </c>
      <c r="E40" s="46" cm="1">
        <f t="array" ref="E40">INDEX($C$73:$T$107,$U99,E$59)</f>
        <v>123.73</v>
      </c>
      <c r="F40" s="46"/>
      <c r="G40" s="19" t="str" cm="1">
        <f t="array" ref="G40">HYPERLINK(TEXT("#"&amp;INDEX($C$121:$T$155,$U147,C$59),),INDEX($C$121:$T$155,$U147,C$59))</f>
        <v>A126094826J</v>
      </c>
      <c r="H40" s="19" t="str" cm="1">
        <f t="array" ref="H40">HYPERLINK(TEXT("#"&amp;INDEX($C$121:$T$155,$U147,D$59),),INDEX($C$121:$T$155,$U147,D$59))</f>
        <v>A126109946L</v>
      </c>
      <c r="I40" s="19" t="str" cm="1">
        <f t="array" ref="I40">HYPERLINK(TEXT("#"&amp;INDEX($C$121:$T$155,$U147,E$59),),INDEX($C$121:$T$155,$U147,E$59))</f>
        <v>A126102386X</v>
      </c>
    </row>
    <row r="41" spans="1:9">
      <c r="A41" s="42"/>
      <c r="B41" s="45" t="s">
        <v>3005</v>
      </c>
      <c r="C41" s="46" cm="1">
        <f t="array" ref="C41">INDEX($C$73:$T$107,$U100,C$59)</f>
        <v>195.58</v>
      </c>
      <c r="D41" s="46" cm="1">
        <f t="array" ref="D41">INDEX($C$73:$T$107,$U100,D$59)</f>
        <v>16.373999999999999</v>
      </c>
      <c r="E41" s="46" cm="1">
        <f t="array" ref="E41">INDEX($C$73:$T$107,$U100,E$59)</f>
        <v>179.20699999999999</v>
      </c>
      <c r="F41" s="46"/>
      <c r="G41" s="19" t="str" cm="1">
        <f t="array" ref="G41">HYPERLINK(TEXT("#"&amp;INDEX($C$121:$T$155,$U148,C$59),),INDEX($C$121:$T$155,$U148,C$59))</f>
        <v>A126094906J</v>
      </c>
      <c r="H41" s="19" t="str" cm="1">
        <f t="array" ref="H41">HYPERLINK(TEXT("#"&amp;INDEX($C$121:$T$155,$U148,D$59),),INDEX($C$121:$T$155,$U148,D$59))</f>
        <v>A126110026V</v>
      </c>
      <c r="I41" s="19" t="str" cm="1">
        <f t="array" ref="I41">HYPERLINK(TEXT("#"&amp;INDEX($C$121:$T$155,$U148,E$59),),INDEX($C$121:$T$155,$U148,E$59))</f>
        <v>A126102466X</v>
      </c>
    </row>
    <row r="42" spans="1:9">
      <c r="A42" s="42"/>
      <c r="B42" s="45" t="s">
        <v>3006</v>
      </c>
      <c r="C42" s="46" cm="1">
        <f t="array" ref="C42">INDEX($C$73:$T$107,$U101,C$59)</f>
        <v>2883.5309999999999</v>
      </c>
      <c r="D42" s="46" cm="1">
        <f t="array" ref="D42">INDEX($C$73:$T$107,$U101,D$59)</f>
        <v>1318.277</v>
      </c>
      <c r="E42" s="46" cm="1">
        <f t="array" ref="E42">INDEX($C$73:$T$107,$U101,E$59)</f>
        <v>1565.2539999999999</v>
      </c>
      <c r="F42" s="46"/>
      <c r="G42" s="19" t="str" cm="1">
        <f t="array" ref="G42">HYPERLINK(TEXT("#"&amp;INDEX($C$121:$T$155,$U149,C$59),),INDEX($C$121:$T$155,$U149,C$59))</f>
        <v>A126094918T</v>
      </c>
      <c r="H42" s="19" t="str" cm="1">
        <f t="array" ref="H42">HYPERLINK(TEXT("#"&amp;INDEX($C$121:$T$155,$U149,D$59),),INDEX($C$121:$T$155,$U149,D$59))</f>
        <v>A126110038C</v>
      </c>
      <c r="I42" s="19" t="str" cm="1">
        <f t="array" ref="I42">HYPERLINK(TEXT("#"&amp;INDEX($C$121:$T$155,$U149,E$59),),INDEX($C$121:$T$155,$U149,E$59))</f>
        <v>A126102478J</v>
      </c>
    </row>
    <row r="43" spans="1:9">
      <c r="A43" s="42"/>
      <c r="B43" s="45" t="s">
        <v>3007</v>
      </c>
      <c r="C43" s="46" cm="1">
        <f t="array" ref="C43">INDEX($C$73:$T$107,$U102,C$59)</f>
        <v>1805.9269999999999</v>
      </c>
      <c r="D43" s="46" cm="1">
        <f t="array" ref="D43">INDEX($C$73:$T$107,$U102,D$59)</f>
        <v>800.08</v>
      </c>
      <c r="E43" s="46" cm="1">
        <f t="array" ref="E43">INDEX($C$73:$T$107,$U102,E$59)</f>
        <v>1005.847</v>
      </c>
      <c r="F43" s="46"/>
      <c r="G43" s="19" t="str" cm="1">
        <f t="array" ref="G43">HYPERLINK(TEXT("#"&amp;INDEX($C$121:$T$155,$U150,C$59),),INDEX($C$121:$T$155,$U150,C$59))</f>
        <v>A126094850J</v>
      </c>
      <c r="H43" s="19" t="str" cm="1">
        <f t="array" ref="H43">HYPERLINK(TEXT("#"&amp;INDEX($C$121:$T$155,$U150,D$59),),INDEX($C$121:$T$155,$U150,D$59))</f>
        <v>A126109970L</v>
      </c>
      <c r="I43" s="19" t="str" cm="1">
        <f t="array" ref="I43">HYPERLINK(TEXT("#"&amp;INDEX($C$121:$T$155,$U150,E$59),),INDEX($C$121:$T$155,$U150,E$59))</f>
        <v>A126102410L</v>
      </c>
    </row>
    <row r="44" spans="1:9">
      <c r="A44" s="42"/>
      <c r="B44" s="45" t="s">
        <v>3008</v>
      </c>
      <c r="C44" s="46" cm="1">
        <f t="array" ref="C44">INDEX($C$73:$T$107,$U103,C$59)</f>
        <v>367.50099999999998</v>
      </c>
      <c r="D44" s="46" cm="1">
        <f t="array" ref="D44">INDEX($C$73:$T$107,$U103,D$59)</f>
        <v>152.25700000000001</v>
      </c>
      <c r="E44" s="46" cm="1">
        <f t="array" ref="E44">INDEX($C$73:$T$107,$U103,E$59)</f>
        <v>215.244</v>
      </c>
      <c r="F44" s="46"/>
      <c r="G44" s="19" t="str" cm="1">
        <f t="array" ref="G44">HYPERLINK(TEXT("#"&amp;INDEX($C$121:$T$155,$U151,C$59),),INDEX($C$121:$T$155,$U151,C$59))</f>
        <v>A126094834J</v>
      </c>
      <c r="H44" s="19" t="str" cm="1">
        <f t="array" ref="H44">HYPERLINK(TEXT("#"&amp;INDEX($C$121:$T$155,$U151,D$59),),INDEX($C$121:$T$155,$U151,D$59))</f>
        <v>A126109954L</v>
      </c>
      <c r="I44" s="19" t="str" cm="1">
        <f t="array" ref="I44">HYPERLINK(TEXT("#"&amp;INDEX($C$121:$T$155,$U151,E$59),),INDEX($C$121:$T$155,$U151,E$59))</f>
        <v>A126102394X</v>
      </c>
    </row>
    <row r="45" spans="1:9">
      <c r="A45" s="42"/>
      <c r="B45" s="45" t="s">
        <v>3009</v>
      </c>
      <c r="C45" s="46" cm="1">
        <f t="array" ref="C45">INDEX($C$73:$T$107,$U104,C$59)</f>
        <v>1438.4259999999999</v>
      </c>
      <c r="D45" s="46" cm="1">
        <f t="array" ref="D45">INDEX($C$73:$T$107,$U104,D$59)</f>
        <v>647.82299999999998</v>
      </c>
      <c r="E45" s="46" cm="1">
        <f t="array" ref="E45">INDEX($C$73:$T$107,$U104,E$59)</f>
        <v>790.60299999999995</v>
      </c>
      <c r="F45" s="46"/>
      <c r="G45" s="19" t="str" cm="1">
        <f t="array" ref="G45">HYPERLINK(TEXT("#"&amp;INDEX($C$121:$T$155,$U152,C$59),),INDEX($C$121:$T$155,$U152,C$59))</f>
        <v>A126094870T</v>
      </c>
      <c r="H45" s="19" t="str" cm="1">
        <f t="array" ref="H45">HYPERLINK(TEXT("#"&amp;INDEX($C$121:$T$155,$U152,D$59),),INDEX($C$121:$T$155,$U152,D$59))</f>
        <v>A126109990W</v>
      </c>
      <c r="I45" s="19" t="str" cm="1">
        <f t="array" ref="I45">HYPERLINK(TEXT("#"&amp;INDEX($C$121:$T$155,$U152,E$59),),INDEX($C$121:$T$155,$U152,E$59))</f>
        <v>A126102430W</v>
      </c>
    </row>
    <row r="46" spans="1:9">
      <c r="A46" s="42"/>
      <c r="B46" s="45" t="s">
        <v>3010</v>
      </c>
      <c r="C46" s="46" cm="1">
        <f t="array" ref="C46">INDEX($C$73:$T$107,$U105,C$59)</f>
        <v>13730.922</v>
      </c>
      <c r="D46" s="46" cm="1">
        <f t="array" ref="D46">INDEX($C$73:$T$107,$U105,D$59)</f>
        <v>7115.125</v>
      </c>
      <c r="E46" s="46" cm="1">
        <f t="array" ref="E46">INDEX($C$73:$T$107,$U105,E$59)</f>
        <v>6615.7969999999996</v>
      </c>
      <c r="F46" s="46"/>
      <c r="G46" s="19" t="str" cm="1">
        <f t="array" ref="G46">HYPERLINK(TEXT("#"&amp;INDEX($C$121:$T$155,$U153,C$59),),INDEX($C$121:$T$155,$U153,C$59))</f>
        <v>A126094846T</v>
      </c>
      <c r="H46" s="19" t="str" cm="1">
        <f t="array" ref="H46">HYPERLINK(TEXT("#"&amp;INDEX($C$121:$T$155,$U153,D$59),),INDEX($C$121:$T$155,$U153,D$59))</f>
        <v>A126109966W</v>
      </c>
      <c r="I46" s="19" t="str" cm="1">
        <f t="array" ref="I46">HYPERLINK(TEXT("#"&amp;INDEX($C$121:$T$155,$U153,E$59),),INDEX($C$121:$T$155,$U153,E$59))</f>
        <v>A126102406W</v>
      </c>
    </row>
    <row r="47" spans="1:9">
      <c r="A47" s="42"/>
      <c r="B47" s="45" t="s">
        <v>3011</v>
      </c>
      <c r="C47" s="46" cm="1">
        <f t="array" ref="C47">INDEX($C$73:$T$107,$U106,C$59)</f>
        <v>6984.9889999999996</v>
      </c>
      <c r="D47" s="46" cm="1">
        <f t="array" ref="D47">INDEX($C$73:$T$107,$U106,D$59)</f>
        <v>3054.21</v>
      </c>
      <c r="E47" s="46" cm="1">
        <f t="array" ref="E47">INDEX($C$73:$T$107,$U106,E$59)</f>
        <v>3930.779</v>
      </c>
      <c r="F47" s="46"/>
      <c r="G47" s="19" t="str" cm="1">
        <f t="array" ref="G47">HYPERLINK(TEXT("#"&amp;INDEX($C$121:$T$155,$U154,C$59),),INDEX($C$121:$T$155,$U154,C$59))</f>
        <v>A126094874A</v>
      </c>
      <c r="H47" s="19" t="str" cm="1">
        <f t="array" ref="H47">HYPERLINK(TEXT("#"&amp;INDEX($C$121:$T$155,$U154,D$59),),INDEX($C$121:$T$155,$U154,D$59))</f>
        <v>A126109994F</v>
      </c>
      <c r="I47" s="19" t="str" cm="1">
        <f t="array" ref="I47">HYPERLINK(TEXT("#"&amp;INDEX($C$121:$T$155,$U154,E$59),),INDEX($C$121:$T$155,$U154,E$59))</f>
        <v>A126102434F</v>
      </c>
    </row>
    <row r="48" spans="1:9">
      <c r="A48" s="42"/>
      <c r="B48" s="45" t="s">
        <v>3012</v>
      </c>
      <c r="C48" s="46" cm="1">
        <f t="array" ref="C48">INDEX($C$73:$T$107,$U107,C$59)</f>
        <v>972.08100000000002</v>
      </c>
      <c r="D48" s="46" cm="1">
        <f t="array" ref="D48">INDEX($C$73:$T$107,$U107,D$59)</f>
        <v>407.48</v>
      </c>
      <c r="E48" s="46" cm="1">
        <f t="array" ref="E48">INDEX($C$73:$T$107,$U107,E$59)</f>
        <v>564.601</v>
      </c>
      <c r="F48" s="46"/>
      <c r="G48" s="19" t="str" cm="1">
        <f t="array" ref="G48">HYPERLINK(TEXT("#"&amp;INDEX($C$121:$T$155,$U155,C$59),),INDEX($C$121:$T$155,$U155,C$59))</f>
        <v>A126094854T</v>
      </c>
      <c r="H48" s="19" t="str" cm="1">
        <f t="array" ref="H48">HYPERLINK(TEXT("#"&amp;INDEX($C$121:$T$155,$U155,D$59),),INDEX($C$121:$T$155,$U155,D$59))</f>
        <v>A126109974W</v>
      </c>
      <c r="I48" s="19" t="str" cm="1">
        <f t="array" ref="I48">HYPERLINK(TEXT("#"&amp;INDEX($C$121:$T$155,$U155,E$59),),INDEX($C$121:$T$155,$U155,E$59))</f>
        <v>A126102414W</v>
      </c>
    </row>
    <row r="49" spans="1:21">
      <c r="A49" s="47"/>
      <c r="B49" s="48"/>
      <c r="C49" s="46"/>
      <c r="D49" s="46"/>
      <c r="E49" s="46"/>
      <c r="F49" s="46"/>
      <c r="G49" s="19"/>
      <c r="H49" s="19"/>
      <c r="I49" s="19"/>
    </row>
    <row r="50" spans="1:21">
      <c r="A50" s="47"/>
      <c r="B50" s="49"/>
      <c r="C50" s="46"/>
      <c r="D50" s="46"/>
      <c r="E50" s="46"/>
      <c r="F50" s="46"/>
      <c r="G50" s="46"/>
      <c r="H50" s="46"/>
      <c r="I50" s="46"/>
      <c r="J50" s="46"/>
      <c r="K50" s="46"/>
      <c r="L50" s="46"/>
      <c r="M50" s="46"/>
      <c r="N50" s="46"/>
      <c r="O50" s="46"/>
      <c r="P50" s="46"/>
      <c r="Q50" s="46"/>
      <c r="R50" s="46"/>
      <c r="S50" s="46"/>
      <c r="T50" s="46"/>
    </row>
    <row r="51" spans="1:21">
      <c r="A51" s="50" t="str">
        <f ca="1">Contents!B26</f>
        <v>© Commonwealth of Australia 2022</v>
      </c>
      <c r="B51" s="51"/>
      <c r="C51" s="46"/>
      <c r="D51" s="46"/>
      <c r="E51" s="46"/>
      <c r="F51" s="46"/>
      <c r="G51" s="46"/>
      <c r="H51" s="46"/>
      <c r="I51" s="46"/>
      <c r="J51" s="46"/>
      <c r="K51" s="46"/>
      <c r="L51" s="46"/>
      <c r="M51" s="46"/>
      <c r="N51" s="46"/>
      <c r="O51" s="46"/>
      <c r="P51" s="46"/>
      <c r="Q51" s="46"/>
      <c r="R51" s="46"/>
      <c r="S51" s="46"/>
      <c r="T51" s="46"/>
    </row>
    <row r="52" spans="1:21" hidden="1">
      <c r="A52" s="52"/>
      <c r="B52" s="53" t="s">
        <v>2971</v>
      </c>
      <c r="C52" s="54">
        <v>1</v>
      </c>
      <c r="D52" s="55"/>
      <c r="E52" s="55"/>
      <c r="F52" s="46"/>
      <c r="G52" s="46"/>
      <c r="H52" s="46"/>
      <c r="I52" s="46"/>
      <c r="J52" s="46"/>
      <c r="K52" s="46"/>
      <c r="L52" s="46"/>
      <c r="M52" s="46"/>
      <c r="N52" s="46"/>
      <c r="O52" s="46"/>
      <c r="P52" s="46"/>
      <c r="Q52" s="46"/>
      <c r="R52" s="46"/>
      <c r="S52" s="46"/>
      <c r="T52" s="46"/>
    </row>
    <row r="53" spans="1:21" hidden="1">
      <c r="A53" s="52"/>
      <c r="B53" s="53" t="s">
        <v>3013</v>
      </c>
      <c r="C53" s="54">
        <v>4</v>
      </c>
      <c r="D53" s="55"/>
      <c r="E53" s="55"/>
      <c r="F53" s="46"/>
      <c r="G53" s="46"/>
      <c r="H53" s="46"/>
      <c r="I53" s="46"/>
      <c r="J53" s="46"/>
      <c r="K53" s="46"/>
      <c r="L53" s="46"/>
      <c r="M53" s="46"/>
      <c r="N53" s="46"/>
      <c r="O53" s="46"/>
      <c r="P53" s="46"/>
      <c r="Q53" s="46"/>
      <c r="R53" s="46"/>
      <c r="S53" s="46"/>
      <c r="T53" s="46"/>
    </row>
    <row r="54" spans="1:21" hidden="1">
      <c r="A54" s="52"/>
      <c r="B54" s="53" t="s">
        <v>3014</v>
      </c>
      <c r="C54" s="54">
        <v>7</v>
      </c>
      <c r="D54" s="55"/>
      <c r="E54" s="55"/>
      <c r="F54" s="46"/>
      <c r="G54" s="46"/>
      <c r="H54" s="46"/>
      <c r="I54" s="46"/>
      <c r="J54" s="46"/>
      <c r="K54" s="46"/>
      <c r="L54" s="46"/>
      <c r="M54" s="46"/>
      <c r="N54" s="46"/>
      <c r="O54" s="46"/>
      <c r="P54" s="46"/>
      <c r="Q54" s="46"/>
      <c r="R54" s="46"/>
      <c r="S54" s="46"/>
      <c r="T54" s="46"/>
    </row>
    <row r="55" spans="1:21" hidden="1">
      <c r="A55" s="52"/>
      <c r="B55" s="53" t="s">
        <v>3015</v>
      </c>
      <c r="C55" s="54">
        <v>10</v>
      </c>
      <c r="D55" s="55"/>
      <c r="E55" s="55"/>
      <c r="F55" s="46"/>
      <c r="G55" s="46"/>
      <c r="H55" s="46"/>
      <c r="I55" s="46"/>
      <c r="J55" s="46"/>
      <c r="K55" s="46"/>
      <c r="L55" s="46"/>
      <c r="M55" s="46"/>
      <c r="N55" s="46"/>
      <c r="O55" s="46"/>
      <c r="P55" s="46"/>
      <c r="Q55" s="46"/>
      <c r="R55" s="46"/>
      <c r="S55" s="46"/>
      <c r="T55" s="46"/>
    </row>
    <row r="56" spans="1:21" hidden="1">
      <c r="A56" s="52"/>
      <c r="B56" s="53" t="s">
        <v>3016</v>
      </c>
      <c r="C56" s="54">
        <v>13</v>
      </c>
      <c r="D56" s="55"/>
      <c r="E56" s="55"/>
      <c r="F56" s="46"/>
      <c r="G56" s="46"/>
      <c r="H56" s="46"/>
      <c r="I56" s="46"/>
      <c r="J56" s="46"/>
      <c r="K56" s="46"/>
      <c r="L56" s="46"/>
      <c r="M56" s="46"/>
      <c r="N56" s="46"/>
      <c r="O56" s="46"/>
      <c r="P56" s="46"/>
      <c r="Q56" s="46"/>
      <c r="R56" s="46"/>
      <c r="S56" s="46"/>
      <c r="T56" s="46"/>
    </row>
    <row r="57" spans="1:21" hidden="1">
      <c r="A57" s="52"/>
      <c r="B57" s="53" t="s">
        <v>3017</v>
      </c>
      <c r="C57" s="54">
        <v>16</v>
      </c>
      <c r="D57" s="55"/>
      <c r="E57" s="55"/>
      <c r="F57" s="46"/>
      <c r="G57" s="46"/>
      <c r="H57" s="46"/>
      <c r="I57" s="46"/>
      <c r="J57" s="46"/>
      <c r="K57" s="46"/>
      <c r="L57" s="46"/>
      <c r="M57" s="46"/>
      <c r="N57" s="46"/>
      <c r="O57" s="46"/>
      <c r="P57" s="46"/>
      <c r="Q57" s="46"/>
      <c r="R57" s="46"/>
      <c r="S57" s="46"/>
      <c r="T57" s="46"/>
    </row>
    <row r="58" spans="1:21" hidden="1">
      <c r="A58" s="52"/>
      <c r="B58" s="56"/>
      <c r="C58" s="55"/>
      <c r="D58" s="55"/>
      <c r="E58" s="55"/>
      <c r="F58" s="46"/>
      <c r="G58" s="46"/>
      <c r="H58" s="46"/>
      <c r="I58" s="46"/>
      <c r="J58" s="46"/>
      <c r="K58" s="46"/>
      <c r="L58" s="46"/>
      <c r="M58" s="46"/>
      <c r="N58" s="46"/>
      <c r="O58" s="46"/>
      <c r="P58" s="46"/>
      <c r="Q58" s="46"/>
      <c r="R58" s="46"/>
      <c r="S58" s="46"/>
      <c r="T58" s="46"/>
    </row>
    <row r="59" spans="1:21" hidden="1">
      <c r="A59" s="52"/>
      <c r="B59" s="57"/>
      <c r="C59" s="54">
        <f>VLOOKUP(C10,B52:C57,2,FALSE)</f>
        <v>1</v>
      </c>
      <c r="D59" s="54">
        <f>C59+1</f>
        <v>2</v>
      </c>
      <c r="E59" s="54">
        <f>D59+1</f>
        <v>3</v>
      </c>
      <c r="F59" s="46"/>
      <c r="G59" s="46"/>
      <c r="H59" s="46"/>
      <c r="I59" s="46"/>
      <c r="J59" s="46"/>
      <c r="K59" s="46"/>
      <c r="L59" s="46"/>
      <c r="M59" s="46"/>
      <c r="N59" s="46"/>
      <c r="O59" s="46"/>
      <c r="P59" s="46"/>
      <c r="Q59" s="46"/>
      <c r="R59" s="46"/>
      <c r="S59" s="46"/>
      <c r="T59" s="46"/>
      <c r="U59" s="46"/>
    </row>
    <row r="60" spans="1:21" hidden="1">
      <c r="A60" s="52"/>
      <c r="B60" s="51"/>
      <c r="C60" s="46"/>
      <c r="D60" s="46"/>
      <c r="E60" s="46"/>
      <c r="F60" s="46"/>
      <c r="G60" s="46"/>
      <c r="H60" s="46"/>
      <c r="I60" s="46"/>
      <c r="J60" s="46"/>
      <c r="K60" s="46"/>
      <c r="L60" s="46"/>
      <c r="M60" s="46"/>
      <c r="N60" s="46"/>
      <c r="O60" s="46"/>
      <c r="P60" s="46"/>
      <c r="Q60" s="46"/>
      <c r="R60" s="46"/>
      <c r="S60" s="46"/>
      <c r="T60" s="46"/>
    </row>
    <row r="61" spans="1:21" hidden="1">
      <c r="A61" s="52"/>
      <c r="B61" s="51"/>
      <c r="C61" s="46"/>
      <c r="D61" s="46"/>
      <c r="E61" s="46"/>
      <c r="F61" s="46"/>
      <c r="G61" s="46"/>
      <c r="H61" s="46"/>
      <c r="I61" s="46"/>
      <c r="J61" s="46"/>
      <c r="K61" s="46"/>
      <c r="L61" s="46"/>
      <c r="M61" s="46"/>
      <c r="N61" s="46"/>
      <c r="O61" s="46"/>
      <c r="P61" s="46"/>
      <c r="Q61" s="46"/>
      <c r="R61" s="46"/>
      <c r="S61" s="46"/>
      <c r="T61" s="46"/>
    </row>
    <row r="62" spans="1:21" hidden="1">
      <c r="A62" s="52"/>
      <c r="B62" s="51"/>
      <c r="C62" s="46"/>
      <c r="D62" s="46"/>
      <c r="E62" s="46"/>
      <c r="F62" s="46"/>
      <c r="G62" s="46"/>
      <c r="H62" s="46"/>
      <c r="I62" s="46"/>
      <c r="J62" s="46"/>
      <c r="K62" s="46"/>
      <c r="L62" s="46"/>
      <c r="M62" s="46"/>
      <c r="N62" s="46"/>
      <c r="O62" s="46"/>
      <c r="P62" s="46"/>
      <c r="Q62" s="46"/>
      <c r="R62" s="46"/>
      <c r="S62" s="46"/>
      <c r="T62" s="46"/>
    </row>
    <row r="63" spans="1:21" hidden="1">
      <c r="A63" s="52"/>
      <c r="B63" s="51"/>
      <c r="C63" s="46"/>
      <c r="D63" s="46"/>
      <c r="E63" s="46"/>
      <c r="F63" s="46"/>
      <c r="G63" s="46"/>
      <c r="H63" s="46"/>
      <c r="I63" s="46"/>
      <c r="J63" s="46"/>
      <c r="K63" s="46"/>
      <c r="L63" s="46"/>
      <c r="M63" s="46"/>
      <c r="N63" s="46"/>
      <c r="O63" s="46"/>
      <c r="P63" s="46"/>
      <c r="Q63" s="46"/>
      <c r="R63" s="46"/>
      <c r="S63" s="46"/>
      <c r="T63" s="46"/>
    </row>
    <row r="64" spans="1:21" hidden="1">
      <c r="A64" s="52"/>
      <c r="B64" s="51"/>
      <c r="C64" s="46"/>
      <c r="D64" s="46"/>
      <c r="E64" s="46"/>
      <c r="F64" s="46"/>
      <c r="G64" s="46"/>
      <c r="H64" s="46"/>
      <c r="I64" s="46"/>
      <c r="J64" s="46"/>
      <c r="K64" s="46"/>
      <c r="L64" s="46"/>
      <c r="M64" s="46"/>
      <c r="N64" s="46"/>
      <c r="O64" s="46"/>
      <c r="P64" s="46"/>
      <c r="Q64" s="46"/>
      <c r="R64" s="46"/>
      <c r="S64" s="46"/>
      <c r="T64" s="46"/>
    </row>
    <row r="65" spans="1:21" hidden="1">
      <c r="A65" s="52"/>
      <c r="B65" s="51"/>
      <c r="C65" s="46"/>
      <c r="D65" s="46"/>
      <c r="E65" s="46"/>
      <c r="F65" s="46"/>
      <c r="G65" s="46"/>
      <c r="H65" s="46"/>
      <c r="I65" s="46"/>
      <c r="J65" s="46"/>
      <c r="K65" s="46"/>
      <c r="L65" s="46"/>
      <c r="M65" s="46"/>
      <c r="N65" s="46"/>
      <c r="O65" s="46"/>
      <c r="P65" s="46"/>
      <c r="Q65" s="46"/>
      <c r="R65" s="46"/>
      <c r="S65" s="46"/>
      <c r="T65" s="46"/>
    </row>
    <row r="66" spans="1:21" hidden="1">
      <c r="A66" s="52"/>
      <c r="B66" s="51"/>
      <c r="C66" s="46"/>
      <c r="D66" s="46"/>
      <c r="E66" s="46"/>
      <c r="F66" s="46"/>
      <c r="G66" s="46"/>
      <c r="H66" s="46"/>
      <c r="I66" s="46"/>
      <c r="J66" s="46"/>
      <c r="K66" s="46"/>
      <c r="L66" s="46"/>
      <c r="M66" s="46"/>
      <c r="N66" s="46"/>
      <c r="O66" s="46"/>
      <c r="P66" s="46"/>
      <c r="Q66" s="46"/>
      <c r="R66" s="46"/>
      <c r="S66" s="46"/>
      <c r="T66" s="46"/>
    </row>
    <row r="67" spans="1:21" hidden="1">
      <c r="A67" s="52"/>
      <c r="B67" s="51"/>
      <c r="C67" s="46"/>
      <c r="D67" s="46"/>
      <c r="E67" s="46"/>
      <c r="F67" s="46"/>
      <c r="G67" s="46"/>
      <c r="H67" s="46"/>
      <c r="I67" s="46"/>
      <c r="J67" s="46"/>
      <c r="K67" s="46"/>
      <c r="L67" s="46"/>
      <c r="M67" s="46"/>
      <c r="N67" s="46"/>
      <c r="O67" s="46"/>
      <c r="P67" s="46"/>
      <c r="Q67" s="46"/>
      <c r="R67" s="46"/>
      <c r="S67" s="46"/>
      <c r="T67" s="46"/>
    </row>
    <row r="68" spans="1:21" hidden="1">
      <c r="A68" s="52"/>
      <c r="B68" s="51"/>
      <c r="C68" s="54">
        <v>1</v>
      </c>
      <c r="D68" s="54">
        <v>2</v>
      </c>
      <c r="E68" s="54">
        <v>3</v>
      </c>
      <c r="F68" s="54">
        <v>4</v>
      </c>
      <c r="G68" s="54">
        <v>5</v>
      </c>
      <c r="H68" s="54">
        <v>6</v>
      </c>
      <c r="I68" s="54">
        <v>7</v>
      </c>
      <c r="J68" s="54">
        <v>8</v>
      </c>
      <c r="K68" s="54">
        <v>9</v>
      </c>
      <c r="L68" s="54">
        <v>10</v>
      </c>
      <c r="M68" s="54">
        <v>11</v>
      </c>
      <c r="N68" s="54">
        <v>12</v>
      </c>
      <c r="O68" s="54">
        <v>13</v>
      </c>
      <c r="P68" s="54">
        <v>14</v>
      </c>
      <c r="Q68" s="54">
        <v>15</v>
      </c>
      <c r="R68" s="54">
        <v>16</v>
      </c>
      <c r="S68" s="54">
        <v>17</v>
      </c>
      <c r="T68" s="54">
        <v>18</v>
      </c>
    </row>
    <row r="69" spans="1:21" ht="15" hidden="1" customHeight="1">
      <c r="A69" s="37"/>
      <c r="B69" s="37"/>
      <c r="C69" s="73" t="s">
        <v>2971</v>
      </c>
      <c r="D69" s="73"/>
      <c r="E69" s="73"/>
      <c r="F69" s="73" t="s">
        <v>3013</v>
      </c>
      <c r="G69" s="73"/>
      <c r="H69" s="73"/>
      <c r="I69" s="73" t="s">
        <v>3014</v>
      </c>
      <c r="J69" s="73"/>
      <c r="K69" s="73"/>
      <c r="L69" s="73" t="s">
        <v>3015</v>
      </c>
      <c r="M69" s="73"/>
      <c r="N69" s="73"/>
      <c r="O69" s="73" t="s">
        <v>3016</v>
      </c>
      <c r="P69" s="73"/>
      <c r="Q69" s="73"/>
      <c r="R69" s="73" t="s">
        <v>3017</v>
      </c>
      <c r="S69" s="73"/>
      <c r="T69" s="73"/>
    </row>
    <row r="70" spans="1:21" hidden="1">
      <c r="A70" s="37"/>
      <c r="B70" s="37"/>
      <c r="C70" s="38" t="s">
        <v>2973</v>
      </c>
      <c r="D70" s="38" t="s">
        <v>2974</v>
      </c>
      <c r="E70" s="38" t="s">
        <v>2975</v>
      </c>
      <c r="F70" s="38" t="s">
        <v>2973</v>
      </c>
      <c r="G70" s="38" t="s">
        <v>2974</v>
      </c>
      <c r="H70" s="38" t="s">
        <v>2975</v>
      </c>
      <c r="I70" s="38" t="s">
        <v>2973</v>
      </c>
      <c r="J70" s="38" t="s">
        <v>2974</v>
      </c>
      <c r="K70" s="38" t="s">
        <v>2975</v>
      </c>
      <c r="L70" s="38" t="s">
        <v>2973</v>
      </c>
      <c r="M70" s="38" t="s">
        <v>2974</v>
      </c>
      <c r="N70" s="38" t="s">
        <v>2975</v>
      </c>
      <c r="O70" s="38" t="s">
        <v>2973</v>
      </c>
      <c r="P70" s="38" t="s">
        <v>2974</v>
      </c>
      <c r="Q70" s="38" t="s">
        <v>2975</v>
      </c>
      <c r="R70" s="38" t="s">
        <v>2973</v>
      </c>
      <c r="S70" s="38" t="s">
        <v>2974</v>
      </c>
      <c r="T70" s="38" t="s">
        <v>2975</v>
      </c>
    </row>
    <row r="71" spans="1:21" hidden="1">
      <c r="A71" s="37"/>
      <c r="B71" s="37"/>
      <c r="C71" s="41" t="s">
        <v>2976</v>
      </c>
      <c r="D71" s="41" t="s">
        <v>2976</v>
      </c>
      <c r="E71" s="41" t="s">
        <v>2976</v>
      </c>
      <c r="F71" s="41" t="s">
        <v>2976</v>
      </c>
      <c r="G71" s="41" t="s">
        <v>2976</v>
      </c>
      <c r="H71" s="41" t="s">
        <v>2976</v>
      </c>
      <c r="I71" s="41" t="s">
        <v>2976</v>
      </c>
      <c r="J71" s="41" t="s">
        <v>2976</v>
      </c>
      <c r="K71" s="41" t="s">
        <v>2976</v>
      </c>
      <c r="L71" s="41" t="s">
        <v>2976</v>
      </c>
      <c r="M71" s="41" t="s">
        <v>2976</v>
      </c>
      <c r="N71" s="41" t="s">
        <v>2976</v>
      </c>
      <c r="O71" s="41" t="s">
        <v>2976</v>
      </c>
      <c r="P71" s="41" t="s">
        <v>2976</v>
      </c>
      <c r="Q71" s="41" t="s">
        <v>2976</v>
      </c>
      <c r="R71" s="41" t="s">
        <v>2976</v>
      </c>
      <c r="S71" s="41" t="s">
        <v>2976</v>
      </c>
      <c r="T71" s="41" t="s">
        <v>2976</v>
      </c>
    </row>
    <row r="72" spans="1:21" hidden="1">
      <c r="A72" s="42" t="s">
        <v>2977</v>
      </c>
      <c r="B72" s="43"/>
      <c r="C72" s="41"/>
      <c r="D72" s="41"/>
      <c r="E72" s="41"/>
      <c r="F72" s="44"/>
      <c r="G72" s="58"/>
      <c r="H72" s="58"/>
    </row>
    <row r="73" spans="1:21" hidden="1">
      <c r="A73" s="42"/>
      <c r="B73" s="45" t="s">
        <v>2978</v>
      </c>
      <c r="C73" s="59">
        <f>A126094922J_Latest</f>
        <v>20715.911</v>
      </c>
      <c r="D73" s="59">
        <f>A126110042V_Latest</f>
        <v>10169.334999999999</v>
      </c>
      <c r="E73" s="59">
        <f>A126102482X_Latest</f>
        <v>10546.575999999999</v>
      </c>
      <c r="F73" s="60">
        <f>A126098702C_Latest</f>
        <v>16426.741999999998</v>
      </c>
      <c r="G73" s="60">
        <f>A126113822L_Latest</f>
        <v>8138.1220000000003</v>
      </c>
      <c r="H73" s="60">
        <f>A126106262V_Latest</f>
        <v>8288.6200000000008</v>
      </c>
      <c r="I73" s="60">
        <f>A126096182X_Latest</f>
        <v>3016.0920000000001</v>
      </c>
      <c r="J73" s="60">
        <f>A126111302W_Latest</f>
        <v>1545.1120000000001</v>
      </c>
      <c r="K73" s="60">
        <f>A126103742A_Latest</f>
        <v>1470.98</v>
      </c>
      <c r="L73" s="59">
        <f>A126099962T_Latest</f>
        <v>7194.7640000000001</v>
      </c>
      <c r="M73" s="59">
        <f>A126115082C_Latest</f>
        <v>3553.6619999999998</v>
      </c>
      <c r="N73" s="59">
        <f>A126107522W_Latest</f>
        <v>3641.1019999999999</v>
      </c>
      <c r="O73" s="59">
        <f>A126101222K_Latest</f>
        <v>6215.8860000000004</v>
      </c>
      <c r="P73" s="59">
        <f>A126116342F_Latest</f>
        <v>3039.3470000000002</v>
      </c>
      <c r="Q73" s="59">
        <f>A126108782K_Latest</f>
        <v>3176.5390000000002</v>
      </c>
      <c r="R73" s="59">
        <f>A126097442A_Latest</f>
        <v>4289.1689999999999</v>
      </c>
      <c r="S73" s="59">
        <f>A126112562K_Latest</f>
        <v>2031.2139999999999</v>
      </c>
      <c r="T73" s="59">
        <f>A126105002F_Latest</f>
        <v>2257.9549999999999</v>
      </c>
      <c r="U73" s="53">
        <v>1</v>
      </c>
    </row>
    <row r="74" spans="1:21" hidden="1">
      <c r="A74" s="42"/>
      <c r="B74" s="45" t="s">
        <v>2979</v>
      </c>
      <c r="C74" s="59">
        <f>A126094878K_Latest</f>
        <v>13363.421</v>
      </c>
      <c r="D74" s="59">
        <f>A126109998R_Latest</f>
        <v>6962.8680000000004</v>
      </c>
      <c r="E74" s="59">
        <f>A126102438R_Latest</f>
        <v>6400.5529999999999</v>
      </c>
      <c r="F74" s="60">
        <f>A126098658F_Latest</f>
        <v>12720.571</v>
      </c>
      <c r="G74" s="60">
        <f>A126113778R_Latest</f>
        <v>6576.4459999999999</v>
      </c>
      <c r="H74" s="60">
        <f>A126106218K_Latest</f>
        <v>6144.125</v>
      </c>
      <c r="I74" s="60">
        <f>A126096138R_Latest</f>
        <v>1958.0619999999999</v>
      </c>
      <c r="J74" s="60">
        <f>A126111258X_Latest</f>
        <v>978.26300000000003</v>
      </c>
      <c r="K74" s="60">
        <f>A126103698C_Latest</f>
        <v>979.79899999999998</v>
      </c>
      <c r="L74" s="59">
        <f>A126099918J_Latest</f>
        <v>6039.2020000000002</v>
      </c>
      <c r="M74" s="59">
        <f>A126115038V_Latest</f>
        <v>3152.4450000000002</v>
      </c>
      <c r="N74" s="59">
        <f>A126107478X_Latest</f>
        <v>2886.7570000000001</v>
      </c>
      <c r="O74" s="59">
        <f>A126101178L_Latest</f>
        <v>4723.3069999999998</v>
      </c>
      <c r="P74" s="59">
        <f>A126116298J_Latest</f>
        <v>2445.7379999999998</v>
      </c>
      <c r="Q74" s="59">
        <f>A126108738A_Latest</f>
        <v>2277.569</v>
      </c>
      <c r="R74" s="59">
        <f>A126097398C_Latest</f>
        <v>642.85</v>
      </c>
      <c r="S74" s="59">
        <f>A126112518A_Latest</f>
        <v>386.42200000000003</v>
      </c>
      <c r="T74" s="59">
        <f>A126104958F_Latest</f>
        <v>256.428</v>
      </c>
      <c r="U74" s="53">
        <v>2</v>
      </c>
    </row>
    <row r="75" spans="1:21" hidden="1">
      <c r="A75" s="42"/>
      <c r="B75" s="45" t="s">
        <v>2980</v>
      </c>
      <c r="C75" s="59">
        <f>A126094926T_Latest</f>
        <v>1426.2460000000001</v>
      </c>
      <c r="D75" s="59">
        <f>A126110046C_Latest</f>
        <v>725.92899999999997</v>
      </c>
      <c r="E75" s="59">
        <f>A126102486J_Latest</f>
        <v>700.31700000000001</v>
      </c>
      <c r="F75" s="60">
        <f>A126098706L_Latest</f>
        <v>1400.1980000000001</v>
      </c>
      <c r="G75" s="60">
        <f>A126113826W_Latest</f>
        <v>708.44</v>
      </c>
      <c r="H75" s="60">
        <f>A126106266C_Latest</f>
        <v>691.75900000000001</v>
      </c>
      <c r="I75" s="60">
        <f>A126096186J_Latest</f>
        <v>385.387</v>
      </c>
      <c r="J75" s="60">
        <f>A126111306F_Latest</f>
        <v>181.41300000000001</v>
      </c>
      <c r="K75" s="60">
        <f>A126103746K_Latest</f>
        <v>203.97399999999999</v>
      </c>
      <c r="L75" s="59">
        <f>A126099966A_Latest</f>
        <v>640.89</v>
      </c>
      <c r="M75" s="59">
        <f>A126115086L_Latest</f>
        <v>343.06200000000001</v>
      </c>
      <c r="N75" s="59">
        <f>A126107526F_Latest</f>
        <v>297.82799999999997</v>
      </c>
      <c r="O75" s="59">
        <f>A126101226V_Latest</f>
        <v>373.92099999999999</v>
      </c>
      <c r="P75" s="59">
        <f>A126116346R_Latest</f>
        <v>183.965</v>
      </c>
      <c r="Q75" s="59">
        <f>A126108786V_Latest</f>
        <v>189.95699999999999</v>
      </c>
      <c r="R75" s="59">
        <f>A126097446K_Latest</f>
        <v>26.047000000000001</v>
      </c>
      <c r="S75" s="59">
        <f>A126112566V_Latest</f>
        <v>17.489000000000001</v>
      </c>
      <c r="T75" s="59">
        <f>A126105006R_Latest</f>
        <v>8.5579999999999998</v>
      </c>
      <c r="U75" s="53">
        <v>3</v>
      </c>
    </row>
    <row r="76" spans="1:21" hidden="1">
      <c r="A76" s="42"/>
      <c r="B76" s="45" t="s">
        <v>2981</v>
      </c>
      <c r="C76" s="59">
        <f>A126094930J_Latest</f>
        <v>894.86500000000001</v>
      </c>
      <c r="D76" s="59">
        <f>A126110050V_Latest</f>
        <v>354.23</v>
      </c>
      <c r="E76" s="59">
        <f>A126102490X_Latest</f>
        <v>540.63400000000001</v>
      </c>
      <c r="F76" s="60">
        <f>A126098710C_Latest</f>
        <v>876.85400000000004</v>
      </c>
      <c r="G76" s="60">
        <f>A126113830L_Latest</f>
        <v>343.35300000000001</v>
      </c>
      <c r="H76" s="60">
        <f>A126106270V_Latest</f>
        <v>533.50099999999998</v>
      </c>
      <c r="I76" s="60">
        <f>A126096190X_Latest</f>
        <v>313.18200000000002</v>
      </c>
      <c r="J76" s="60">
        <f>A126111310W_Latest</f>
        <v>140.172</v>
      </c>
      <c r="K76" s="60">
        <f>A126103750A_Latest</f>
        <v>173.00899999999999</v>
      </c>
      <c r="L76" s="59">
        <f>A126099970T_Latest</f>
        <v>343.97500000000002</v>
      </c>
      <c r="M76" s="59">
        <f>A126115090C_Latest</f>
        <v>126.949</v>
      </c>
      <c r="N76" s="59">
        <f>A126107530W_Latest</f>
        <v>217.02600000000001</v>
      </c>
      <c r="O76" s="59">
        <f>A126101230K_Latest</f>
        <v>219.69800000000001</v>
      </c>
      <c r="P76" s="59">
        <f>A126116350F_Latest</f>
        <v>76.231999999999999</v>
      </c>
      <c r="Q76" s="59">
        <f>A126108790K_Latest</f>
        <v>143.46600000000001</v>
      </c>
      <c r="R76" s="59">
        <f>A126097450A_Latest</f>
        <v>18.010999999999999</v>
      </c>
      <c r="S76" s="59">
        <f>A126112570K_Latest</f>
        <v>10.877000000000001</v>
      </c>
      <c r="T76" s="59">
        <f>A126105010F_Latest</f>
        <v>7.133</v>
      </c>
      <c r="U76" s="53">
        <v>4</v>
      </c>
    </row>
    <row r="77" spans="1:21" hidden="1">
      <c r="A77" s="42"/>
      <c r="B77" s="45" t="s">
        <v>2982</v>
      </c>
      <c r="C77" s="59">
        <f>A126094882A_Latest</f>
        <v>421.01299999999998</v>
      </c>
      <c r="D77" s="59">
        <f>A126110002A_Latest</f>
        <v>206.21899999999999</v>
      </c>
      <c r="E77" s="59">
        <f>A126102442F_Latest</f>
        <v>214.79300000000001</v>
      </c>
      <c r="F77" s="60">
        <f>A126098662W_Latest</f>
        <v>415.91800000000001</v>
      </c>
      <c r="G77" s="60">
        <f>A126113782F_Latest</f>
        <v>201.7</v>
      </c>
      <c r="H77" s="60">
        <f>A126106222A_Latest</f>
        <v>214.21799999999999</v>
      </c>
      <c r="I77" s="60">
        <f>A126096142F_Latest</f>
        <v>116.611</v>
      </c>
      <c r="J77" s="60">
        <f>A126111262R_Latest</f>
        <v>64.784000000000006</v>
      </c>
      <c r="K77" s="60">
        <f>A126103702J_Latest</f>
        <v>51.826999999999998</v>
      </c>
      <c r="L77" s="59">
        <f>A126099922X_Latest</f>
        <v>201.751</v>
      </c>
      <c r="M77" s="59">
        <f>A126115042K_Latest</f>
        <v>93.399000000000001</v>
      </c>
      <c r="N77" s="59">
        <f>A126107482R_Latest</f>
        <v>108.352</v>
      </c>
      <c r="O77" s="59">
        <f>A126101182C_Latest</f>
        <v>97.557000000000002</v>
      </c>
      <c r="P77" s="59">
        <f>A126116302L_Latest</f>
        <v>43.515999999999998</v>
      </c>
      <c r="Q77" s="59">
        <f>A126108742T_Latest</f>
        <v>54.04</v>
      </c>
      <c r="R77" s="59">
        <f>A126097402J_Latest</f>
        <v>5.0940000000000003</v>
      </c>
      <c r="S77" s="59">
        <f>A126112522T_Latest</f>
        <v>4.5190000000000001</v>
      </c>
      <c r="T77" s="59">
        <f>A126104962W_Latest</f>
        <v>0.57499999999999996</v>
      </c>
      <c r="U77" s="53">
        <v>5</v>
      </c>
    </row>
    <row r="78" spans="1:21" hidden="1">
      <c r="A78" s="42"/>
      <c r="B78" s="45" t="s">
        <v>2983</v>
      </c>
      <c r="C78" s="59">
        <f>A126094886K_Latest</f>
        <v>920.923</v>
      </c>
      <c r="D78" s="59">
        <f>A126110006K_Latest</f>
        <v>394.93700000000001</v>
      </c>
      <c r="E78" s="59">
        <f>A126102446R_Latest</f>
        <v>525.98500000000001</v>
      </c>
      <c r="F78" s="60">
        <f>A126098666F_Latest</f>
        <v>897.55200000000002</v>
      </c>
      <c r="G78" s="60">
        <f>A126113786R_Latest</f>
        <v>380.63200000000001</v>
      </c>
      <c r="H78" s="60">
        <f>A126106226K_Latest</f>
        <v>516.91999999999996</v>
      </c>
      <c r="I78" s="60">
        <f>A126096146R_Latest</f>
        <v>304.31799999999998</v>
      </c>
      <c r="J78" s="60">
        <f>A126111266X_Latest</f>
        <v>137.983</v>
      </c>
      <c r="K78" s="60">
        <f>A126103706T_Latest</f>
        <v>166.334</v>
      </c>
      <c r="L78" s="59">
        <f>A126099926J_Latest</f>
        <v>341.75</v>
      </c>
      <c r="M78" s="59">
        <f>A126115046V_Latest</f>
        <v>141.273</v>
      </c>
      <c r="N78" s="59">
        <f>A126107486X_Latest</f>
        <v>200.477</v>
      </c>
      <c r="O78" s="59">
        <f>A126101186L_Latest</f>
        <v>251.48400000000001</v>
      </c>
      <c r="P78" s="59">
        <f>A126116306W_Latest</f>
        <v>101.375</v>
      </c>
      <c r="Q78" s="59">
        <f>A126108746A_Latest</f>
        <v>150.10900000000001</v>
      </c>
      <c r="R78" s="59">
        <f>A126097406T_Latest</f>
        <v>23.370999999999999</v>
      </c>
      <c r="S78" s="59">
        <f>A126112526A_Latest</f>
        <v>14.305999999999999</v>
      </c>
      <c r="T78" s="59">
        <f>A126104966F_Latest</f>
        <v>9.0649999999999995</v>
      </c>
      <c r="U78" s="53">
        <v>6</v>
      </c>
    </row>
    <row r="79" spans="1:21" hidden="1">
      <c r="A79" s="42"/>
      <c r="B79" s="45" t="s">
        <v>2984</v>
      </c>
      <c r="C79" s="59">
        <f>A126094910X_Latest</f>
        <v>820.89</v>
      </c>
      <c r="D79" s="59">
        <f>A126110030K_Latest</f>
        <v>326.40300000000002</v>
      </c>
      <c r="E79" s="59">
        <f>A126102470R_Latest</f>
        <v>494.48700000000002</v>
      </c>
      <c r="F79" s="60">
        <f>A126098690F_Latest</f>
        <v>804.428</v>
      </c>
      <c r="G79" s="60">
        <f>A126113810C_Latest</f>
        <v>317.07400000000001</v>
      </c>
      <c r="H79" s="60">
        <f>A126106250K_Latest</f>
        <v>487.35399999999998</v>
      </c>
      <c r="I79" s="60">
        <f>A126096170R_Latest</f>
        <v>297.012</v>
      </c>
      <c r="J79" s="60">
        <f>A126111290X_Latest</f>
        <v>133.255</v>
      </c>
      <c r="K79" s="60">
        <f>A126103730T_Latest</f>
        <v>163.75700000000001</v>
      </c>
      <c r="L79" s="59">
        <f>A126099950J_Latest</f>
        <v>302.39499999999998</v>
      </c>
      <c r="M79" s="59">
        <f>A126115070V_Latest</f>
        <v>113.152</v>
      </c>
      <c r="N79" s="59">
        <f>A126107510L_Latest</f>
        <v>189.244</v>
      </c>
      <c r="O79" s="59">
        <f>A126101210A_Latest</f>
        <v>205.02</v>
      </c>
      <c r="P79" s="59">
        <f>A126116330W_Latest</f>
        <v>70.667000000000002</v>
      </c>
      <c r="Q79" s="59">
        <f>A126108770A_Latest</f>
        <v>134.35300000000001</v>
      </c>
      <c r="R79" s="59">
        <f>A126097430T_Latest</f>
        <v>16.462</v>
      </c>
      <c r="S79" s="59">
        <f>A126112550A_Latest</f>
        <v>9.3279999999999994</v>
      </c>
      <c r="T79" s="59">
        <f>A126104990F_Latest</f>
        <v>7.133</v>
      </c>
      <c r="U79" s="53">
        <v>7</v>
      </c>
    </row>
    <row r="80" spans="1:21" hidden="1">
      <c r="A80" s="42"/>
      <c r="B80" s="45" t="s">
        <v>2985</v>
      </c>
      <c r="C80" s="59">
        <f>A126094858A_Latest</f>
        <v>2830.6390000000001</v>
      </c>
      <c r="D80" s="59">
        <f>A126109978F_Latest</f>
        <v>1385.211</v>
      </c>
      <c r="E80" s="59">
        <f>A126102418F_Latest</f>
        <v>1445.4280000000001</v>
      </c>
      <c r="F80" s="60">
        <f>A126098638W_Latest</f>
        <v>2801.643</v>
      </c>
      <c r="G80" s="60">
        <f>A126113758F_Latest</f>
        <v>1370.9559999999999</v>
      </c>
      <c r="H80" s="60">
        <f>A126106198L_Latest</f>
        <v>1430.6869999999999</v>
      </c>
      <c r="I80" s="60">
        <f>A126096118F_Latest</f>
        <v>873.30399999999997</v>
      </c>
      <c r="J80" s="60">
        <f>A126111238R_Latest</f>
        <v>421.166</v>
      </c>
      <c r="K80" s="60">
        <f>A126103678V_Latest</f>
        <v>452.13799999999998</v>
      </c>
      <c r="L80" s="59">
        <f>A126099898K_Latest</f>
        <v>1354.59</v>
      </c>
      <c r="M80" s="59">
        <f>A126115018K_Latest</f>
        <v>675.10799999999995</v>
      </c>
      <c r="N80" s="59">
        <f>A126107458R_Latest</f>
        <v>679.48199999999997</v>
      </c>
      <c r="O80" s="59">
        <f>A126101158C_Latest</f>
        <v>573.74900000000002</v>
      </c>
      <c r="P80" s="59">
        <f>A126116278X_Latest</f>
        <v>274.68200000000002</v>
      </c>
      <c r="Q80" s="59">
        <f>A126108718T_Latest</f>
        <v>299.06700000000001</v>
      </c>
      <c r="R80" s="59">
        <f>A126097378V_Latest</f>
        <v>28.995999999999999</v>
      </c>
      <c r="S80" s="59">
        <f>A126112498C_Latest</f>
        <v>14.255000000000001</v>
      </c>
      <c r="T80" s="59">
        <f>A126104938W_Latest</f>
        <v>14.741</v>
      </c>
      <c r="U80" s="53">
        <v>8</v>
      </c>
    </row>
    <row r="81" spans="1:21" hidden="1">
      <c r="A81" s="42"/>
      <c r="B81" s="45" t="s">
        <v>2986</v>
      </c>
      <c r="C81" s="59">
        <f>A126094934T_Latest</f>
        <v>10532.781999999999</v>
      </c>
      <c r="D81" s="59">
        <f>A126110054C_Latest</f>
        <v>5577.6570000000002</v>
      </c>
      <c r="E81" s="59">
        <f>A126102494J_Latest</f>
        <v>4955.125</v>
      </c>
      <c r="F81" s="60">
        <f>A126098714L_Latest</f>
        <v>9918.9290000000001</v>
      </c>
      <c r="G81" s="60">
        <f>A126113834W_Latest</f>
        <v>5205.49</v>
      </c>
      <c r="H81" s="60">
        <f>A126106274C_Latest</f>
        <v>4713.4380000000001</v>
      </c>
      <c r="I81" s="60">
        <f>A126096194J_Latest</f>
        <v>1084.759</v>
      </c>
      <c r="J81" s="60">
        <f>A126111314F_Latest</f>
        <v>557.09699999999998</v>
      </c>
      <c r="K81" s="60">
        <f>A126103754K_Latest</f>
        <v>527.66099999999994</v>
      </c>
      <c r="L81" s="59">
        <f>A126099974A_Latest</f>
        <v>4684.6120000000001</v>
      </c>
      <c r="M81" s="59">
        <f>A126115094L_Latest</f>
        <v>2477.337</v>
      </c>
      <c r="N81" s="59">
        <f>A126107534F_Latest</f>
        <v>2207.2750000000001</v>
      </c>
      <c r="O81" s="59">
        <f>A126101234V_Latest</f>
        <v>4149.558</v>
      </c>
      <c r="P81" s="59">
        <f>A126116354R_Latest</f>
        <v>2171.056</v>
      </c>
      <c r="Q81" s="59">
        <f>A126108794V_Latest</f>
        <v>1978.502</v>
      </c>
      <c r="R81" s="59">
        <f>A126097454K_Latest</f>
        <v>613.85400000000004</v>
      </c>
      <c r="S81" s="59">
        <f>A126112574V_Latest</f>
        <v>372.16699999999997</v>
      </c>
      <c r="T81" s="59">
        <f>A126105014R_Latest</f>
        <v>241.68700000000001</v>
      </c>
      <c r="U81" s="53">
        <v>9</v>
      </c>
    </row>
    <row r="82" spans="1:21" hidden="1">
      <c r="A82" s="42"/>
      <c r="B82" s="45" t="s">
        <v>2987</v>
      </c>
      <c r="C82" s="59">
        <f>A126094914J_Latest</f>
        <v>2639.2539999999999</v>
      </c>
      <c r="D82" s="59">
        <f>A126110034V_Latest</f>
        <v>1274.8789999999999</v>
      </c>
      <c r="E82" s="59">
        <f>A126102474X_Latest</f>
        <v>1364.375</v>
      </c>
      <c r="F82" s="60">
        <f>A126098694R_Latest</f>
        <v>2613.44</v>
      </c>
      <c r="G82" s="60">
        <f>A126113814L_Latest</f>
        <v>1262.6289999999999</v>
      </c>
      <c r="H82" s="60">
        <f>A126106254V_Latest</f>
        <v>1350.8109999999999</v>
      </c>
      <c r="I82" s="60">
        <f>A126096174X_Latest</f>
        <v>851.99</v>
      </c>
      <c r="J82" s="60">
        <f>A126111294J_Latest</f>
        <v>403.529</v>
      </c>
      <c r="K82" s="60">
        <f>A126103734A_Latest</f>
        <v>448.46100000000001</v>
      </c>
      <c r="L82" s="59">
        <f>A126099954T_Latest</f>
        <v>1242.297</v>
      </c>
      <c r="M82" s="59">
        <f>A126115074C_Latest</f>
        <v>615.83199999999999</v>
      </c>
      <c r="N82" s="59">
        <f>A126107514W_Latest</f>
        <v>626.46400000000006</v>
      </c>
      <c r="O82" s="59">
        <f>A126101214K_Latest</f>
        <v>519.154</v>
      </c>
      <c r="P82" s="59">
        <f>A126116334F_Latest</f>
        <v>243.268</v>
      </c>
      <c r="Q82" s="59">
        <f>A126108774K_Latest</f>
        <v>275.88600000000002</v>
      </c>
      <c r="R82" s="59">
        <f>A126097434A_Latest</f>
        <v>25.814</v>
      </c>
      <c r="S82" s="59">
        <f>A126112554K_Latest</f>
        <v>12.25</v>
      </c>
      <c r="T82" s="59">
        <f>A126104994R_Latest</f>
        <v>13.564</v>
      </c>
      <c r="U82" s="53">
        <v>10</v>
      </c>
    </row>
    <row r="83" spans="1:21" hidden="1">
      <c r="A83" s="42"/>
      <c r="B83" s="45" t="s">
        <v>2988</v>
      </c>
      <c r="C83" s="59">
        <f>A126094946A_Latest</f>
        <v>8546.2270000000008</v>
      </c>
      <c r="D83" s="59">
        <f>A126110066L_Latest</f>
        <v>4278.8829999999998</v>
      </c>
      <c r="E83" s="59">
        <f>A126102506F_Latest</f>
        <v>4267.3450000000003</v>
      </c>
      <c r="F83" s="60">
        <f>A126098726W_Latest</f>
        <v>8212.232</v>
      </c>
      <c r="G83" s="60">
        <f>A126113846F_Latest</f>
        <v>4103.49</v>
      </c>
      <c r="H83" s="60">
        <f>A126106286L_Latest</f>
        <v>4108.7420000000002</v>
      </c>
      <c r="I83" s="60">
        <f>A126096206F_Latest</f>
        <v>1044.2829999999999</v>
      </c>
      <c r="J83" s="60">
        <f>A126111326R_Latest</f>
        <v>534.93600000000004</v>
      </c>
      <c r="K83" s="60">
        <f>A126103766V_Latest</f>
        <v>509.346</v>
      </c>
      <c r="L83" s="59">
        <f>A126099986K_Latest</f>
        <v>3995.4070000000002</v>
      </c>
      <c r="M83" s="59">
        <f>A126115106K_Latest</f>
        <v>2030.346</v>
      </c>
      <c r="N83" s="59">
        <f>A126107546R_Latest</f>
        <v>1965.0609999999999</v>
      </c>
      <c r="O83" s="59">
        <f>A126101246C_Latest</f>
        <v>3172.5430000000001</v>
      </c>
      <c r="P83" s="59">
        <f>A126116366X_Latest</f>
        <v>1538.2080000000001</v>
      </c>
      <c r="Q83" s="59">
        <f>A126108806T_Latest</f>
        <v>1634.335</v>
      </c>
      <c r="R83" s="59">
        <f>A126097466V_Latest</f>
        <v>333.995</v>
      </c>
      <c r="S83" s="59">
        <f>A126112586C_Latest</f>
        <v>175.393</v>
      </c>
      <c r="T83" s="59">
        <f>A126105026X_Latest</f>
        <v>158.602</v>
      </c>
      <c r="U83" s="53">
        <v>11</v>
      </c>
    </row>
    <row r="84" spans="1:21" hidden="1">
      <c r="A84" s="42"/>
      <c r="B84" s="45" t="s">
        <v>2989</v>
      </c>
      <c r="C84" s="59">
        <f>A126094862T_Latest</f>
        <v>903.35900000000004</v>
      </c>
      <c r="D84" s="59">
        <f>A126109982W_Latest</f>
        <v>433.64400000000001</v>
      </c>
      <c r="E84" s="59">
        <f>A126102422W_Latest</f>
        <v>469.71600000000001</v>
      </c>
      <c r="F84" s="60">
        <f>A126098642L_Latest</f>
        <v>893.48400000000004</v>
      </c>
      <c r="G84" s="60">
        <f>A126113762W_Latest</f>
        <v>427.40100000000001</v>
      </c>
      <c r="H84" s="60">
        <f>A126106202T_Latest</f>
        <v>466.08300000000003</v>
      </c>
      <c r="I84" s="60">
        <f>A126096122W_Latest</f>
        <v>149.631</v>
      </c>
      <c r="J84" s="60">
        <f>A126111242F_Latest</f>
        <v>60.587000000000003</v>
      </c>
      <c r="K84" s="60">
        <f>A126103682K_Latest</f>
        <v>89.043999999999997</v>
      </c>
      <c r="L84" s="59">
        <f>A126099902R_Latest</f>
        <v>458.76799999999997</v>
      </c>
      <c r="M84" s="59">
        <f>A126115022A_Latest</f>
        <v>236.125</v>
      </c>
      <c r="N84" s="59">
        <f>A126107462F_Latest</f>
        <v>222.643</v>
      </c>
      <c r="O84" s="59">
        <f>A126101162V_Latest</f>
        <v>285.08600000000001</v>
      </c>
      <c r="P84" s="59">
        <f>A126116282R_Latest</f>
        <v>130.68899999999999</v>
      </c>
      <c r="Q84" s="59">
        <f>A126108722J_Latest</f>
        <v>154.39599999999999</v>
      </c>
      <c r="R84" s="59">
        <f>A126097382K_Latest</f>
        <v>9.875</v>
      </c>
      <c r="S84" s="59">
        <f>A126112502J_Latest</f>
        <v>6.2430000000000003</v>
      </c>
      <c r="T84" s="59">
        <f>A126104942L_Latest</f>
        <v>3.6320000000000001</v>
      </c>
      <c r="U84" s="53">
        <v>12</v>
      </c>
    </row>
    <row r="85" spans="1:21" hidden="1">
      <c r="A85" s="42"/>
      <c r="B85" s="45" t="s">
        <v>2990</v>
      </c>
      <c r="C85" s="59">
        <f>A126094818J_Latest</f>
        <v>14203.996999999999</v>
      </c>
      <c r="D85" s="59">
        <f>A126109938L_Latest</f>
        <v>7350.23</v>
      </c>
      <c r="E85" s="59">
        <f>A126102378X_Latest</f>
        <v>6853.7669999999998</v>
      </c>
      <c r="F85" s="60">
        <f>A126098598R_Latest</f>
        <v>13449.567999999999</v>
      </c>
      <c r="G85" s="60">
        <f>A126113718L_Latest</f>
        <v>6907.2280000000001</v>
      </c>
      <c r="H85" s="60">
        <f>A126106158V_Latest</f>
        <v>6542.34</v>
      </c>
      <c r="I85" s="60">
        <f>A126096078X_Latest</f>
        <v>2169.864</v>
      </c>
      <c r="J85" s="60">
        <f>A126111198J_Latest</f>
        <v>1096.0899999999999</v>
      </c>
      <c r="K85" s="60">
        <f>A126103638A_Latest</f>
        <v>1073.7739999999999</v>
      </c>
      <c r="L85" s="59">
        <f>A126099858T_Latest</f>
        <v>6338.0550000000003</v>
      </c>
      <c r="M85" s="59">
        <f>A126114978A_Latest</f>
        <v>3267.7669999999998</v>
      </c>
      <c r="N85" s="59">
        <f>A126107418W_Latest</f>
        <v>3070.288</v>
      </c>
      <c r="O85" s="59">
        <f>A126101118K_Latest</f>
        <v>4941.6499999999996</v>
      </c>
      <c r="P85" s="59">
        <f>A126116238F_Latest</f>
        <v>2543.3710000000001</v>
      </c>
      <c r="Q85" s="59">
        <f>A126108678K_Latest</f>
        <v>2398.2779999999998</v>
      </c>
      <c r="R85" s="59">
        <f>A126097338A_Latest</f>
        <v>754.42899999999997</v>
      </c>
      <c r="S85" s="59">
        <f>A126112458K_Latest</f>
        <v>443.00200000000001</v>
      </c>
      <c r="T85" s="59">
        <f>A126104898R_Latest</f>
        <v>311.42700000000002</v>
      </c>
      <c r="U85" s="53">
        <v>13</v>
      </c>
    </row>
    <row r="86" spans="1:21" hidden="1">
      <c r="A86" s="42"/>
      <c r="B86" s="45" t="s">
        <v>2991</v>
      </c>
      <c r="C86" s="59">
        <f>A126094838T_Latest</f>
        <v>12534.271000000001</v>
      </c>
      <c r="D86" s="59">
        <f>A126109958W_Latest</f>
        <v>6538.1819999999998</v>
      </c>
      <c r="E86" s="59">
        <f>A126102398J_Latest</f>
        <v>5996.0889999999999</v>
      </c>
      <c r="F86" s="60">
        <f>A126098618L_Latest</f>
        <v>11798.411</v>
      </c>
      <c r="G86" s="60">
        <f>A126113738W_Latest</f>
        <v>6103.4049999999997</v>
      </c>
      <c r="H86" s="60">
        <f>A126106178C_Latest</f>
        <v>5695.0060000000003</v>
      </c>
      <c r="I86" s="60">
        <f>A126096098J_Latest</f>
        <v>1518.2840000000001</v>
      </c>
      <c r="J86" s="60">
        <f>A126111218F_Latest</f>
        <v>759.18299999999999</v>
      </c>
      <c r="K86" s="60">
        <f>A126103658K_Latest</f>
        <v>759.101</v>
      </c>
      <c r="L86" s="59">
        <f>A126099878A_Latest</f>
        <v>5624.1509999999998</v>
      </c>
      <c r="M86" s="59">
        <f>A126114998K_Latest</f>
        <v>2930.9180000000001</v>
      </c>
      <c r="N86" s="59">
        <f>A126107438F_Latest</f>
        <v>2693.2330000000002</v>
      </c>
      <c r="O86" s="59">
        <f>A126101138V_Latest</f>
        <v>4655.9759999999997</v>
      </c>
      <c r="P86" s="59">
        <f>A126116258R_Latest</f>
        <v>2413.3040000000001</v>
      </c>
      <c r="Q86" s="59">
        <f>A126108698V_Latest</f>
        <v>2242.672</v>
      </c>
      <c r="R86" s="59">
        <f>A126097358K_Latest</f>
        <v>735.86099999999999</v>
      </c>
      <c r="S86" s="59">
        <f>A126112478V_Latest</f>
        <v>434.77699999999999</v>
      </c>
      <c r="T86" s="59">
        <f>A126104918L_Latest</f>
        <v>301.08300000000003</v>
      </c>
      <c r="U86" s="53">
        <v>14</v>
      </c>
    </row>
    <row r="87" spans="1:21" hidden="1">
      <c r="A87" s="42"/>
      <c r="B87" s="45" t="s">
        <v>2992</v>
      </c>
      <c r="C87" s="59">
        <f>A126094890A_Latest</f>
        <v>11791.814</v>
      </c>
      <c r="D87" s="59">
        <f>A126110010A_Latest</f>
        <v>6198.9549999999999</v>
      </c>
      <c r="E87" s="59">
        <f>A126102450F_Latest</f>
        <v>5592.8590000000004</v>
      </c>
      <c r="F87" s="60">
        <f>A126098670W_Latest</f>
        <v>11168.950999999999</v>
      </c>
      <c r="G87" s="60">
        <f>A126113790F_Latest</f>
        <v>5823.7929999999997</v>
      </c>
      <c r="H87" s="60">
        <f>A126106230A_Latest</f>
        <v>5345.1580000000004</v>
      </c>
      <c r="I87" s="60">
        <f>A126096150F_Latest</f>
        <v>1386.5640000000001</v>
      </c>
      <c r="J87" s="60">
        <f>A126111270R_Latest</f>
        <v>691.41899999999998</v>
      </c>
      <c r="K87" s="60">
        <f>A126103710J_Latest</f>
        <v>695.14499999999998</v>
      </c>
      <c r="L87" s="59">
        <f>A126099930X_Latest</f>
        <v>5343.3159999999998</v>
      </c>
      <c r="M87" s="59">
        <f>A126115050K_Latest</f>
        <v>2820.3449999999998</v>
      </c>
      <c r="N87" s="59">
        <f>A126107490R_Latest</f>
        <v>2522.971</v>
      </c>
      <c r="O87" s="59">
        <f>A126101190C_Latest</f>
        <v>4439.0709999999999</v>
      </c>
      <c r="P87" s="59">
        <f>A126116310L_Latest</f>
        <v>2312.0300000000002</v>
      </c>
      <c r="Q87" s="59">
        <f>A126108750T_Latest</f>
        <v>2127.0419999999999</v>
      </c>
      <c r="R87" s="59">
        <f>A126097410J_Latest</f>
        <v>622.86400000000003</v>
      </c>
      <c r="S87" s="59">
        <f>A126112530T_Latest</f>
        <v>375.16199999999998</v>
      </c>
      <c r="T87" s="59">
        <f>A126104970W_Latest</f>
        <v>247.702</v>
      </c>
      <c r="U87" s="53">
        <v>15</v>
      </c>
    </row>
    <row r="88" spans="1:21" hidden="1">
      <c r="A88" s="42"/>
      <c r="B88" s="45" t="s">
        <v>2993</v>
      </c>
      <c r="C88" s="59">
        <f>A126094842J_Latest</f>
        <v>3475.6909999999998</v>
      </c>
      <c r="D88" s="59">
        <f>A126109962L_Latest</f>
        <v>1654.172</v>
      </c>
      <c r="E88" s="59">
        <f>A126102402L_Latest</f>
        <v>1821.519</v>
      </c>
      <c r="F88" s="60">
        <f>A126098622C_Latest</f>
        <v>3303.152</v>
      </c>
      <c r="G88" s="60">
        <f>A126113742L_Latest</f>
        <v>1559.6410000000001</v>
      </c>
      <c r="H88" s="60">
        <f>A126106182V_Latest</f>
        <v>1743.5119999999999</v>
      </c>
      <c r="I88" s="60">
        <f>A126096102L_Latest</f>
        <v>764.851</v>
      </c>
      <c r="J88" s="60">
        <f>A126111222W_Latest</f>
        <v>358.00700000000001</v>
      </c>
      <c r="K88" s="60">
        <f>A126103662A_Latest</f>
        <v>406.84399999999999</v>
      </c>
      <c r="L88" s="59">
        <f>A126099882T_Latest</f>
        <v>1555.7550000000001</v>
      </c>
      <c r="M88" s="59">
        <f>A126115002T_Latest</f>
        <v>748.20600000000002</v>
      </c>
      <c r="N88" s="59">
        <f>A126107442W_Latest</f>
        <v>807.54899999999998</v>
      </c>
      <c r="O88" s="59">
        <f>A126101142K_Latest</f>
        <v>982.54600000000005</v>
      </c>
      <c r="P88" s="59">
        <f>A126116262F_Latest</f>
        <v>453.428</v>
      </c>
      <c r="Q88" s="59">
        <f>A126108702X_Latest</f>
        <v>529.11800000000005</v>
      </c>
      <c r="R88" s="59">
        <f>A126097362A_Latest</f>
        <v>172.53899999999999</v>
      </c>
      <c r="S88" s="59">
        <f>A126112482K_Latest</f>
        <v>94.531999999999996</v>
      </c>
      <c r="T88" s="59">
        <f>A126104922C_Latest</f>
        <v>78.007000000000005</v>
      </c>
      <c r="U88" s="53">
        <v>16</v>
      </c>
    </row>
    <row r="89" spans="1:21" hidden="1">
      <c r="A89" s="42"/>
      <c r="B89" s="45" t="s">
        <v>2994</v>
      </c>
      <c r="C89" s="59">
        <f>A126094894K_Latest</f>
        <v>2112.6869999999999</v>
      </c>
      <c r="D89" s="59">
        <f>A126110014K_Latest</f>
        <v>1022.3390000000001</v>
      </c>
      <c r="E89" s="59">
        <f>A126102454R_Latest</f>
        <v>1090.348</v>
      </c>
      <c r="F89" s="60">
        <f>A126098674F_Latest</f>
        <v>1991.432</v>
      </c>
      <c r="G89" s="60">
        <f>A126113794R_Latest</f>
        <v>962.66700000000003</v>
      </c>
      <c r="H89" s="60">
        <f>A126106234K_Latest</f>
        <v>1028.7639999999999</v>
      </c>
      <c r="I89" s="60">
        <f>A126096154R_Latest</f>
        <v>524.43799999999999</v>
      </c>
      <c r="J89" s="60">
        <f>A126111274X_Latest</f>
        <v>258.84699999999998</v>
      </c>
      <c r="K89" s="60">
        <f>A126103714T_Latest</f>
        <v>265.59199999999998</v>
      </c>
      <c r="L89" s="59">
        <f>A126099934J_Latest</f>
        <v>961.58500000000004</v>
      </c>
      <c r="M89" s="59">
        <f>A126115054V_Latest</f>
        <v>461.47899999999998</v>
      </c>
      <c r="N89" s="59">
        <f>A126107494X_Latest</f>
        <v>500.10599999999999</v>
      </c>
      <c r="O89" s="59">
        <f>A126101194L_Latest</f>
        <v>505.40899999999999</v>
      </c>
      <c r="P89" s="59">
        <f>A126116314W_Latest</f>
        <v>242.34200000000001</v>
      </c>
      <c r="Q89" s="59">
        <f>A126108754A_Latest</f>
        <v>263.06700000000001</v>
      </c>
      <c r="R89" s="59">
        <f>A126097414T_Latest</f>
        <v>121.255</v>
      </c>
      <c r="S89" s="59">
        <f>A126112534A_Latest</f>
        <v>59.671999999999997</v>
      </c>
      <c r="T89" s="59">
        <f>A126104974F_Latest</f>
        <v>61.582999999999998</v>
      </c>
      <c r="U89" s="53">
        <v>17</v>
      </c>
    </row>
    <row r="90" spans="1:21" hidden="1">
      <c r="A90" s="42"/>
      <c r="B90" s="45" t="s">
        <v>2995</v>
      </c>
      <c r="C90" s="59">
        <f>A126094898V_Latest</f>
        <v>1272.1110000000001</v>
      </c>
      <c r="D90" s="59">
        <f>A126110018V_Latest</f>
        <v>634.97699999999998</v>
      </c>
      <c r="E90" s="59">
        <f>A126102458X_Latest</f>
        <v>637.13400000000001</v>
      </c>
      <c r="F90" s="60">
        <f>A126098678R_Latest</f>
        <v>1262.4349999999999</v>
      </c>
      <c r="G90" s="60">
        <f>A126113798X_Latest</f>
        <v>631.88499999999999</v>
      </c>
      <c r="H90" s="60">
        <f>A126106238V_Latest</f>
        <v>630.54999999999995</v>
      </c>
      <c r="I90" s="60">
        <f>A126096158X_Latest</f>
        <v>312.637</v>
      </c>
      <c r="J90" s="60">
        <f>A126111278J_Latest</f>
        <v>141.02000000000001</v>
      </c>
      <c r="K90" s="60">
        <f>A126103718A_Latest</f>
        <v>171.61699999999999</v>
      </c>
      <c r="L90" s="59">
        <f>A126099938T_Latest</f>
        <v>662.73199999999997</v>
      </c>
      <c r="M90" s="59">
        <f>A126115058C_Latest</f>
        <v>346.15699999999998</v>
      </c>
      <c r="N90" s="59">
        <f>A126107498J_Latest</f>
        <v>316.57499999999999</v>
      </c>
      <c r="O90" s="59">
        <f>A126101198W_Latest</f>
        <v>287.06599999999997</v>
      </c>
      <c r="P90" s="59">
        <f>A126116318F_Latest</f>
        <v>144.708</v>
      </c>
      <c r="Q90" s="59">
        <f>A126108758K_Latest</f>
        <v>142.358</v>
      </c>
      <c r="R90" s="59">
        <f>A126097418A_Latest</f>
        <v>9.6760000000000002</v>
      </c>
      <c r="S90" s="59">
        <f>A126112538K_Latest</f>
        <v>3.0920000000000001</v>
      </c>
      <c r="T90" s="59">
        <f>A126104978R_Latest</f>
        <v>6.5839999999999996</v>
      </c>
      <c r="U90" s="53">
        <v>18</v>
      </c>
    </row>
    <row r="91" spans="1:21" hidden="1">
      <c r="A91" s="42"/>
      <c r="B91" s="45" t="s">
        <v>2996</v>
      </c>
      <c r="C91" s="59">
        <f>A126094950T_Latest</f>
        <v>560.69500000000005</v>
      </c>
      <c r="D91" s="59">
        <f>A126110070C_Latest</f>
        <v>302.51</v>
      </c>
      <c r="E91" s="59">
        <f>A126102510W_Latest</f>
        <v>258.185</v>
      </c>
      <c r="F91" s="60">
        <f>A126098730L_Latest</f>
        <v>545.39700000000005</v>
      </c>
      <c r="G91" s="60">
        <f>A126113850W_Latest</f>
        <v>293.48700000000002</v>
      </c>
      <c r="H91" s="60">
        <f>A126106290C_Latest</f>
        <v>251.91</v>
      </c>
      <c r="I91" s="60">
        <f>A126096210W_Latest</f>
        <v>199.13200000000001</v>
      </c>
      <c r="J91" s="60">
        <f>A126111330F_Latest</f>
        <v>117.514</v>
      </c>
      <c r="K91" s="60">
        <f>A126103770K_Latest</f>
        <v>81.617999999999995</v>
      </c>
      <c r="L91" s="59">
        <f>A126099990A_Latest</f>
        <v>208.14500000000001</v>
      </c>
      <c r="M91" s="59">
        <f>A126115110A_Latest</f>
        <v>104.783</v>
      </c>
      <c r="N91" s="59">
        <f>A126107550F_Latest</f>
        <v>103.36199999999999</v>
      </c>
      <c r="O91" s="59">
        <f>A126101250V_Latest</f>
        <v>138.119</v>
      </c>
      <c r="P91" s="59">
        <f>A126116370R_Latest</f>
        <v>71.19</v>
      </c>
      <c r="Q91" s="59">
        <f>A126108810J_Latest</f>
        <v>66.929000000000002</v>
      </c>
      <c r="R91" s="59">
        <f>A126097470K_Latest</f>
        <v>15.298</v>
      </c>
      <c r="S91" s="59">
        <f>A126112590V_Latest</f>
        <v>9.0229999999999997</v>
      </c>
      <c r="T91" s="59">
        <f>A126105030R_Latest</f>
        <v>6.2750000000000004</v>
      </c>
      <c r="U91" s="53">
        <v>19</v>
      </c>
    </row>
    <row r="92" spans="1:21" hidden="1">
      <c r="A92" s="42"/>
      <c r="B92" s="45" t="s">
        <v>2997</v>
      </c>
      <c r="C92" s="59">
        <f>A126094822X_Latest</f>
        <v>6791.7939999999999</v>
      </c>
      <c r="D92" s="59">
        <f>A126109942C_Latest</f>
        <v>2903.9569999999999</v>
      </c>
      <c r="E92" s="59">
        <f>A126102382R_Latest</f>
        <v>3887.8380000000002</v>
      </c>
      <c r="F92" s="60">
        <f>A126098602V_Latest</f>
        <v>3160.7739999999999</v>
      </c>
      <c r="G92" s="60">
        <f>A126113722C_Latest</f>
        <v>1268.1880000000001</v>
      </c>
      <c r="H92" s="60">
        <f>A126106162K_Latest</f>
        <v>1892.586</v>
      </c>
      <c r="I92" s="60">
        <f>A126096082R_Latest</f>
        <v>858.89800000000002</v>
      </c>
      <c r="J92" s="60">
        <f>A126111202L_Latest</f>
        <v>449.33499999999998</v>
      </c>
      <c r="K92" s="60">
        <f>A126103642T_Latest</f>
        <v>409.56299999999999</v>
      </c>
      <c r="L92" s="59">
        <f>A126099862J_Latest</f>
        <v>947.41700000000003</v>
      </c>
      <c r="M92" s="59">
        <f>A126114982T_Latest</f>
        <v>296.43400000000003</v>
      </c>
      <c r="N92" s="59">
        <f>A126107422L_Latest</f>
        <v>650.98299999999995</v>
      </c>
      <c r="O92" s="59">
        <f>A126101122A_Latest</f>
        <v>1354.46</v>
      </c>
      <c r="P92" s="59">
        <f>A126116242W_Latest</f>
        <v>522.41899999999998</v>
      </c>
      <c r="Q92" s="59">
        <f>A126108682A_Latest</f>
        <v>832.04</v>
      </c>
      <c r="R92" s="59">
        <f>A126097342T_Latest</f>
        <v>3631.02</v>
      </c>
      <c r="S92" s="59">
        <f>A126112462A_Latest</f>
        <v>1635.768</v>
      </c>
      <c r="T92" s="59">
        <f>A126104902V_Latest</f>
        <v>1995.252</v>
      </c>
      <c r="U92" s="53">
        <v>20</v>
      </c>
    </row>
    <row r="93" spans="1:21" hidden="1">
      <c r="A93" s="42"/>
      <c r="B93" s="45" t="s">
        <v>2998</v>
      </c>
      <c r="C93" s="59">
        <f>A126094938A_Latest</f>
        <v>1235.2760000000001</v>
      </c>
      <c r="D93" s="59">
        <f>A126110058L_Latest</f>
        <v>491.113</v>
      </c>
      <c r="E93" s="59">
        <f>A126102498T_Latest</f>
        <v>744.16300000000001</v>
      </c>
      <c r="F93" s="60">
        <f>A126098718W_Latest</f>
        <v>1088.299</v>
      </c>
      <c r="G93" s="60">
        <f>A126113838F_Latest</f>
        <v>410.98500000000001</v>
      </c>
      <c r="H93" s="60">
        <f>A126106278L_Latest</f>
        <v>677.31399999999996</v>
      </c>
      <c r="I93" s="60">
        <f>A126096198T_Latest</f>
        <v>339.971</v>
      </c>
      <c r="J93" s="60">
        <f>A126111318R_Latest</f>
        <v>176.28299999999999</v>
      </c>
      <c r="K93" s="60">
        <f>A126103758V_Latest</f>
        <v>163.68799999999999</v>
      </c>
      <c r="L93" s="59">
        <f>A126099978K_Latest</f>
        <v>464.85500000000002</v>
      </c>
      <c r="M93" s="59">
        <f>A126115098W_Latest</f>
        <v>122.407</v>
      </c>
      <c r="N93" s="59">
        <f>A126107538R_Latest</f>
        <v>342.44799999999998</v>
      </c>
      <c r="O93" s="59">
        <f>A126101238C_Latest</f>
        <v>283.47300000000001</v>
      </c>
      <c r="P93" s="59">
        <f>A126116358X_Latest</f>
        <v>112.29600000000001</v>
      </c>
      <c r="Q93" s="59">
        <f>A126108798C_Latest</f>
        <v>171.17699999999999</v>
      </c>
      <c r="R93" s="59">
        <f>A126097458V_Latest</f>
        <v>146.977</v>
      </c>
      <c r="S93" s="59">
        <f>A126112578C_Latest</f>
        <v>80.128</v>
      </c>
      <c r="T93" s="59">
        <f>A126105018X_Latest</f>
        <v>66.849000000000004</v>
      </c>
      <c r="U93" s="53">
        <v>21</v>
      </c>
    </row>
    <row r="94" spans="1:21" hidden="1">
      <c r="A94" s="42"/>
      <c r="B94" s="45" t="s">
        <v>2999</v>
      </c>
      <c r="C94" s="59">
        <f>A126094942T_Latest</f>
        <v>342.99900000000002</v>
      </c>
      <c r="D94" s="59">
        <f>A126110062C_Latest</f>
        <v>149.35300000000001</v>
      </c>
      <c r="E94" s="59">
        <f>A126102502W_Latest</f>
        <v>193.64599999999999</v>
      </c>
      <c r="F94" s="60">
        <f>A126098722L_Latest</f>
        <v>325.923</v>
      </c>
      <c r="G94" s="60">
        <f>A126113842W_Latest</f>
        <v>138.86000000000001</v>
      </c>
      <c r="H94" s="60">
        <f>A126106282C_Latest</f>
        <v>187.06299999999999</v>
      </c>
      <c r="I94" s="60">
        <f>A126096202W_Latest</f>
        <v>117.812</v>
      </c>
      <c r="J94" s="60">
        <f>A126111322F_Latest</f>
        <v>60.893000000000001</v>
      </c>
      <c r="K94" s="60">
        <f>A126103762K_Latest</f>
        <v>56.918999999999997</v>
      </c>
      <c r="L94" s="59">
        <f>A126099982A_Latest</f>
        <v>115.914</v>
      </c>
      <c r="M94" s="59">
        <f>A126115102A_Latest</f>
        <v>37.673000000000002</v>
      </c>
      <c r="N94" s="59">
        <f>A126107542F_Latest</f>
        <v>78.241</v>
      </c>
      <c r="O94" s="59">
        <f>A126101242V_Latest</f>
        <v>92.197000000000003</v>
      </c>
      <c r="P94" s="59">
        <f>A126116362R_Latest</f>
        <v>40.293999999999997</v>
      </c>
      <c r="Q94" s="59">
        <f>A126108802J_Latest</f>
        <v>51.904000000000003</v>
      </c>
      <c r="R94" s="59">
        <f>A126097462K_Latest</f>
        <v>17.076000000000001</v>
      </c>
      <c r="S94" s="59">
        <f>A126112582V_Latest</f>
        <v>10.493</v>
      </c>
      <c r="T94" s="59">
        <f>A126105022R_Latest</f>
        <v>6.5830000000000002</v>
      </c>
      <c r="U94" s="53">
        <v>22</v>
      </c>
    </row>
    <row r="95" spans="1:21" hidden="1">
      <c r="A95" s="42"/>
      <c r="B95" s="45" t="s">
        <v>3000</v>
      </c>
      <c r="C95" s="59">
        <f>A126094830X_Latest</f>
        <v>1055.5719999999999</v>
      </c>
      <c r="D95" s="59">
        <f>A126109950C_Latest</f>
        <v>431.64100000000002</v>
      </c>
      <c r="E95" s="59">
        <f>A126102390R_Latest</f>
        <v>623.93200000000002</v>
      </c>
      <c r="F95" s="60">
        <f>A126098610V_Latest</f>
        <v>923.84100000000001</v>
      </c>
      <c r="G95" s="60">
        <f>A126113730C_Latest</f>
        <v>356.80599999999998</v>
      </c>
      <c r="H95" s="60">
        <f>A126106170K_Latest</f>
        <v>567.03499999999997</v>
      </c>
      <c r="I95" s="60">
        <f>A126096090R_Latest</f>
        <v>292.57499999999999</v>
      </c>
      <c r="J95" s="60">
        <f>A126111210L_Latest</f>
        <v>154.28700000000001</v>
      </c>
      <c r="K95" s="60">
        <f>A126103650T_Latest</f>
        <v>138.28800000000001</v>
      </c>
      <c r="L95" s="59">
        <f>A126099870J_Latest</f>
        <v>389.95</v>
      </c>
      <c r="M95" s="59">
        <f>A126114990T_Latest</f>
        <v>107.71599999999999</v>
      </c>
      <c r="N95" s="59">
        <f>A126107430L_Latest</f>
        <v>282.23399999999998</v>
      </c>
      <c r="O95" s="59">
        <f>A126101130A_Latest</f>
        <v>241.316</v>
      </c>
      <c r="P95" s="59">
        <f>A126116250W_Latest</f>
        <v>94.802999999999997</v>
      </c>
      <c r="Q95" s="59">
        <f>A126108690A_Latest</f>
        <v>146.51300000000001</v>
      </c>
      <c r="R95" s="59">
        <f>A126097350T_Latest</f>
        <v>131.73099999999999</v>
      </c>
      <c r="S95" s="59">
        <f>A126112470A_Latest</f>
        <v>74.834999999999994</v>
      </c>
      <c r="T95" s="59">
        <f>A126104910V_Latest</f>
        <v>56.896000000000001</v>
      </c>
      <c r="U95" s="53">
        <v>23</v>
      </c>
    </row>
    <row r="96" spans="1:21" hidden="1">
      <c r="A96" s="42"/>
      <c r="B96" s="45" t="s">
        <v>3001</v>
      </c>
      <c r="C96" s="59">
        <f>A126094866A_Latest</f>
        <v>248.11799999999999</v>
      </c>
      <c r="D96" s="59">
        <f>A126109986F_Latest</f>
        <v>90.058000000000007</v>
      </c>
      <c r="E96" s="59">
        <f>A126102426F_Latest</f>
        <v>158.06</v>
      </c>
      <c r="F96" s="60">
        <f>A126098646W_Latest</f>
        <v>233.34700000000001</v>
      </c>
      <c r="G96" s="60">
        <f>A126113766F_Latest</f>
        <v>81.92</v>
      </c>
      <c r="H96" s="60">
        <f>A126106206A_Latest</f>
        <v>151.42699999999999</v>
      </c>
      <c r="I96" s="60">
        <f>A126096126F_Latest</f>
        <v>49.134</v>
      </c>
      <c r="J96" s="60">
        <f>A126111246R_Latest</f>
        <v>24.998000000000001</v>
      </c>
      <c r="K96" s="60">
        <f>A126103686V_Latest</f>
        <v>24.135999999999999</v>
      </c>
      <c r="L96" s="59">
        <f>A126099906X_Latest</f>
        <v>131.05000000000001</v>
      </c>
      <c r="M96" s="59">
        <f>A126115026K_Latest</f>
        <v>32.170999999999999</v>
      </c>
      <c r="N96" s="59">
        <f>A126107466R_Latest</f>
        <v>98.878</v>
      </c>
      <c r="O96" s="59">
        <f>A126101166C_Latest</f>
        <v>53.162999999999997</v>
      </c>
      <c r="P96" s="59">
        <f>A126116286X_Latest</f>
        <v>24.75</v>
      </c>
      <c r="Q96" s="59">
        <f>A126108726T_Latest</f>
        <v>28.413</v>
      </c>
      <c r="R96" s="59">
        <f>A126097386V_Latest</f>
        <v>14.771000000000001</v>
      </c>
      <c r="S96" s="59">
        <f>A126112506T_Latest</f>
        <v>8.1379999999999999</v>
      </c>
      <c r="T96" s="59">
        <f>A126104946W_Latest</f>
        <v>6.633</v>
      </c>
      <c r="U96" s="53">
        <v>24</v>
      </c>
    </row>
    <row r="97" spans="1:21" hidden="1">
      <c r="A97" s="42"/>
      <c r="B97" s="45" t="s">
        <v>3002</v>
      </c>
      <c r="C97" s="59">
        <f>A126094902X_Latest</f>
        <v>745.04300000000001</v>
      </c>
      <c r="D97" s="59">
        <f>A126110022K_Latest</f>
        <v>315.32600000000002</v>
      </c>
      <c r="E97" s="59">
        <f>A126102462R_Latest</f>
        <v>429.71699999999998</v>
      </c>
      <c r="F97" s="60">
        <f>A126098682F_Latest</f>
        <v>628.96199999999999</v>
      </c>
      <c r="G97" s="60">
        <f>A126113802C_Latest</f>
        <v>249.50800000000001</v>
      </c>
      <c r="H97" s="60">
        <f>A126106242K_Latest</f>
        <v>379.45400000000001</v>
      </c>
      <c r="I97" s="60">
        <f>A126096162R_Latest</f>
        <v>222.34299999999999</v>
      </c>
      <c r="J97" s="60">
        <f>A126111282X_Latest</f>
        <v>118.15900000000001</v>
      </c>
      <c r="K97" s="60">
        <f>A126103722T_Latest</f>
        <v>104.184</v>
      </c>
      <c r="L97" s="59">
        <f>A126099942J_Latest</f>
        <v>233.03299999999999</v>
      </c>
      <c r="M97" s="59">
        <f>A126115062V_Latest</f>
        <v>68.481999999999999</v>
      </c>
      <c r="N97" s="59">
        <f>A126107502L_Latest</f>
        <v>164.55</v>
      </c>
      <c r="O97" s="59">
        <f>A126101202A_Latest</f>
        <v>173.58600000000001</v>
      </c>
      <c r="P97" s="59">
        <f>A126116322W_Latest</f>
        <v>62.866999999999997</v>
      </c>
      <c r="Q97" s="59">
        <f>A126108762A_Latest</f>
        <v>110.71899999999999</v>
      </c>
      <c r="R97" s="59">
        <f>A126097422T_Latest</f>
        <v>116.081</v>
      </c>
      <c r="S97" s="59">
        <f>A126112542A_Latest</f>
        <v>65.817999999999998</v>
      </c>
      <c r="T97" s="59">
        <f>A126104982F_Latest</f>
        <v>50.262999999999998</v>
      </c>
      <c r="U97" s="53">
        <v>25</v>
      </c>
    </row>
    <row r="98" spans="1:21" hidden="1">
      <c r="A98" s="42"/>
      <c r="B98" s="45" t="s">
        <v>3003</v>
      </c>
      <c r="C98" s="59">
        <f>A126094954A_Latest</f>
        <v>87.983999999999995</v>
      </c>
      <c r="D98" s="59">
        <f>A126110074L_Latest</f>
        <v>42.268000000000001</v>
      </c>
      <c r="E98" s="59">
        <f>A126102514F_Latest</f>
        <v>45.716999999999999</v>
      </c>
      <c r="F98" s="60">
        <f>A126098734W_Latest</f>
        <v>57.820999999999998</v>
      </c>
      <c r="G98" s="60">
        <f>A126113854F_Latest</f>
        <v>25.398</v>
      </c>
      <c r="H98" s="60">
        <f>A126106294L_Latest</f>
        <v>32.423999999999999</v>
      </c>
      <c r="I98" s="60">
        <f>A126096214F_Latest</f>
        <v>11.661</v>
      </c>
      <c r="J98" s="60">
        <f>A126111334R_Latest</f>
        <v>4.1509999999999998</v>
      </c>
      <c r="K98" s="60">
        <f>A126103774V_Latest</f>
        <v>7.51</v>
      </c>
      <c r="L98" s="59">
        <f>A126099994K_Latest</f>
        <v>18.731000000000002</v>
      </c>
      <c r="M98" s="59">
        <f>A126115114K_Latest</f>
        <v>7.3920000000000003</v>
      </c>
      <c r="N98" s="59">
        <f>A126107554R_Latest</f>
        <v>11.339</v>
      </c>
      <c r="O98" s="59">
        <f>A126101254C_Latest</f>
        <v>27.428999999999998</v>
      </c>
      <c r="P98" s="59">
        <f>A126116374X_Latest</f>
        <v>13.855</v>
      </c>
      <c r="Q98" s="59">
        <f>A126108814T_Latest</f>
        <v>13.574</v>
      </c>
      <c r="R98" s="59">
        <f>A126097474V_Latest</f>
        <v>30.163</v>
      </c>
      <c r="S98" s="59">
        <f>A126112594C_Latest</f>
        <v>16.87</v>
      </c>
      <c r="T98" s="59">
        <f>A126105034X_Latest</f>
        <v>13.292999999999999</v>
      </c>
      <c r="U98" s="53">
        <v>26</v>
      </c>
    </row>
    <row r="99" spans="1:21" hidden="1">
      <c r="A99" s="42"/>
      <c r="B99" s="45" t="s">
        <v>3004</v>
      </c>
      <c r="C99" s="59">
        <f>A126094826J_Latest</f>
        <v>189.65899999999999</v>
      </c>
      <c r="D99" s="59">
        <f>A126109946L_Latest</f>
        <v>65.929000000000002</v>
      </c>
      <c r="E99" s="59">
        <f>A126102386X_Latest</f>
        <v>123.73</v>
      </c>
      <c r="F99" s="60">
        <f>A126098606C_Latest</f>
        <v>174.11</v>
      </c>
      <c r="G99" s="60">
        <f>A126113726L_Latest</f>
        <v>60.332999999999998</v>
      </c>
      <c r="H99" s="60">
        <f>A126106166V_Latest</f>
        <v>113.777</v>
      </c>
      <c r="I99" s="60">
        <f>A126096086X_Latest</f>
        <v>49.701999999999998</v>
      </c>
      <c r="J99" s="60">
        <f>A126111206W_Latest</f>
        <v>23.129000000000001</v>
      </c>
      <c r="K99" s="60">
        <f>A126103646A_Latest</f>
        <v>26.574000000000002</v>
      </c>
      <c r="L99" s="59">
        <f>A126099866T_Latest</f>
        <v>80.125</v>
      </c>
      <c r="M99" s="59">
        <f>A126114986A_Latest</f>
        <v>18.279</v>
      </c>
      <c r="N99" s="59">
        <f>A126107426W_Latest</f>
        <v>61.845999999999997</v>
      </c>
      <c r="O99" s="59">
        <f>A126101126K_Latest</f>
        <v>44.283000000000001</v>
      </c>
      <c r="P99" s="59">
        <f>A126116246F_Latest</f>
        <v>18.925999999999998</v>
      </c>
      <c r="Q99" s="59">
        <f>A126108686K_Latest</f>
        <v>25.356999999999999</v>
      </c>
      <c r="R99" s="59">
        <f>A126097346A_Latest</f>
        <v>15.548999999999999</v>
      </c>
      <c r="S99" s="59">
        <f>A126112466K_Latest</f>
        <v>5.5960000000000001</v>
      </c>
      <c r="T99" s="59">
        <f>A126104906C_Latest</f>
        <v>9.9529999999999994</v>
      </c>
      <c r="U99" s="53">
        <v>27</v>
      </c>
    </row>
    <row r="100" spans="1:21" hidden="1">
      <c r="A100" s="42"/>
      <c r="B100" s="45" t="s">
        <v>3005</v>
      </c>
      <c r="C100" s="59">
        <f>A126094906J_Latest</f>
        <v>195.58</v>
      </c>
      <c r="D100" s="59">
        <f>A126110026V_Latest</f>
        <v>16.373999999999999</v>
      </c>
      <c r="E100" s="59">
        <f>A126102466X_Latest</f>
        <v>179.20699999999999</v>
      </c>
      <c r="F100" s="60">
        <f>A126098686R_Latest</f>
        <v>189.59399999999999</v>
      </c>
      <c r="G100" s="60">
        <f>A126113806L_Latest</f>
        <v>14.808</v>
      </c>
      <c r="H100" s="60">
        <f>A126106246V_Latest</f>
        <v>174.786</v>
      </c>
      <c r="I100" s="60">
        <f>A126096166X_Latest</f>
        <v>7.71</v>
      </c>
      <c r="J100" s="60">
        <f>A126111286J_Latest</f>
        <v>0.60699999999999998</v>
      </c>
      <c r="K100" s="60">
        <f>A126103726A_Latest</f>
        <v>7.1040000000000001</v>
      </c>
      <c r="L100" s="59">
        <f>A126099946T_Latest</f>
        <v>148.19800000000001</v>
      </c>
      <c r="M100" s="59">
        <f>A126115066C_Latest</f>
        <v>6.8390000000000004</v>
      </c>
      <c r="N100" s="59">
        <f>A126107506W_Latest</f>
        <v>141.35900000000001</v>
      </c>
      <c r="O100" s="59">
        <f>A126101206K_Latest</f>
        <v>33.686</v>
      </c>
      <c r="P100" s="59">
        <f>A126116326F_Latest</f>
        <v>7.3620000000000001</v>
      </c>
      <c r="Q100" s="59">
        <f>A126108766K_Latest</f>
        <v>26.323</v>
      </c>
      <c r="R100" s="59">
        <f>A126097426A_Latest</f>
        <v>5.9859999999999998</v>
      </c>
      <c r="S100" s="59">
        <f>A126112546K_Latest</f>
        <v>1.5660000000000001</v>
      </c>
      <c r="T100" s="59">
        <f>A126104986R_Latest</f>
        <v>4.4210000000000003</v>
      </c>
      <c r="U100" s="53">
        <v>28</v>
      </c>
    </row>
    <row r="101" spans="1:21" hidden="1">
      <c r="A101" s="42"/>
      <c r="B101" s="45" t="s">
        <v>3006</v>
      </c>
      <c r="C101" s="59">
        <f>A126094918T_Latest</f>
        <v>2883.5309999999999</v>
      </c>
      <c r="D101" s="59">
        <f>A126110038C_Latest</f>
        <v>1318.277</v>
      </c>
      <c r="E101" s="59">
        <f>A126102478J_Latest</f>
        <v>1565.2539999999999</v>
      </c>
      <c r="F101" s="60">
        <f>A126098698X_Latest</f>
        <v>1705.4659999999999</v>
      </c>
      <c r="G101" s="60">
        <f>A126113818W_Latest</f>
        <v>674.77499999999998</v>
      </c>
      <c r="H101" s="60">
        <f>A126106258C_Latest</f>
        <v>1030.691</v>
      </c>
      <c r="I101" s="60">
        <f>A126096178J_Latest</f>
        <v>257.19400000000002</v>
      </c>
      <c r="J101" s="60">
        <f>A126111298T_Latest</f>
        <v>127.672</v>
      </c>
      <c r="K101" s="60">
        <f>A126103738K_Latest</f>
        <v>129.52199999999999</v>
      </c>
      <c r="L101" s="59">
        <f>A126099958A_Latest</f>
        <v>646.39800000000002</v>
      </c>
      <c r="M101" s="59">
        <f>A126115078L_Latest</f>
        <v>200.262</v>
      </c>
      <c r="N101" s="59">
        <f>A126107518F_Latest</f>
        <v>446.13600000000002</v>
      </c>
      <c r="O101" s="59">
        <f>A126101218V_Latest</f>
        <v>801.87400000000002</v>
      </c>
      <c r="P101" s="59">
        <f>A126116338R_Latest</f>
        <v>346.84100000000001</v>
      </c>
      <c r="Q101" s="59">
        <f>A126108778V_Latest</f>
        <v>455.03300000000002</v>
      </c>
      <c r="R101" s="59">
        <f>A126097438K_Latest</f>
        <v>1178.0650000000001</v>
      </c>
      <c r="S101" s="59">
        <f>A126112558V_Latest</f>
        <v>643.50199999999995</v>
      </c>
      <c r="T101" s="59">
        <f>A126104998X_Latest</f>
        <v>534.56299999999999</v>
      </c>
      <c r="U101" s="53">
        <v>29</v>
      </c>
    </row>
    <row r="102" spans="1:21" hidden="1">
      <c r="A102" s="42"/>
      <c r="B102" s="45" t="s">
        <v>3007</v>
      </c>
      <c r="C102" s="59">
        <f>A126094850J_Latest</f>
        <v>1805.9269999999999</v>
      </c>
      <c r="D102" s="59">
        <f>A126109970L_Latest</f>
        <v>800.08</v>
      </c>
      <c r="E102" s="59">
        <f>A126102410L_Latest</f>
        <v>1005.847</v>
      </c>
      <c r="F102" s="60">
        <f>A126098630C_Latest</f>
        <v>1643.348</v>
      </c>
      <c r="G102" s="60">
        <f>A126113750L_Latest</f>
        <v>710.62599999999998</v>
      </c>
      <c r="H102" s="60">
        <f>A126106190V_Latest</f>
        <v>932.72199999999998</v>
      </c>
      <c r="I102" s="60">
        <f>A126096110L_Latest</f>
        <v>541.41</v>
      </c>
      <c r="J102" s="60">
        <f>A126111230W_Latest</f>
        <v>294.93</v>
      </c>
      <c r="K102" s="60">
        <f>A126103670A_Latest</f>
        <v>246.48</v>
      </c>
      <c r="L102" s="59">
        <f>A126099890T_Latest</f>
        <v>678.22</v>
      </c>
      <c r="M102" s="59">
        <f>A126115010T_Latest</f>
        <v>230.77799999999999</v>
      </c>
      <c r="N102" s="59">
        <f>A126107450W_Latest</f>
        <v>447.44200000000001</v>
      </c>
      <c r="O102" s="59">
        <f>A126101150K_Latest</f>
        <v>423.71800000000002</v>
      </c>
      <c r="P102" s="59">
        <f>A126116270F_Latest</f>
        <v>184.91800000000001</v>
      </c>
      <c r="Q102" s="59">
        <f>A126108710X_Latest</f>
        <v>238.8</v>
      </c>
      <c r="R102" s="59">
        <f>A126097370A_Latest</f>
        <v>162.57900000000001</v>
      </c>
      <c r="S102" s="59">
        <f>A126112490K_Latest</f>
        <v>89.453999999999994</v>
      </c>
      <c r="T102" s="59">
        <f>A126104930C_Latest</f>
        <v>73.123999999999995</v>
      </c>
      <c r="U102" s="53">
        <v>30</v>
      </c>
    </row>
    <row r="103" spans="1:21" hidden="1">
      <c r="A103" s="42"/>
      <c r="B103" s="45" t="s">
        <v>3008</v>
      </c>
      <c r="C103" s="59">
        <f>A126094834J_Latest</f>
        <v>367.50099999999998</v>
      </c>
      <c r="D103" s="59">
        <f>A126109954L_Latest</f>
        <v>152.25700000000001</v>
      </c>
      <c r="E103" s="59">
        <f>A126102394X_Latest</f>
        <v>215.244</v>
      </c>
      <c r="F103" s="60">
        <f>A126098614C_Latest</f>
        <v>347.03500000000003</v>
      </c>
      <c r="G103" s="60">
        <f>A126113734L_Latest</f>
        <v>140.756</v>
      </c>
      <c r="H103" s="60">
        <f>A126106174V_Latest</f>
        <v>206.279</v>
      </c>
      <c r="I103" s="60">
        <f>A126096094X_Latest</f>
        <v>91.515000000000001</v>
      </c>
      <c r="J103" s="60">
        <f>A126111214W_Latest</f>
        <v>52.494999999999997</v>
      </c>
      <c r="K103" s="60">
        <f>A126103654A_Latest</f>
        <v>39.018999999999998</v>
      </c>
      <c r="L103" s="59">
        <f>A126099874T_Latest</f>
        <v>175.41900000000001</v>
      </c>
      <c r="M103" s="59">
        <f>A126114994A_Latest</f>
        <v>49.548000000000002</v>
      </c>
      <c r="N103" s="59">
        <f>A126107434W_Latest</f>
        <v>125.87</v>
      </c>
      <c r="O103" s="59">
        <f>A126101134K_Latest</f>
        <v>80.102000000000004</v>
      </c>
      <c r="P103" s="59">
        <f>A126116254F_Latest</f>
        <v>38.713000000000001</v>
      </c>
      <c r="Q103" s="59">
        <f>A126108694K_Latest</f>
        <v>41.389000000000003</v>
      </c>
      <c r="R103" s="59">
        <f>A126097354A_Latest</f>
        <v>20.465</v>
      </c>
      <c r="S103" s="59">
        <f>A126112474K_Latest</f>
        <v>11.500999999999999</v>
      </c>
      <c r="T103" s="59">
        <f>A126104914C_Latest</f>
        <v>8.9649999999999999</v>
      </c>
      <c r="U103" s="53">
        <v>31</v>
      </c>
    </row>
    <row r="104" spans="1:21" hidden="1">
      <c r="A104" s="42"/>
      <c r="B104" s="45" t="s">
        <v>3009</v>
      </c>
      <c r="C104" s="59">
        <f>A126094870T_Latest</f>
        <v>1438.4259999999999</v>
      </c>
      <c r="D104" s="59">
        <f>A126109990W_Latest</f>
        <v>647.82299999999998</v>
      </c>
      <c r="E104" s="59">
        <f>A126102430W_Latest</f>
        <v>790.60299999999995</v>
      </c>
      <c r="F104" s="60">
        <f>A126098650L_Latest</f>
        <v>1296.3130000000001</v>
      </c>
      <c r="G104" s="60">
        <f>A126113770W_Latest</f>
        <v>569.87</v>
      </c>
      <c r="H104" s="60">
        <f>A126106210T_Latest</f>
        <v>726.44299999999998</v>
      </c>
      <c r="I104" s="60">
        <f>A126096130W_Latest</f>
        <v>449.89499999999998</v>
      </c>
      <c r="J104" s="60">
        <f>A126111250F_Latest</f>
        <v>242.434</v>
      </c>
      <c r="K104" s="60">
        <f>A126103690K_Latest</f>
        <v>207.46100000000001</v>
      </c>
      <c r="L104" s="59">
        <f>A126099910R_Latest</f>
        <v>502.80200000000002</v>
      </c>
      <c r="M104" s="59">
        <f>A126115030A_Latest</f>
        <v>181.23</v>
      </c>
      <c r="N104" s="59">
        <f>A126107470F_Latest</f>
        <v>321.572</v>
      </c>
      <c r="O104" s="59">
        <f>A126101170V_Latest</f>
        <v>343.61599999999999</v>
      </c>
      <c r="P104" s="59">
        <f>A126116290R_Latest</f>
        <v>146.20599999999999</v>
      </c>
      <c r="Q104" s="59">
        <f>A126108730J_Latest</f>
        <v>197.41</v>
      </c>
      <c r="R104" s="59">
        <f>A126097390K_Latest</f>
        <v>142.113</v>
      </c>
      <c r="S104" s="59">
        <f>A126112510J_Latest</f>
        <v>77.953000000000003</v>
      </c>
      <c r="T104" s="59">
        <f>A126104950L_Latest</f>
        <v>64.16</v>
      </c>
      <c r="U104" s="53">
        <v>32</v>
      </c>
    </row>
    <row r="105" spans="1:21" hidden="1">
      <c r="A105" s="42"/>
      <c r="B105" s="45" t="s">
        <v>3010</v>
      </c>
      <c r="C105" s="59">
        <f>A126094846T_Latest</f>
        <v>13730.922</v>
      </c>
      <c r="D105" s="59">
        <f>A126109966W_Latest</f>
        <v>7115.125</v>
      </c>
      <c r="E105" s="59">
        <f>A126102406W_Latest</f>
        <v>6615.7969999999996</v>
      </c>
      <c r="F105" s="60">
        <f>A126098626L_Latest</f>
        <v>13067.607</v>
      </c>
      <c r="G105" s="60">
        <f>A126113746W_Latest</f>
        <v>6717.2030000000004</v>
      </c>
      <c r="H105" s="60">
        <f>A126106186C_Latest</f>
        <v>6350.4040000000005</v>
      </c>
      <c r="I105" s="60">
        <f>A126096106W_Latest</f>
        <v>2049.5770000000002</v>
      </c>
      <c r="J105" s="60">
        <f>A126111226F_Latest</f>
        <v>1030.759</v>
      </c>
      <c r="K105" s="60">
        <f>A126103666K_Latest</f>
        <v>1018.818</v>
      </c>
      <c r="L105" s="59">
        <f>A126099886A_Latest</f>
        <v>6214.62</v>
      </c>
      <c r="M105" s="59">
        <f>A126115006A_Latest</f>
        <v>3201.9929999999999</v>
      </c>
      <c r="N105" s="59">
        <f>A126107446F_Latest</f>
        <v>3012.627</v>
      </c>
      <c r="O105" s="59">
        <f>A126101146V_Latest</f>
        <v>4803.4089999999997</v>
      </c>
      <c r="P105" s="59">
        <f>A126116266R_Latest</f>
        <v>2484.451</v>
      </c>
      <c r="Q105" s="59">
        <f>A126108706J_Latest</f>
        <v>2318.9589999999998</v>
      </c>
      <c r="R105" s="59">
        <f>A126097366K_Latest</f>
        <v>663.31500000000005</v>
      </c>
      <c r="S105" s="59">
        <f>A126112486V_Latest</f>
        <v>397.923</v>
      </c>
      <c r="T105" s="59">
        <f>A126104926L_Latest</f>
        <v>265.39299999999997</v>
      </c>
      <c r="U105" s="53">
        <v>33</v>
      </c>
    </row>
    <row r="106" spans="1:21" hidden="1">
      <c r="A106" s="42"/>
      <c r="B106" s="45" t="s">
        <v>3011</v>
      </c>
      <c r="C106" s="59">
        <f>A126094874A_Latest</f>
        <v>6984.9889999999996</v>
      </c>
      <c r="D106" s="59">
        <f>A126109994F_Latest</f>
        <v>3054.21</v>
      </c>
      <c r="E106" s="59">
        <f>A126102434F_Latest</f>
        <v>3930.779</v>
      </c>
      <c r="F106" s="60">
        <f>A126098654W_Latest</f>
        <v>3359.1350000000002</v>
      </c>
      <c r="G106" s="60">
        <f>A126113774F_Latest</f>
        <v>1420.9190000000001</v>
      </c>
      <c r="H106" s="60">
        <f>A126106214A_Latest</f>
        <v>1938.2170000000001</v>
      </c>
      <c r="I106" s="60">
        <f>A126096134F_Latest</f>
        <v>966.51499999999999</v>
      </c>
      <c r="J106" s="60">
        <f>A126111254R_Latest</f>
        <v>514.35400000000004</v>
      </c>
      <c r="K106" s="60">
        <f>A126103694V_Latest</f>
        <v>452.16199999999998</v>
      </c>
      <c r="L106" s="59">
        <f>A126099914X_Latest</f>
        <v>980.14400000000001</v>
      </c>
      <c r="M106" s="59">
        <f>A126115034K_Latest</f>
        <v>351.66899999999998</v>
      </c>
      <c r="N106" s="59">
        <f>A126107474R_Latest</f>
        <v>628.47500000000002</v>
      </c>
      <c r="O106" s="59">
        <f>A126101174C_Latest</f>
        <v>1412.4760000000001</v>
      </c>
      <c r="P106" s="59">
        <f>A126116294X_Latest</f>
        <v>554.89599999999996</v>
      </c>
      <c r="Q106" s="59">
        <f>A126108734T_Latest</f>
        <v>857.58</v>
      </c>
      <c r="R106" s="59">
        <f>A126097394V_Latest</f>
        <v>3625.8530000000001</v>
      </c>
      <c r="S106" s="59">
        <f>A126112514T_Latest</f>
        <v>1633.2909999999999</v>
      </c>
      <c r="T106" s="59">
        <f>A126104954W_Latest</f>
        <v>1992.5630000000001</v>
      </c>
      <c r="U106" s="53">
        <v>34</v>
      </c>
    </row>
    <row r="107" spans="1:21" hidden="1">
      <c r="A107" s="42"/>
      <c r="B107" s="45" t="s">
        <v>3012</v>
      </c>
      <c r="C107" s="59">
        <f>A126094854T_Latest</f>
        <v>972.08100000000002</v>
      </c>
      <c r="D107" s="59">
        <f>A126109974W_Latest</f>
        <v>407.48</v>
      </c>
      <c r="E107" s="59">
        <f>A126102414W_Latest</f>
        <v>564.601</v>
      </c>
      <c r="F107" s="60">
        <f>A126098634L_Latest</f>
        <v>844.23800000000006</v>
      </c>
      <c r="G107" s="60">
        <f>A126113754W_Latest</f>
        <v>334.76100000000002</v>
      </c>
      <c r="H107" s="60">
        <f>A126106194C_Latest</f>
        <v>509.47699999999998</v>
      </c>
      <c r="I107" s="60">
        <f>A126096114W_Latest</f>
        <v>282.47800000000001</v>
      </c>
      <c r="J107" s="60">
        <f>A126111234F_Latest</f>
        <v>149.83500000000001</v>
      </c>
      <c r="K107" s="60">
        <f>A126103674K_Latest</f>
        <v>132.642</v>
      </c>
      <c r="L107" s="59">
        <f>A126099894A_Latest</f>
        <v>337.10300000000001</v>
      </c>
      <c r="M107" s="59">
        <f>A126115014A_Latest</f>
        <v>98.430999999999997</v>
      </c>
      <c r="N107" s="59">
        <f>A126107454F_Latest</f>
        <v>238.67099999999999</v>
      </c>
      <c r="O107" s="59">
        <f>A126101154V_Latest</f>
        <v>224.65799999999999</v>
      </c>
      <c r="P107" s="59">
        <f>A126116274R_Latest</f>
        <v>86.494</v>
      </c>
      <c r="Q107" s="59">
        <f>A126108714J_Latest</f>
        <v>138.16300000000001</v>
      </c>
      <c r="R107" s="59">
        <f>A126097374K_Latest</f>
        <v>127.842</v>
      </c>
      <c r="S107" s="59">
        <f>A126112494V_Latest</f>
        <v>72.718999999999994</v>
      </c>
      <c r="T107" s="59">
        <f>A126104934L_Latest</f>
        <v>55.124000000000002</v>
      </c>
      <c r="U107" s="53">
        <v>35</v>
      </c>
    </row>
    <row r="108" spans="1:21" hidden="1">
      <c r="A108" s="47"/>
      <c r="B108" s="48"/>
      <c r="C108" s="46"/>
      <c r="D108" s="46"/>
      <c r="E108" s="46"/>
      <c r="F108" s="46"/>
      <c r="G108" s="46"/>
      <c r="H108" s="46"/>
      <c r="I108" s="46"/>
      <c r="J108" s="46"/>
      <c r="K108" s="46"/>
      <c r="L108" s="46"/>
      <c r="M108" s="46"/>
      <c r="N108" s="46"/>
      <c r="O108" s="46"/>
      <c r="P108" s="46"/>
      <c r="Q108" s="46"/>
      <c r="R108" s="46"/>
      <c r="S108" s="46"/>
      <c r="T108" s="46"/>
    </row>
    <row r="109" spans="1:21" hidden="1">
      <c r="A109" s="47"/>
      <c r="B109" s="48"/>
      <c r="C109" s="46"/>
      <c r="D109" s="46"/>
      <c r="E109" s="46"/>
      <c r="F109" s="46"/>
      <c r="G109" s="46"/>
      <c r="H109" s="46"/>
      <c r="I109" s="46"/>
      <c r="J109" s="46"/>
      <c r="K109" s="46"/>
      <c r="L109" s="46"/>
      <c r="M109" s="46"/>
      <c r="N109" s="46"/>
      <c r="O109" s="46"/>
      <c r="P109" s="46"/>
      <c r="Q109" s="46"/>
      <c r="R109" s="46"/>
      <c r="S109" s="46"/>
      <c r="T109" s="46"/>
    </row>
    <row r="110" spans="1:21" hidden="1">
      <c r="A110" s="47"/>
      <c r="B110" s="48"/>
      <c r="C110" s="46"/>
      <c r="D110" s="46"/>
      <c r="E110" s="46"/>
      <c r="F110" s="46"/>
      <c r="G110" s="46"/>
      <c r="H110" s="46"/>
      <c r="I110" s="46"/>
      <c r="J110" s="46"/>
      <c r="K110" s="46"/>
      <c r="L110" s="46"/>
      <c r="M110" s="46"/>
      <c r="N110" s="46"/>
      <c r="O110" s="46"/>
      <c r="P110" s="46"/>
      <c r="Q110" s="46"/>
      <c r="R110" s="46"/>
      <c r="S110" s="46"/>
      <c r="T110" s="46"/>
    </row>
    <row r="111" spans="1:21" hidden="1">
      <c r="A111" s="47"/>
      <c r="B111" s="48"/>
      <c r="C111" s="46"/>
      <c r="D111" s="46"/>
      <c r="E111" s="46"/>
      <c r="F111" s="46"/>
      <c r="G111" s="46"/>
      <c r="H111" s="46"/>
      <c r="I111" s="46"/>
      <c r="J111" s="46"/>
      <c r="K111" s="46"/>
      <c r="L111" s="46"/>
      <c r="M111" s="46"/>
      <c r="N111" s="46"/>
      <c r="O111" s="46"/>
      <c r="P111" s="46"/>
      <c r="Q111" s="46"/>
      <c r="R111" s="46"/>
      <c r="S111" s="46"/>
      <c r="T111" s="46"/>
    </row>
    <row r="112" spans="1:21" hidden="1">
      <c r="A112" s="47"/>
      <c r="B112" s="48"/>
      <c r="C112" s="46"/>
      <c r="D112" s="46"/>
      <c r="E112" s="46"/>
      <c r="F112" s="46"/>
      <c r="G112" s="46"/>
      <c r="H112" s="46"/>
      <c r="I112" s="46"/>
      <c r="J112" s="46"/>
      <c r="K112" s="46"/>
      <c r="L112" s="46"/>
      <c r="M112" s="46"/>
      <c r="N112" s="46"/>
      <c r="O112" s="46"/>
      <c r="P112" s="46"/>
      <c r="Q112" s="46"/>
      <c r="R112" s="46"/>
      <c r="S112" s="46"/>
      <c r="T112" s="46"/>
    </row>
    <row r="113" spans="1:21" hidden="1">
      <c r="A113" s="47"/>
      <c r="B113" s="48"/>
      <c r="C113" s="46"/>
      <c r="D113" s="46"/>
      <c r="E113" s="46"/>
      <c r="F113" s="46"/>
      <c r="G113" s="46"/>
      <c r="H113" s="46"/>
      <c r="I113" s="46"/>
      <c r="J113" s="46"/>
      <c r="K113" s="46"/>
      <c r="L113" s="46"/>
      <c r="M113" s="46"/>
      <c r="N113" s="46"/>
      <c r="O113" s="46"/>
      <c r="P113" s="46"/>
      <c r="Q113" s="46"/>
      <c r="R113" s="46"/>
      <c r="S113" s="46"/>
      <c r="T113" s="46"/>
    </row>
    <row r="114" spans="1:21" hidden="1">
      <c r="A114" s="47"/>
      <c r="B114" s="48"/>
      <c r="C114" s="46"/>
      <c r="D114" s="46"/>
      <c r="E114" s="46"/>
      <c r="F114" s="46"/>
      <c r="G114" s="46"/>
      <c r="H114" s="46"/>
      <c r="I114" s="46"/>
      <c r="J114" s="46"/>
      <c r="K114" s="46"/>
      <c r="L114" s="46"/>
      <c r="M114" s="46"/>
      <c r="N114" s="46"/>
      <c r="O114" s="46"/>
      <c r="P114" s="46"/>
      <c r="Q114" s="46"/>
      <c r="R114" s="46"/>
      <c r="S114" s="46"/>
      <c r="T114" s="46"/>
    </row>
    <row r="115" spans="1:21" hidden="1">
      <c r="A115" s="47"/>
      <c r="B115" s="48"/>
      <c r="C115" s="46"/>
      <c r="D115" s="46"/>
      <c r="E115" s="46"/>
      <c r="F115" s="46"/>
      <c r="G115" s="46"/>
      <c r="H115" s="46"/>
      <c r="I115" s="46"/>
      <c r="J115" s="46"/>
      <c r="K115" s="46"/>
      <c r="L115" s="46"/>
      <c r="M115" s="46"/>
      <c r="N115" s="46"/>
      <c r="O115" s="46"/>
      <c r="P115" s="46"/>
      <c r="Q115" s="46"/>
      <c r="R115" s="46"/>
      <c r="S115" s="46"/>
      <c r="T115" s="46"/>
    </row>
    <row r="116" spans="1:21" hidden="1">
      <c r="A116" s="52"/>
      <c r="B116" s="51"/>
      <c r="C116" s="54">
        <v>1</v>
      </c>
      <c r="D116" s="54">
        <v>2</v>
      </c>
      <c r="E116" s="54">
        <v>3</v>
      </c>
      <c r="F116" s="54">
        <v>4</v>
      </c>
      <c r="G116" s="54">
        <v>5</v>
      </c>
      <c r="H116" s="54">
        <v>6</v>
      </c>
      <c r="I116" s="54">
        <v>7</v>
      </c>
      <c r="J116" s="54">
        <v>8</v>
      </c>
      <c r="K116" s="54">
        <v>9</v>
      </c>
      <c r="L116" s="54">
        <v>10</v>
      </c>
      <c r="M116" s="54">
        <v>11</v>
      </c>
      <c r="N116" s="54">
        <v>12</v>
      </c>
      <c r="O116" s="54">
        <v>13</v>
      </c>
      <c r="P116" s="54">
        <v>14</v>
      </c>
      <c r="Q116" s="54">
        <v>15</v>
      </c>
      <c r="R116" s="54">
        <v>16</v>
      </c>
      <c r="S116" s="54">
        <v>17</v>
      </c>
      <c r="T116" s="54">
        <v>18</v>
      </c>
    </row>
    <row r="117" spans="1:21" hidden="1">
      <c r="A117" s="37"/>
      <c r="B117" s="37"/>
      <c r="C117" s="73" t="s">
        <v>2971</v>
      </c>
      <c r="D117" s="73"/>
      <c r="E117" s="73"/>
      <c r="F117" s="73" t="s">
        <v>3013</v>
      </c>
      <c r="G117" s="73"/>
      <c r="H117" s="73"/>
      <c r="I117" s="73" t="s">
        <v>3014</v>
      </c>
      <c r="J117" s="73"/>
      <c r="K117" s="73"/>
      <c r="L117" s="73" t="s">
        <v>3015</v>
      </c>
      <c r="M117" s="73"/>
      <c r="N117" s="73"/>
      <c r="O117" s="73" t="s">
        <v>3016</v>
      </c>
      <c r="P117" s="73"/>
      <c r="Q117" s="73"/>
      <c r="R117" s="73" t="s">
        <v>3017</v>
      </c>
      <c r="S117" s="73"/>
      <c r="T117" s="73"/>
    </row>
    <row r="118" spans="1:21" hidden="1">
      <c r="A118" s="37"/>
      <c r="B118" s="37"/>
      <c r="C118" s="38" t="s">
        <v>2973</v>
      </c>
      <c r="D118" s="38" t="s">
        <v>2974</v>
      </c>
      <c r="E118" s="38" t="s">
        <v>2975</v>
      </c>
      <c r="F118" s="38" t="s">
        <v>2973</v>
      </c>
      <c r="G118" s="38" t="s">
        <v>2974</v>
      </c>
      <c r="H118" s="38" t="s">
        <v>2975</v>
      </c>
      <c r="I118" s="38" t="s">
        <v>2973</v>
      </c>
      <c r="J118" s="38" t="s">
        <v>2974</v>
      </c>
      <c r="K118" s="38" t="s">
        <v>2975</v>
      </c>
      <c r="L118" s="38" t="s">
        <v>2973</v>
      </c>
      <c r="M118" s="38" t="s">
        <v>2974</v>
      </c>
      <c r="N118" s="38" t="s">
        <v>2975</v>
      </c>
      <c r="O118" s="38" t="s">
        <v>2973</v>
      </c>
      <c r="P118" s="38" t="s">
        <v>2974</v>
      </c>
      <c r="Q118" s="38" t="s">
        <v>2975</v>
      </c>
      <c r="R118" s="38" t="s">
        <v>2973</v>
      </c>
      <c r="S118" s="38" t="s">
        <v>2974</v>
      </c>
      <c r="T118" s="38" t="s">
        <v>2975</v>
      </c>
    </row>
    <row r="119" spans="1:21" hidden="1">
      <c r="A119" s="37"/>
      <c r="B119" s="37"/>
      <c r="C119" s="41" t="s">
        <v>2976</v>
      </c>
      <c r="D119" s="41" t="s">
        <v>2976</v>
      </c>
      <c r="E119" s="41" t="s">
        <v>2976</v>
      </c>
      <c r="F119" s="41" t="s">
        <v>2976</v>
      </c>
      <c r="G119" s="41" t="s">
        <v>2976</v>
      </c>
      <c r="H119" s="41" t="s">
        <v>2976</v>
      </c>
      <c r="I119" s="41" t="s">
        <v>2976</v>
      </c>
      <c r="J119" s="41" t="s">
        <v>2976</v>
      </c>
      <c r="K119" s="41" t="s">
        <v>2976</v>
      </c>
      <c r="L119" s="41" t="s">
        <v>2976</v>
      </c>
      <c r="M119" s="41" t="s">
        <v>2976</v>
      </c>
      <c r="N119" s="41" t="s">
        <v>2976</v>
      </c>
      <c r="O119" s="41" t="s">
        <v>2976</v>
      </c>
      <c r="P119" s="41" t="s">
        <v>2976</v>
      </c>
      <c r="Q119" s="41" t="s">
        <v>2976</v>
      </c>
      <c r="R119" s="41" t="s">
        <v>2976</v>
      </c>
      <c r="S119" s="41" t="s">
        <v>2976</v>
      </c>
      <c r="T119" s="41" t="s">
        <v>2976</v>
      </c>
    </row>
    <row r="120" spans="1:21" hidden="1">
      <c r="A120" s="42" t="s">
        <v>2977</v>
      </c>
      <c r="B120" s="43"/>
      <c r="C120" s="41"/>
      <c r="D120" s="41"/>
      <c r="E120" s="41"/>
      <c r="F120" s="44"/>
      <c r="G120" s="58"/>
      <c r="H120" s="58"/>
    </row>
    <row r="121" spans="1:21" hidden="1">
      <c r="A121" s="42"/>
      <c r="B121" s="45" t="s">
        <v>2978</v>
      </c>
      <c r="C121" s="61" t="s">
        <v>262</v>
      </c>
      <c r="D121" s="61" t="s">
        <v>263</v>
      </c>
      <c r="E121" s="61" t="s">
        <v>264</v>
      </c>
      <c r="F121" s="61" t="s">
        <v>367</v>
      </c>
      <c r="G121" s="61" t="s">
        <v>368</v>
      </c>
      <c r="H121" s="61" t="s">
        <v>369</v>
      </c>
      <c r="I121" s="61" t="s">
        <v>472</v>
      </c>
      <c r="J121" s="61" t="s">
        <v>473</v>
      </c>
      <c r="K121" s="61" t="s">
        <v>474</v>
      </c>
      <c r="L121" s="61" t="s">
        <v>827</v>
      </c>
      <c r="M121" s="61" t="s">
        <v>828</v>
      </c>
      <c r="N121" s="61" t="s">
        <v>829</v>
      </c>
      <c r="O121" s="61" t="s">
        <v>932</v>
      </c>
      <c r="P121" s="61" t="s">
        <v>933</v>
      </c>
      <c r="Q121" s="61" t="s">
        <v>934</v>
      </c>
      <c r="R121" s="61" t="s">
        <v>1287</v>
      </c>
      <c r="S121" s="61" t="s">
        <v>1288</v>
      </c>
      <c r="T121" s="61" t="s">
        <v>1289</v>
      </c>
      <c r="U121" s="53">
        <v>1</v>
      </c>
    </row>
    <row r="122" spans="1:21" hidden="1">
      <c r="A122" s="42"/>
      <c r="B122" s="45" t="s">
        <v>2979</v>
      </c>
      <c r="C122" s="61" t="s">
        <v>265</v>
      </c>
      <c r="D122" s="61" t="s">
        <v>266</v>
      </c>
      <c r="E122" s="61" t="s">
        <v>267</v>
      </c>
      <c r="F122" s="61" t="s">
        <v>370</v>
      </c>
      <c r="G122" s="61" t="s">
        <v>371</v>
      </c>
      <c r="H122" s="61" t="s">
        <v>372</v>
      </c>
      <c r="I122" s="61" t="s">
        <v>475</v>
      </c>
      <c r="J122" s="61" t="s">
        <v>476</v>
      </c>
      <c r="K122" s="61" t="s">
        <v>477</v>
      </c>
      <c r="L122" s="61" t="s">
        <v>830</v>
      </c>
      <c r="M122" s="61" t="s">
        <v>831</v>
      </c>
      <c r="N122" s="61" t="s">
        <v>832</v>
      </c>
      <c r="O122" s="61" t="s">
        <v>935</v>
      </c>
      <c r="P122" s="61" t="s">
        <v>936</v>
      </c>
      <c r="Q122" s="61" t="s">
        <v>937</v>
      </c>
      <c r="R122" s="61" t="s">
        <v>1290</v>
      </c>
      <c r="S122" s="61" t="s">
        <v>1291</v>
      </c>
      <c r="T122" s="61" t="s">
        <v>1292</v>
      </c>
      <c r="U122" s="53">
        <v>2</v>
      </c>
    </row>
    <row r="123" spans="1:21" hidden="1">
      <c r="A123" s="42"/>
      <c r="B123" s="45" t="s">
        <v>2980</v>
      </c>
      <c r="C123" s="61" t="s">
        <v>268</v>
      </c>
      <c r="D123" s="61" t="s">
        <v>269</v>
      </c>
      <c r="E123" s="61" t="s">
        <v>270</v>
      </c>
      <c r="F123" s="61" t="s">
        <v>373</v>
      </c>
      <c r="G123" s="61" t="s">
        <v>374</v>
      </c>
      <c r="H123" s="61" t="s">
        <v>375</v>
      </c>
      <c r="I123" s="61" t="s">
        <v>478</v>
      </c>
      <c r="J123" s="61" t="s">
        <v>479</v>
      </c>
      <c r="K123" s="61" t="s">
        <v>480</v>
      </c>
      <c r="L123" s="61" t="s">
        <v>833</v>
      </c>
      <c r="M123" s="61" t="s">
        <v>834</v>
      </c>
      <c r="N123" s="61" t="s">
        <v>835</v>
      </c>
      <c r="O123" s="61" t="s">
        <v>938</v>
      </c>
      <c r="P123" s="61" t="s">
        <v>939</v>
      </c>
      <c r="Q123" s="61" t="s">
        <v>940</v>
      </c>
      <c r="R123" s="61" t="s">
        <v>1293</v>
      </c>
      <c r="S123" s="61" t="s">
        <v>1294</v>
      </c>
      <c r="T123" s="61" t="s">
        <v>1295</v>
      </c>
      <c r="U123" s="53">
        <v>3</v>
      </c>
    </row>
    <row r="124" spans="1:21" hidden="1">
      <c r="A124" s="42"/>
      <c r="B124" s="45" t="s">
        <v>2981</v>
      </c>
      <c r="C124" s="61" t="s">
        <v>271</v>
      </c>
      <c r="D124" s="61" t="s">
        <v>272</v>
      </c>
      <c r="E124" s="61" t="s">
        <v>273</v>
      </c>
      <c r="F124" s="61" t="s">
        <v>376</v>
      </c>
      <c r="G124" s="61" t="s">
        <v>377</v>
      </c>
      <c r="H124" s="61" t="s">
        <v>378</v>
      </c>
      <c r="I124" s="61" t="s">
        <v>481</v>
      </c>
      <c r="J124" s="61" t="s">
        <v>482</v>
      </c>
      <c r="K124" s="61" t="s">
        <v>483</v>
      </c>
      <c r="L124" s="61" t="s">
        <v>836</v>
      </c>
      <c r="M124" s="61" t="s">
        <v>837</v>
      </c>
      <c r="N124" s="61" t="s">
        <v>838</v>
      </c>
      <c r="O124" s="61" t="s">
        <v>941</v>
      </c>
      <c r="P124" s="61" t="s">
        <v>942</v>
      </c>
      <c r="Q124" s="61" t="s">
        <v>943</v>
      </c>
      <c r="R124" s="61" t="s">
        <v>1296</v>
      </c>
      <c r="S124" s="61" t="s">
        <v>1297</v>
      </c>
      <c r="T124" s="61" t="s">
        <v>1298</v>
      </c>
      <c r="U124" s="53">
        <v>4</v>
      </c>
    </row>
    <row r="125" spans="1:21" hidden="1">
      <c r="A125" s="42"/>
      <c r="B125" s="45" t="s">
        <v>2982</v>
      </c>
      <c r="C125" s="61" t="s">
        <v>274</v>
      </c>
      <c r="D125" s="61" t="s">
        <v>275</v>
      </c>
      <c r="E125" s="61" t="s">
        <v>276</v>
      </c>
      <c r="F125" s="61" t="s">
        <v>379</v>
      </c>
      <c r="G125" s="61" t="s">
        <v>380</v>
      </c>
      <c r="H125" s="61" t="s">
        <v>381</v>
      </c>
      <c r="I125" s="61" t="s">
        <v>484</v>
      </c>
      <c r="J125" s="61" t="s">
        <v>485</v>
      </c>
      <c r="K125" s="61" t="s">
        <v>486</v>
      </c>
      <c r="L125" s="61" t="s">
        <v>839</v>
      </c>
      <c r="M125" s="61" t="s">
        <v>840</v>
      </c>
      <c r="N125" s="61" t="s">
        <v>841</v>
      </c>
      <c r="O125" s="61" t="s">
        <v>944</v>
      </c>
      <c r="P125" s="61" t="s">
        <v>945</v>
      </c>
      <c r="Q125" s="61" t="s">
        <v>946</v>
      </c>
      <c r="R125" s="61" t="s">
        <v>1299</v>
      </c>
      <c r="S125" s="61" t="s">
        <v>1300</v>
      </c>
      <c r="T125" s="61" t="s">
        <v>1301</v>
      </c>
      <c r="U125" s="53">
        <v>5</v>
      </c>
    </row>
    <row r="126" spans="1:21" hidden="1">
      <c r="A126" s="42"/>
      <c r="B126" s="45" t="s">
        <v>2983</v>
      </c>
      <c r="C126" s="61" t="s">
        <v>277</v>
      </c>
      <c r="D126" s="61" t="s">
        <v>278</v>
      </c>
      <c r="E126" s="61" t="s">
        <v>279</v>
      </c>
      <c r="F126" s="61" t="s">
        <v>382</v>
      </c>
      <c r="G126" s="61" t="s">
        <v>383</v>
      </c>
      <c r="H126" s="61" t="s">
        <v>384</v>
      </c>
      <c r="I126" s="61" t="s">
        <v>487</v>
      </c>
      <c r="J126" s="61" t="s">
        <v>488</v>
      </c>
      <c r="K126" s="61" t="s">
        <v>489</v>
      </c>
      <c r="L126" s="61" t="s">
        <v>842</v>
      </c>
      <c r="M126" s="61" t="s">
        <v>843</v>
      </c>
      <c r="N126" s="61" t="s">
        <v>844</v>
      </c>
      <c r="O126" s="61" t="s">
        <v>947</v>
      </c>
      <c r="P126" s="61" t="s">
        <v>948</v>
      </c>
      <c r="Q126" s="61" t="s">
        <v>949</v>
      </c>
      <c r="R126" s="61" t="s">
        <v>1302</v>
      </c>
      <c r="S126" s="61" t="s">
        <v>1303</v>
      </c>
      <c r="T126" s="61" t="s">
        <v>1304</v>
      </c>
      <c r="U126" s="53">
        <v>6</v>
      </c>
    </row>
    <row r="127" spans="1:21" hidden="1">
      <c r="A127" s="42"/>
      <c r="B127" s="45" t="s">
        <v>2984</v>
      </c>
      <c r="C127" s="61" t="s">
        <v>280</v>
      </c>
      <c r="D127" s="61" t="s">
        <v>281</v>
      </c>
      <c r="E127" s="61" t="s">
        <v>282</v>
      </c>
      <c r="F127" s="61" t="s">
        <v>385</v>
      </c>
      <c r="G127" s="61" t="s">
        <v>386</v>
      </c>
      <c r="H127" s="61" t="s">
        <v>387</v>
      </c>
      <c r="I127" s="61" t="s">
        <v>490</v>
      </c>
      <c r="J127" s="61" t="s">
        <v>491</v>
      </c>
      <c r="K127" s="61" t="s">
        <v>492</v>
      </c>
      <c r="L127" s="61" t="s">
        <v>845</v>
      </c>
      <c r="M127" s="61" t="s">
        <v>846</v>
      </c>
      <c r="N127" s="61" t="s">
        <v>847</v>
      </c>
      <c r="O127" s="61" t="s">
        <v>950</v>
      </c>
      <c r="P127" s="61" t="s">
        <v>951</v>
      </c>
      <c r="Q127" s="61" t="s">
        <v>952</v>
      </c>
      <c r="R127" s="61" t="s">
        <v>1305</v>
      </c>
      <c r="S127" s="61" t="s">
        <v>1306</v>
      </c>
      <c r="T127" s="61" t="s">
        <v>1307</v>
      </c>
      <c r="U127" s="53">
        <v>7</v>
      </c>
    </row>
    <row r="128" spans="1:21" hidden="1">
      <c r="A128" s="42"/>
      <c r="B128" s="45" t="s">
        <v>2985</v>
      </c>
      <c r="C128" s="61" t="s">
        <v>283</v>
      </c>
      <c r="D128" s="61" t="s">
        <v>284</v>
      </c>
      <c r="E128" s="61" t="s">
        <v>285</v>
      </c>
      <c r="F128" s="61" t="s">
        <v>388</v>
      </c>
      <c r="G128" s="61" t="s">
        <v>389</v>
      </c>
      <c r="H128" s="61" t="s">
        <v>390</v>
      </c>
      <c r="I128" s="61" t="s">
        <v>493</v>
      </c>
      <c r="J128" s="61" t="s">
        <v>494</v>
      </c>
      <c r="K128" s="61" t="s">
        <v>495</v>
      </c>
      <c r="L128" s="61" t="s">
        <v>848</v>
      </c>
      <c r="M128" s="61" t="s">
        <v>849</v>
      </c>
      <c r="N128" s="61" t="s">
        <v>850</v>
      </c>
      <c r="O128" s="61" t="s">
        <v>953</v>
      </c>
      <c r="P128" s="61" t="s">
        <v>954</v>
      </c>
      <c r="Q128" s="61" t="s">
        <v>955</v>
      </c>
      <c r="R128" s="61" t="s">
        <v>1308</v>
      </c>
      <c r="S128" s="61" t="s">
        <v>1309</v>
      </c>
      <c r="T128" s="61" t="s">
        <v>1310</v>
      </c>
      <c r="U128" s="53">
        <v>8</v>
      </c>
    </row>
    <row r="129" spans="1:21" hidden="1">
      <c r="A129" s="42"/>
      <c r="B129" s="45" t="s">
        <v>2986</v>
      </c>
      <c r="C129" s="61" t="s">
        <v>286</v>
      </c>
      <c r="D129" s="61" t="s">
        <v>287</v>
      </c>
      <c r="E129" s="61" t="s">
        <v>288</v>
      </c>
      <c r="F129" s="61" t="s">
        <v>391</v>
      </c>
      <c r="G129" s="61" t="s">
        <v>392</v>
      </c>
      <c r="H129" s="61" t="s">
        <v>393</v>
      </c>
      <c r="I129" s="61" t="s">
        <v>496</v>
      </c>
      <c r="J129" s="61" t="s">
        <v>497</v>
      </c>
      <c r="K129" s="61" t="s">
        <v>498</v>
      </c>
      <c r="L129" s="61" t="s">
        <v>851</v>
      </c>
      <c r="M129" s="61" t="s">
        <v>852</v>
      </c>
      <c r="N129" s="61" t="s">
        <v>853</v>
      </c>
      <c r="O129" s="61" t="s">
        <v>956</v>
      </c>
      <c r="P129" s="61" t="s">
        <v>957</v>
      </c>
      <c r="Q129" s="61" t="s">
        <v>958</v>
      </c>
      <c r="R129" s="61" t="s">
        <v>1311</v>
      </c>
      <c r="S129" s="61" t="s">
        <v>1312</v>
      </c>
      <c r="T129" s="61" t="s">
        <v>1313</v>
      </c>
      <c r="U129" s="53">
        <v>9</v>
      </c>
    </row>
    <row r="130" spans="1:21" hidden="1">
      <c r="A130" s="42"/>
      <c r="B130" s="45" t="s">
        <v>2987</v>
      </c>
      <c r="C130" s="61" t="s">
        <v>289</v>
      </c>
      <c r="D130" s="61" t="s">
        <v>290</v>
      </c>
      <c r="E130" s="61" t="s">
        <v>291</v>
      </c>
      <c r="F130" s="61" t="s">
        <v>394</v>
      </c>
      <c r="G130" s="61" t="s">
        <v>395</v>
      </c>
      <c r="H130" s="61" t="s">
        <v>396</v>
      </c>
      <c r="I130" s="61" t="s">
        <v>499</v>
      </c>
      <c r="J130" s="61" t="s">
        <v>500</v>
      </c>
      <c r="K130" s="61" t="s">
        <v>501</v>
      </c>
      <c r="L130" s="61" t="s">
        <v>854</v>
      </c>
      <c r="M130" s="61" t="s">
        <v>855</v>
      </c>
      <c r="N130" s="61" t="s">
        <v>856</v>
      </c>
      <c r="O130" s="61" t="s">
        <v>959</v>
      </c>
      <c r="P130" s="61" t="s">
        <v>960</v>
      </c>
      <c r="Q130" s="61" t="s">
        <v>961</v>
      </c>
      <c r="R130" s="61" t="s">
        <v>1314</v>
      </c>
      <c r="S130" s="61" t="s">
        <v>1315</v>
      </c>
      <c r="T130" s="61" t="s">
        <v>1316</v>
      </c>
      <c r="U130" s="53">
        <v>10</v>
      </c>
    </row>
    <row r="131" spans="1:21" hidden="1">
      <c r="A131" s="42"/>
      <c r="B131" s="45" t="s">
        <v>2988</v>
      </c>
      <c r="C131" s="61" t="s">
        <v>292</v>
      </c>
      <c r="D131" s="61" t="s">
        <v>293</v>
      </c>
      <c r="E131" s="61" t="s">
        <v>294</v>
      </c>
      <c r="F131" s="61" t="s">
        <v>397</v>
      </c>
      <c r="G131" s="61" t="s">
        <v>398</v>
      </c>
      <c r="H131" s="61" t="s">
        <v>399</v>
      </c>
      <c r="I131" s="61" t="s">
        <v>502</v>
      </c>
      <c r="J131" s="61" t="s">
        <v>503</v>
      </c>
      <c r="K131" s="61" t="s">
        <v>504</v>
      </c>
      <c r="L131" s="61" t="s">
        <v>857</v>
      </c>
      <c r="M131" s="61" t="s">
        <v>858</v>
      </c>
      <c r="N131" s="61" t="s">
        <v>859</v>
      </c>
      <c r="O131" s="61" t="s">
        <v>962</v>
      </c>
      <c r="P131" s="61" t="s">
        <v>963</v>
      </c>
      <c r="Q131" s="61" t="s">
        <v>964</v>
      </c>
      <c r="R131" s="61" t="s">
        <v>1317</v>
      </c>
      <c r="S131" s="61" t="s">
        <v>1318</v>
      </c>
      <c r="T131" s="61" t="s">
        <v>1319</v>
      </c>
      <c r="U131" s="53">
        <v>11</v>
      </c>
    </row>
    <row r="132" spans="1:21" hidden="1">
      <c r="A132" s="42"/>
      <c r="B132" s="45" t="s">
        <v>2989</v>
      </c>
      <c r="C132" s="61" t="s">
        <v>295</v>
      </c>
      <c r="D132" s="61" t="s">
        <v>296</v>
      </c>
      <c r="E132" s="61" t="s">
        <v>297</v>
      </c>
      <c r="F132" s="61" t="s">
        <v>400</v>
      </c>
      <c r="G132" s="61" t="s">
        <v>401</v>
      </c>
      <c r="H132" s="61" t="s">
        <v>402</v>
      </c>
      <c r="I132" s="61" t="s">
        <v>505</v>
      </c>
      <c r="J132" s="61" t="s">
        <v>506</v>
      </c>
      <c r="K132" s="61" t="s">
        <v>507</v>
      </c>
      <c r="L132" s="61" t="s">
        <v>860</v>
      </c>
      <c r="M132" s="61" t="s">
        <v>861</v>
      </c>
      <c r="N132" s="61" t="s">
        <v>862</v>
      </c>
      <c r="O132" s="61" t="s">
        <v>965</v>
      </c>
      <c r="P132" s="61" t="s">
        <v>966</v>
      </c>
      <c r="Q132" s="61" t="s">
        <v>967</v>
      </c>
      <c r="R132" s="61" t="s">
        <v>1320</v>
      </c>
      <c r="S132" s="61" t="s">
        <v>1321</v>
      </c>
      <c r="T132" s="61" t="s">
        <v>1322</v>
      </c>
      <c r="U132" s="53">
        <v>12</v>
      </c>
    </row>
    <row r="133" spans="1:21" hidden="1">
      <c r="A133" s="42"/>
      <c r="B133" s="45" t="s">
        <v>2990</v>
      </c>
      <c r="C133" s="61" t="s">
        <v>298</v>
      </c>
      <c r="D133" s="61" t="s">
        <v>299</v>
      </c>
      <c r="E133" s="61" t="s">
        <v>300</v>
      </c>
      <c r="F133" s="61" t="s">
        <v>403</v>
      </c>
      <c r="G133" s="61" t="s">
        <v>404</v>
      </c>
      <c r="H133" s="61" t="s">
        <v>405</v>
      </c>
      <c r="I133" s="61" t="s">
        <v>508</v>
      </c>
      <c r="J133" s="61" t="s">
        <v>509</v>
      </c>
      <c r="K133" s="61" t="s">
        <v>510</v>
      </c>
      <c r="L133" s="61" t="s">
        <v>863</v>
      </c>
      <c r="M133" s="61" t="s">
        <v>864</v>
      </c>
      <c r="N133" s="61" t="s">
        <v>865</v>
      </c>
      <c r="O133" s="61" t="s">
        <v>968</v>
      </c>
      <c r="P133" s="61" t="s">
        <v>969</v>
      </c>
      <c r="Q133" s="61" t="s">
        <v>970</v>
      </c>
      <c r="R133" s="61" t="s">
        <v>1323</v>
      </c>
      <c r="S133" s="61" t="s">
        <v>1324</v>
      </c>
      <c r="T133" s="61" t="s">
        <v>1325</v>
      </c>
      <c r="U133" s="53">
        <v>13</v>
      </c>
    </row>
    <row r="134" spans="1:21" hidden="1">
      <c r="A134" s="42"/>
      <c r="B134" s="45" t="s">
        <v>2991</v>
      </c>
      <c r="C134" s="61" t="s">
        <v>301</v>
      </c>
      <c r="D134" s="61" t="s">
        <v>302</v>
      </c>
      <c r="E134" s="61" t="s">
        <v>303</v>
      </c>
      <c r="F134" s="61" t="s">
        <v>406</v>
      </c>
      <c r="G134" s="61" t="s">
        <v>407</v>
      </c>
      <c r="H134" s="61" t="s">
        <v>408</v>
      </c>
      <c r="I134" s="61" t="s">
        <v>511</v>
      </c>
      <c r="J134" s="61" t="s">
        <v>762</v>
      </c>
      <c r="K134" s="61" t="s">
        <v>763</v>
      </c>
      <c r="L134" s="61" t="s">
        <v>866</v>
      </c>
      <c r="M134" s="61" t="s">
        <v>867</v>
      </c>
      <c r="N134" s="61" t="s">
        <v>868</v>
      </c>
      <c r="O134" s="61" t="s">
        <v>971</v>
      </c>
      <c r="P134" s="61" t="s">
        <v>972</v>
      </c>
      <c r="Q134" s="61" t="s">
        <v>973</v>
      </c>
      <c r="R134" s="61" t="s">
        <v>1326</v>
      </c>
      <c r="S134" s="61" t="s">
        <v>1327</v>
      </c>
      <c r="T134" s="61" t="s">
        <v>1328</v>
      </c>
      <c r="U134" s="53">
        <v>14</v>
      </c>
    </row>
    <row r="135" spans="1:21" hidden="1">
      <c r="A135" s="42"/>
      <c r="B135" s="45" t="s">
        <v>2992</v>
      </c>
      <c r="C135" s="61" t="s">
        <v>304</v>
      </c>
      <c r="D135" s="61" t="s">
        <v>305</v>
      </c>
      <c r="E135" s="61" t="s">
        <v>306</v>
      </c>
      <c r="F135" s="61" t="s">
        <v>409</v>
      </c>
      <c r="G135" s="61" t="s">
        <v>410</v>
      </c>
      <c r="H135" s="61" t="s">
        <v>411</v>
      </c>
      <c r="I135" s="61" t="s">
        <v>764</v>
      </c>
      <c r="J135" s="61" t="s">
        <v>765</v>
      </c>
      <c r="K135" s="61" t="s">
        <v>766</v>
      </c>
      <c r="L135" s="61" t="s">
        <v>869</v>
      </c>
      <c r="M135" s="61" t="s">
        <v>870</v>
      </c>
      <c r="N135" s="61" t="s">
        <v>871</v>
      </c>
      <c r="O135" s="61" t="s">
        <v>974</v>
      </c>
      <c r="P135" s="61" t="s">
        <v>975</v>
      </c>
      <c r="Q135" s="61" t="s">
        <v>976</v>
      </c>
      <c r="R135" s="61" t="s">
        <v>1329</v>
      </c>
      <c r="S135" s="61" t="s">
        <v>1330</v>
      </c>
      <c r="T135" s="61" t="s">
        <v>1331</v>
      </c>
      <c r="U135" s="53">
        <v>15</v>
      </c>
    </row>
    <row r="136" spans="1:21" hidden="1">
      <c r="A136" s="42"/>
      <c r="B136" s="45" t="s">
        <v>2993</v>
      </c>
      <c r="C136" s="61" t="s">
        <v>307</v>
      </c>
      <c r="D136" s="61" t="s">
        <v>308</v>
      </c>
      <c r="E136" s="61" t="s">
        <v>309</v>
      </c>
      <c r="F136" s="61" t="s">
        <v>412</v>
      </c>
      <c r="G136" s="61" t="s">
        <v>413</v>
      </c>
      <c r="H136" s="61" t="s">
        <v>414</v>
      </c>
      <c r="I136" s="61" t="s">
        <v>767</v>
      </c>
      <c r="J136" s="61" t="s">
        <v>768</v>
      </c>
      <c r="K136" s="61" t="s">
        <v>769</v>
      </c>
      <c r="L136" s="61" t="s">
        <v>872</v>
      </c>
      <c r="M136" s="61" t="s">
        <v>873</v>
      </c>
      <c r="N136" s="61" t="s">
        <v>874</v>
      </c>
      <c r="O136" s="61" t="s">
        <v>977</v>
      </c>
      <c r="P136" s="61" t="s">
        <v>978</v>
      </c>
      <c r="Q136" s="61" t="s">
        <v>979</v>
      </c>
      <c r="R136" s="61" t="s">
        <v>1332</v>
      </c>
      <c r="S136" s="61" t="s">
        <v>1333</v>
      </c>
      <c r="T136" s="61" t="s">
        <v>1334</v>
      </c>
      <c r="U136" s="53">
        <v>16</v>
      </c>
    </row>
    <row r="137" spans="1:21" hidden="1">
      <c r="A137" s="42"/>
      <c r="B137" s="45" t="s">
        <v>2994</v>
      </c>
      <c r="C137" s="61" t="s">
        <v>310</v>
      </c>
      <c r="D137" s="61" t="s">
        <v>311</v>
      </c>
      <c r="E137" s="61" t="s">
        <v>312</v>
      </c>
      <c r="F137" s="61" t="s">
        <v>415</v>
      </c>
      <c r="G137" s="61" t="s">
        <v>416</v>
      </c>
      <c r="H137" s="61" t="s">
        <v>417</v>
      </c>
      <c r="I137" s="61" t="s">
        <v>770</v>
      </c>
      <c r="J137" s="61" t="s">
        <v>771</v>
      </c>
      <c r="K137" s="61" t="s">
        <v>772</v>
      </c>
      <c r="L137" s="61" t="s">
        <v>875</v>
      </c>
      <c r="M137" s="61" t="s">
        <v>876</v>
      </c>
      <c r="N137" s="61" t="s">
        <v>877</v>
      </c>
      <c r="O137" s="61" t="s">
        <v>980</v>
      </c>
      <c r="P137" s="61" t="s">
        <v>981</v>
      </c>
      <c r="Q137" s="61" t="s">
        <v>982</v>
      </c>
      <c r="R137" s="61" t="s">
        <v>1335</v>
      </c>
      <c r="S137" s="61" t="s">
        <v>1336</v>
      </c>
      <c r="T137" s="61" t="s">
        <v>1337</v>
      </c>
      <c r="U137" s="53">
        <v>17</v>
      </c>
    </row>
    <row r="138" spans="1:21" hidden="1">
      <c r="A138" s="42"/>
      <c r="B138" s="45" t="s">
        <v>2995</v>
      </c>
      <c r="C138" s="61" t="s">
        <v>313</v>
      </c>
      <c r="D138" s="61" t="s">
        <v>314</v>
      </c>
      <c r="E138" s="61" t="s">
        <v>315</v>
      </c>
      <c r="F138" s="61" t="s">
        <v>418</v>
      </c>
      <c r="G138" s="61" t="s">
        <v>419</v>
      </c>
      <c r="H138" s="61" t="s">
        <v>420</v>
      </c>
      <c r="I138" s="61" t="s">
        <v>773</v>
      </c>
      <c r="J138" s="61" t="s">
        <v>774</v>
      </c>
      <c r="K138" s="61" t="s">
        <v>775</v>
      </c>
      <c r="L138" s="61" t="s">
        <v>878</v>
      </c>
      <c r="M138" s="61" t="s">
        <v>879</v>
      </c>
      <c r="N138" s="61" t="s">
        <v>880</v>
      </c>
      <c r="O138" s="61" t="s">
        <v>983</v>
      </c>
      <c r="P138" s="61" t="s">
        <v>984</v>
      </c>
      <c r="Q138" s="61" t="s">
        <v>985</v>
      </c>
      <c r="R138" s="61" t="s">
        <v>1338</v>
      </c>
      <c r="S138" s="61" t="s">
        <v>1339</v>
      </c>
      <c r="T138" s="61" t="s">
        <v>1340</v>
      </c>
      <c r="U138" s="53">
        <v>18</v>
      </c>
    </row>
    <row r="139" spans="1:21" hidden="1">
      <c r="A139" s="42"/>
      <c r="B139" s="45" t="s">
        <v>2996</v>
      </c>
      <c r="C139" s="61" t="s">
        <v>316</v>
      </c>
      <c r="D139" s="61" t="s">
        <v>317</v>
      </c>
      <c r="E139" s="61" t="s">
        <v>318</v>
      </c>
      <c r="F139" s="61" t="s">
        <v>421</v>
      </c>
      <c r="G139" s="61" t="s">
        <v>422</v>
      </c>
      <c r="H139" s="61" t="s">
        <v>423</v>
      </c>
      <c r="I139" s="61" t="s">
        <v>776</v>
      </c>
      <c r="J139" s="61" t="s">
        <v>777</v>
      </c>
      <c r="K139" s="61" t="s">
        <v>778</v>
      </c>
      <c r="L139" s="61" t="s">
        <v>881</v>
      </c>
      <c r="M139" s="61" t="s">
        <v>882</v>
      </c>
      <c r="N139" s="61" t="s">
        <v>883</v>
      </c>
      <c r="O139" s="61" t="s">
        <v>986</v>
      </c>
      <c r="P139" s="61" t="s">
        <v>987</v>
      </c>
      <c r="Q139" s="61" t="s">
        <v>988</v>
      </c>
      <c r="R139" s="61" t="s">
        <v>1341</v>
      </c>
      <c r="S139" s="61" t="s">
        <v>1342</v>
      </c>
      <c r="T139" s="61" t="s">
        <v>1343</v>
      </c>
      <c r="U139" s="53">
        <v>19</v>
      </c>
    </row>
    <row r="140" spans="1:21" hidden="1">
      <c r="A140" s="42"/>
      <c r="B140" s="45" t="s">
        <v>2997</v>
      </c>
      <c r="C140" s="61" t="s">
        <v>319</v>
      </c>
      <c r="D140" s="61" t="s">
        <v>320</v>
      </c>
      <c r="E140" s="61" t="s">
        <v>321</v>
      </c>
      <c r="F140" s="61" t="s">
        <v>424</v>
      </c>
      <c r="G140" s="61" t="s">
        <v>425</v>
      </c>
      <c r="H140" s="61" t="s">
        <v>426</v>
      </c>
      <c r="I140" s="61" t="s">
        <v>779</v>
      </c>
      <c r="J140" s="61" t="s">
        <v>780</v>
      </c>
      <c r="K140" s="61" t="s">
        <v>781</v>
      </c>
      <c r="L140" s="61" t="s">
        <v>884</v>
      </c>
      <c r="M140" s="61" t="s">
        <v>885</v>
      </c>
      <c r="N140" s="61" t="s">
        <v>886</v>
      </c>
      <c r="O140" s="61" t="s">
        <v>989</v>
      </c>
      <c r="P140" s="61" t="s">
        <v>990</v>
      </c>
      <c r="Q140" s="61" t="s">
        <v>991</v>
      </c>
      <c r="R140" s="61" t="s">
        <v>1344</v>
      </c>
      <c r="S140" s="61" t="s">
        <v>1345</v>
      </c>
      <c r="T140" s="61" t="s">
        <v>1346</v>
      </c>
      <c r="U140" s="53">
        <v>20</v>
      </c>
    </row>
    <row r="141" spans="1:21" hidden="1">
      <c r="A141" s="42"/>
      <c r="B141" s="45" t="s">
        <v>2998</v>
      </c>
      <c r="C141" s="61" t="s">
        <v>322</v>
      </c>
      <c r="D141" s="61" t="s">
        <v>323</v>
      </c>
      <c r="E141" s="61" t="s">
        <v>324</v>
      </c>
      <c r="F141" s="61" t="s">
        <v>427</v>
      </c>
      <c r="G141" s="61" t="s">
        <v>428</v>
      </c>
      <c r="H141" s="61" t="s">
        <v>429</v>
      </c>
      <c r="I141" s="61" t="s">
        <v>782</v>
      </c>
      <c r="J141" s="61" t="s">
        <v>783</v>
      </c>
      <c r="K141" s="61" t="s">
        <v>784</v>
      </c>
      <c r="L141" s="61" t="s">
        <v>887</v>
      </c>
      <c r="M141" s="61" t="s">
        <v>888</v>
      </c>
      <c r="N141" s="61" t="s">
        <v>889</v>
      </c>
      <c r="O141" s="61" t="s">
        <v>992</v>
      </c>
      <c r="P141" s="61" t="s">
        <v>993</v>
      </c>
      <c r="Q141" s="61" t="s">
        <v>994</v>
      </c>
      <c r="R141" s="61" t="s">
        <v>1347</v>
      </c>
      <c r="S141" s="61" t="s">
        <v>1348</v>
      </c>
      <c r="T141" s="61" t="s">
        <v>1349</v>
      </c>
      <c r="U141" s="53">
        <v>21</v>
      </c>
    </row>
    <row r="142" spans="1:21" hidden="1">
      <c r="A142" s="42"/>
      <c r="B142" s="45" t="s">
        <v>2999</v>
      </c>
      <c r="C142" s="61" t="s">
        <v>325</v>
      </c>
      <c r="D142" s="61" t="s">
        <v>326</v>
      </c>
      <c r="E142" s="61" t="s">
        <v>327</v>
      </c>
      <c r="F142" s="61" t="s">
        <v>430</v>
      </c>
      <c r="G142" s="61" t="s">
        <v>431</v>
      </c>
      <c r="H142" s="61" t="s">
        <v>432</v>
      </c>
      <c r="I142" s="61" t="s">
        <v>785</v>
      </c>
      <c r="J142" s="61" t="s">
        <v>786</v>
      </c>
      <c r="K142" s="61" t="s">
        <v>787</v>
      </c>
      <c r="L142" s="61" t="s">
        <v>890</v>
      </c>
      <c r="M142" s="61" t="s">
        <v>891</v>
      </c>
      <c r="N142" s="61" t="s">
        <v>892</v>
      </c>
      <c r="O142" s="61" t="s">
        <v>995</v>
      </c>
      <c r="P142" s="61" t="s">
        <v>996</v>
      </c>
      <c r="Q142" s="61" t="s">
        <v>997</v>
      </c>
      <c r="R142" s="61" t="s">
        <v>1350</v>
      </c>
      <c r="S142" s="61" t="s">
        <v>1351</v>
      </c>
      <c r="T142" s="61" t="s">
        <v>1352</v>
      </c>
      <c r="U142" s="53">
        <v>22</v>
      </c>
    </row>
    <row r="143" spans="1:21" hidden="1">
      <c r="A143" s="42"/>
      <c r="B143" s="45" t="s">
        <v>3000</v>
      </c>
      <c r="C143" s="61" t="s">
        <v>328</v>
      </c>
      <c r="D143" s="61" t="s">
        <v>329</v>
      </c>
      <c r="E143" s="61" t="s">
        <v>330</v>
      </c>
      <c r="F143" s="61" t="s">
        <v>433</v>
      </c>
      <c r="G143" s="61" t="s">
        <v>434</v>
      </c>
      <c r="H143" s="61" t="s">
        <v>435</v>
      </c>
      <c r="I143" s="61" t="s">
        <v>788</v>
      </c>
      <c r="J143" s="61" t="s">
        <v>789</v>
      </c>
      <c r="K143" s="61" t="s">
        <v>790</v>
      </c>
      <c r="L143" s="61" t="s">
        <v>893</v>
      </c>
      <c r="M143" s="61" t="s">
        <v>894</v>
      </c>
      <c r="N143" s="61" t="s">
        <v>895</v>
      </c>
      <c r="O143" s="61" t="s">
        <v>998</v>
      </c>
      <c r="P143" s="61" t="s">
        <v>999</v>
      </c>
      <c r="Q143" s="61" t="s">
        <v>1000</v>
      </c>
      <c r="R143" s="61" t="s">
        <v>1353</v>
      </c>
      <c r="S143" s="61" t="s">
        <v>1354</v>
      </c>
      <c r="T143" s="61" t="s">
        <v>1355</v>
      </c>
      <c r="U143" s="53">
        <v>23</v>
      </c>
    </row>
    <row r="144" spans="1:21" hidden="1">
      <c r="A144" s="42"/>
      <c r="B144" s="45" t="s">
        <v>3001</v>
      </c>
      <c r="C144" s="61" t="s">
        <v>331</v>
      </c>
      <c r="D144" s="61" t="s">
        <v>332</v>
      </c>
      <c r="E144" s="61" t="s">
        <v>333</v>
      </c>
      <c r="F144" s="61" t="s">
        <v>436</v>
      </c>
      <c r="G144" s="61" t="s">
        <v>437</v>
      </c>
      <c r="H144" s="61" t="s">
        <v>438</v>
      </c>
      <c r="I144" s="61" t="s">
        <v>791</v>
      </c>
      <c r="J144" s="61" t="s">
        <v>792</v>
      </c>
      <c r="K144" s="61" t="s">
        <v>793</v>
      </c>
      <c r="L144" s="61" t="s">
        <v>896</v>
      </c>
      <c r="M144" s="61" t="s">
        <v>897</v>
      </c>
      <c r="N144" s="61" t="s">
        <v>898</v>
      </c>
      <c r="O144" s="61" t="s">
        <v>1001</v>
      </c>
      <c r="P144" s="61" t="s">
        <v>1002</v>
      </c>
      <c r="Q144" s="61" t="s">
        <v>1003</v>
      </c>
      <c r="R144" s="61" t="s">
        <v>1356</v>
      </c>
      <c r="S144" s="61" t="s">
        <v>1357</v>
      </c>
      <c r="T144" s="61" t="s">
        <v>1358</v>
      </c>
      <c r="U144" s="53">
        <v>24</v>
      </c>
    </row>
    <row r="145" spans="1:21" hidden="1">
      <c r="A145" s="42"/>
      <c r="B145" s="45" t="s">
        <v>3002</v>
      </c>
      <c r="C145" s="61" t="s">
        <v>334</v>
      </c>
      <c r="D145" s="61" t="s">
        <v>335</v>
      </c>
      <c r="E145" s="61" t="s">
        <v>336</v>
      </c>
      <c r="F145" s="61" t="s">
        <v>439</v>
      </c>
      <c r="G145" s="61" t="s">
        <v>440</v>
      </c>
      <c r="H145" s="61" t="s">
        <v>441</v>
      </c>
      <c r="I145" s="61" t="s">
        <v>794</v>
      </c>
      <c r="J145" s="61" t="s">
        <v>795</v>
      </c>
      <c r="K145" s="61" t="s">
        <v>796</v>
      </c>
      <c r="L145" s="61" t="s">
        <v>899</v>
      </c>
      <c r="M145" s="61" t="s">
        <v>900</v>
      </c>
      <c r="N145" s="61" t="s">
        <v>901</v>
      </c>
      <c r="O145" s="61" t="s">
        <v>1004</v>
      </c>
      <c r="P145" s="61" t="s">
        <v>1005</v>
      </c>
      <c r="Q145" s="61" t="s">
        <v>1006</v>
      </c>
      <c r="R145" s="61" t="s">
        <v>1359</v>
      </c>
      <c r="S145" s="61" t="s">
        <v>1360</v>
      </c>
      <c r="T145" s="61" t="s">
        <v>1361</v>
      </c>
      <c r="U145" s="53">
        <v>25</v>
      </c>
    </row>
    <row r="146" spans="1:21" hidden="1">
      <c r="A146" s="42"/>
      <c r="B146" s="45" t="s">
        <v>3003</v>
      </c>
      <c r="C146" s="61" t="s">
        <v>337</v>
      </c>
      <c r="D146" s="61" t="s">
        <v>338</v>
      </c>
      <c r="E146" s="61" t="s">
        <v>339</v>
      </c>
      <c r="F146" s="61" t="s">
        <v>442</v>
      </c>
      <c r="G146" s="61" t="s">
        <v>443</v>
      </c>
      <c r="H146" s="61" t="s">
        <v>444</v>
      </c>
      <c r="I146" s="61" t="s">
        <v>797</v>
      </c>
      <c r="J146" s="61" t="s">
        <v>798</v>
      </c>
      <c r="K146" s="61" t="s">
        <v>799</v>
      </c>
      <c r="L146" s="61" t="s">
        <v>902</v>
      </c>
      <c r="M146" s="61" t="s">
        <v>903</v>
      </c>
      <c r="N146" s="61" t="s">
        <v>904</v>
      </c>
      <c r="O146" s="61" t="s">
        <v>1007</v>
      </c>
      <c r="P146" s="61" t="s">
        <v>1008</v>
      </c>
      <c r="Q146" s="61" t="s">
        <v>1009</v>
      </c>
      <c r="R146" s="61" t="s">
        <v>1362</v>
      </c>
      <c r="S146" s="61" t="s">
        <v>1363</v>
      </c>
      <c r="T146" s="61" t="s">
        <v>1364</v>
      </c>
      <c r="U146" s="53">
        <v>26</v>
      </c>
    </row>
    <row r="147" spans="1:21" hidden="1">
      <c r="A147" s="42"/>
      <c r="B147" s="45" t="s">
        <v>3004</v>
      </c>
      <c r="C147" s="61" t="s">
        <v>340</v>
      </c>
      <c r="D147" s="61" t="s">
        <v>341</v>
      </c>
      <c r="E147" s="61" t="s">
        <v>342</v>
      </c>
      <c r="F147" s="61" t="s">
        <v>445</v>
      </c>
      <c r="G147" s="61" t="s">
        <v>446</v>
      </c>
      <c r="H147" s="61" t="s">
        <v>447</v>
      </c>
      <c r="I147" s="61" t="s">
        <v>800</v>
      </c>
      <c r="J147" s="61" t="s">
        <v>801</v>
      </c>
      <c r="K147" s="61" t="s">
        <v>802</v>
      </c>
      <c r="L147" s="61" t="s">
        <v>905</v>
      </c>
      <c r="M147" s="61" t="s">
        <v>906</v>
      </c>
      <c r="N147" s="61" t="s">
        <v>907</v>
      </c>
      <c r="O147" s="61" t="s">
        <v>1010</v>
      </c>
      <c r="P147" s="61" t="s">
        <v>1011</v>
      </c>
      <c r="Q147" s="61" t="s">
        <v>1262</v>
      </c>
      <c r="R147" s="61" t="s">
        <v>1365</v>
      </c>
      <c r="S147" s="61" t="s">
        <v>1366</v>
      </c>
      <c r="T147" s="61" t="s">
        <v>1367</v>
      </c>
      <c r="U147" s="53">
        <v>27</v>
      </c>
    </row>
    <row r="148" spans="1:21" hidden="1">
      <c r="A148" s="42"/>
      <c r="B148" s="45" t="s">
        <v>3005</v>
      </c>
      <c r="C148" s="61" t="s">
        <v>343</v>
      </c>
      <c r="D148" s="61" t="s">
        <v>344</v>
      </c>
      <c r="E148" s="61" t="s">
        <v>345</v>
      </c>
      <c r="F148" s="61" t="s">
        <v>448</v>
      </c>
      <c r="G148" s="61" t="s">
        <v>449</v>
      </c>
      <c r="H148" s="61" t="s">
        <v>450</v>
      </c>
      <c r="I148" s="61" t="s">
        <v>803</v>
      </c>
      <c r="J148" s="61" t="s">
        <v>804</v>
      </c>
      <c r="K148" s="61" t="s">
        <v>805</v>
      </c>
      <c r="L148" s="61" t="s">
        <v>908</v>
      </c>
      <c r="M148" s="61" t="s">
        <v>909</v>
      </c>
      <c r="N148" s="61" t="s">
        <v>910</v>
      </c>
      <c r="O148" s="61" t="s">
        <v>1263</v>
      </c>
      <c r="P148" s="61" t="s">
        <v>1264</v>
      </c>
      <c r="Q148" s="61" t="s">
        <v>1265</v>
      </c>
      <c r="R148" s="61" t="s">
        <v>1368</v>
      </c>
      <c r="S148" s="61" t="s">
        <v>1369</v>
      </c>
      <c r="T148" s="61" t="s">
        <v>1370</v>
      </c>
      <c r="U148" s="53">
        <v>28</v>
      </c>
    </row>
    <row r="149" spans="1:21" hidden="1">
      <c r="A149" s="42"/>
      <c r="B149" s="45" t="s">
        <v>3006</v>
      </c>
      <c r="C149" s="61" t="s">
        <v>346</v>
      </c>
      <c r="D149" s="61" t="s">
        <v>347</v>
      </c>
      <c r="E149" s="61" t="s">
        <v>348</v>
      </c>
      <c r="F149" s="61" t="s">
        <v>451</v>
      </c>
      <c r="G149" s="61" t="s">
        <v>452</v>
      </c>
      <c r="H149" s="61" t="s">
        <v>453</v>
      </c>
      <c r="I149" s="61" t="s">
        <v>806</v>
      </c>
      <c r="J149" s="61" t="s">
        <v>807</v>
      </c>
      <c r="K149" s="61" t="s">
        <v>808</v>
      </c>
      <c r="L149" s="61" t="s">
        <v>911</v>
      </c>
      <c r="M149" s="61" t="s">
        <v>912</v>
      </c>
      <c r="N149" s="61" t="s">
        <v>913</v>
      </c>
      <c r="O149" s="61" t="s">
        <v>1266</v>
      </c>
      <c r="P149" s="61" t="s">
        <v>1267</v>
      </c>
      <c r="Q149" s="61" t="s">
        <v>1268</v>
      </c>
      <c r="R149" s="61" t="s">
        <v>1371</v>
      </c>
      <c r="S149" s="61" t="s">
        <v>1372</v>
      </c>
      <c r="T149" s="61" t="s">
        <v>1373</v>
      </c>
      <c r="U149" s="53">
        <v>29</v>
      </c>
    </row>
    <row r="150" spans="1:21" hidden="1">
      <c r="A150" s="42"/>
      <c r="B150" s="45" t="s">
        <v>3007</v>
      </c>
      <c r="C150" s="61" t="s">
        <v>349</v>
      </c>
      <c r="D150" s="61" t="s">
        <v>350</v>
      </c>
      <c r="E150" s="61" t="s">
        <v>351</v>
      </c>
      <c r="F150" s="61" t="s">
        <v>454</v>
      </c>
      <c r="G150" s="61" t="s">
        <v>455</v>
      </c>
      <c r="H150" s="61" t="s">
        <v>456</v>
      </c>
      <c r="I150" s="61" t="s">
        <v>809</v>
      </c>
      <c r="J150" s="61" t="s">
        <v>810</v>
      </c>
      <c r="K150" s="61" t="s">
        <v>811</v>
      </c>
      <c r="L150" s="61" t="s">
        <v>914</v>
      </c>
      <c r="M150" s="61" t="s">
        <v>915</v>
      </c>
      <c r="N150" s="61" t="s">
        <v>916</v>
      </c>
      <c r="O150" s="61" t="s">
        <v>1269</v>
      </c>
      <c r="P150" s="61" t="s">
        <v>1270</v>
      </c>
      <c r="Q150" s="61" t="s">
        <v>1271</v>
      </c>
      <c r="R150" s="61" t="s">
        <v>1374</v>
      </c>
      <c r="S150" s="61" t="s">
        <v>1375</v>
      </c>
      <c r="T150" s="61" t="s">
        <v>1376</v>
      </c>
      <c r="U150" s="53">
        <v>30</v>
      </c>
    </row>
    <row r="151" spans="1:21" hidden="1">
      <c r="A151" s="42"/>
      <c r="B151" s="45" t="s">
        <v>3008</v>
      </c>
      <c r="C151" s="61" t="s">
        <v>352</v>
      </c>
      <c r="D151" s="61" t="s">
        <v>353</v>
      </c>
      <c r="E151" s="61" t="s">
        <v>354</v>
      </c>
      <c r="F151" s="61" t="s">
        <v>457</v>
      </c>
      <c r="G151" s="61" t="s">
        <v>458</v>
      </c>
      <c r="H151" s="61" t="s">
        <v>459</v>
      </c>
      <c r="I151" s="61" t="s">
        <v>812</v>
      </c>
      <c r="J151" s="61" t="s">
        <v>813</v>
      </c>
      <c r="K151" s="61" t="s">
        <v>814</v>
      </c>
      <c r="L151" s="61" t="s">
        <v>917</v>
      </c>
      <c r="M151" s="61" t="s">
        <v>918</v>
      </c>
      <c r="N151" s="61" t="s">
        <v>919</v>
      </c>
      <c r="O151" s="61" t="s">
        <v>1272</v>
      </c>
      <c r="P151" s="61" t="s">
        <v>1273</v>
      </c>
      <c r="Q151" s="61" t="s">
        <v>1274</v>
      </c>
      <c r="R151" s="61" t="s">
        <v>1377</v>
      </c>
      <c r="S151" s="61" t="s">
        <v>1378</v>
      </c>
      <c r="T151" s="61" t="s">
        <v>1379</v>
      </c>
      <c r="U151" s="53">
        <v>31</v>
      </c>
    </row>
    <row r="152" spans="1:21" hidden="1">
      <c r="A152" s="42"/>
      <c r="B152" s="45" t="s">
        <v>3009</v>
      </c>
      <c r="C152" s="61" t="s">
        <v>355</v>
      </c>
      <c r="D152" s="61" t="s">
        <v>356</v>
      </c>
      <c r="E152" s="61" t="s">
        <v>357</v>
      </c>
      <c r="F152" s="61" t="s">
        <v>460</v>
      </c>
      <c r="G152" s="61" t="s">
        <v>461</v>
      </c>
      <c r="H152" s="61" t="s">
        <v>462</v>
      </c>
      <c r="I152" s="61" t="s">
        <v>815</v>
      </c>
      <c r="J152" s="61" t="s">
        <v>816</v>
      </c>
      <c r="K152" s="61" t="s">
        <v>817</v>
      </c>
      <c r="L152" s="61" t="s">
        <v>920</v>
      </c>
      <c r="M152" s="61" t="s">
        <v>921</v>
      </c>
      <c r="N152" s="61" t="s">
        <v>922</v>
      </c>
      <c r="O152" s="61" t="s">
        <v>1275</v>
      </c>
      <c r="P152" s="61" t="s">
        <v>1276</v>
      </c>
      <c r="Q152" s="61" t="s">
        <v>1277</v>
      </c>
      <c r="R152" s="61" t="s">
        <v>1380</v>
      </c>
      <c r="S152" s="61" t="s">
        <v>1381</v>
      </c>
      <c r="T152" s="61" t="s">
        <v>1382</v>
      </c>
      <c r="U152" s="53">
        <v>32</v>
      </c>
    </row>
    <row r="153" spans="1:21" hidden="1">
      <c r="A153" s="42"/>
      <c r="B153" s="45" t="s">
        <v>3010</v>
      </c>
      <c r="C153" s="61" t="s">
        <v>358</v>
      </c>
      <c r="D153" s="61" t="s">
        <v>359</v>
      </c>
      <c r="E153" s="61" t="s">
        <v>360</v>
      </c>
      <c r="F153" s="61" t="s">
        <v>463</v>
      </c>
      <c r="G153" s="61" t="s">
        <v>464</v>
      </c>
      <c r="H153" s="61" t="s">
        <v>465</v>
      </c>
      <c r="I153" s="61" t="s">
        <v>818</v>
      </c>
      <c r="J153" s="61" t="s">
        <v>819</v>
      </c>
      <c r="K153" s="61" t="s">
        <v>820</v>
      </c>
      <c r="L153" s="61" t="s">
        <v>923</v>
      </c>
      <c r="M153" s="61" t="s">
        <v>924</v>
      </c>
      <c r="N153" s="61" t="s">
        <v>925</v>
      </c>
      <c r="O153" s="61" t="s">
        <v>1278</v>
      </c>
      <c r="P153" s="61" t="s">
        <v>1279</v>
      </c>
      <c r="Q153" s="61" t="s">
        <v>1280</v>
      </c>
      <c r="R153" s="61" t="s">
        <v>1383</v>
      </c>
      <c r="S153" s="61" t="s">
        <v>1384</v>
      </c>
      <c r="T153" s="61" t="s">
        <v>1385</v>
      </c>
      <c r="U153" s="53">
        <v>33</v>
      </c>
    </row>
    <row r="154" spans="1:21" hidden="1">
      <c r="A154" s="42"/>
      <c r="B154" s="45" t="s">
        <v>3011</v>
      </c>
      <c r="C154" s="61" t="s">
        <v>361</v>
      </c>
      <c r="D154" s="61" t="s">
        <v>362</v>
      </c>
      <c r="E154" s="61" t="s">
        <v>363</v>
      </c>
      <c r="F154" s="61" t="s">
        <v>466</v>
      </c>
      <c r="G154" s="61" t="s">
        <v>467</v>
      </c>
      <c r="H154" s="61" t="s">
        <v>468</v>
      </c>
      <c r="I154" s="61" t="s">
        <v>821</v>
      </c>
      <c r="J154" s="61" t="s">
        <v>822</v>
      </c>
      <c r="K154" s="61" t="s">
        <v>823</v>
      </c>
      <c r="L154" s="61" t="s">
        <v>926</v>
      </c>
      <c r="M154" s="61" t="s">
        <v>927</v>
      </c>
      <c r="N154" s="61" t="s">
        <v>928</v>
      </c>
      <c r="O154" s="61" t="s">
        <v>1281</v>
      </c>
      <c r="P154" s="61" t="s">
        <v>1282</v>
      </c>
      <c r="Q154" s="61" t="s">
        <v>1283</v>
      </c>
      <c r="R154" s="61" t="s">
        <v>1386</v>
      </c>
      <c r="S154" s="61" t="s">
        <v>1387</v>
      </c>
      <c r="T154" s="61" t="s">
        <v>1388</v>
      </c>
      <c r="U154" s="53">
        <v>34</v>
      </c>
    </row>
    <row r="155" spans="1:21" hidden="1">
      <c r="A155" s="42"/>
      <c r="B155" s="45" t="s">
        <v>3012</v>
      </c>
      <c r="C155" s="61" t="s">
        <v>364</v>
      </c>
      <c r="D155" s="61" t="s">
        <v>365</v>
      </c>
      <c r="E155" s="61" t="s">
        <v>366</v>
      </c>
      <c r="F155" s="61" t="s">
        <v>469</v>
      </c>
      <c r="G155" s="61" t="s">
        <v>470</v>
      </c>
      <c r="H155" s="61" t="s">
        <v>471</v>
      </c>
      <c r="I155" s="61" t="s">
        <v>824</v>
      </c>
      <c r="J155" s="61" t="s">
        <v>825</v>
      </c>
      <c r="K155" s="61" t="s">
        <v>826</v>
      </c>
      <c r="L155" s="61" t="s">
        <v>929</v>
      </c>
      <c r="M155" s="61" t="s">
        <v>930</v>
      </c>
      <c r="N155" s="61" t="s">
        <v>931</v>
      </c>
      <c r="O155" s="61" t="s">
        <v>1284</v>
      </c>
      <c r="P155" s="61" t="s">
        <v>1285</v>
      </c>
      <c r="Q155" s="61" t="s">
        <v>1286</v>
      </c>
      <c r="R155" s="61" t="s">
        <v>1389</v>
      </c>
      <c r="S155" s="61" t="s">
        <v>1390</v>
      </c>
      <c r="T155" s="61" t="s">
        <v>1391</v>
      </c>
      <c r="U155" s="53">
        <v>35</v>
      </c>
    </row>
    <row r="156" spans="1:21" hidden="1">
      <c r="A156" s="47"/>
      <c r="B156" s="48"/>
      <c r="C156" s="46"/>
      <c r="D156" s="46"/>
      <c r="E156" s="46"/>
      <c r="F156" s="46"/>
      <c r="G156" s="46"/>
      <c r="H156" s="46"/>
      <c r="I156" s="46"/>
      <c r="J156" s="46"/>
      <c r="K156" s="46"/>
      <c r="L156" s="46"/>
      <c r="M156" s="46"/>
      <c r="N156" s="46"/>
      <c r="O156" s="46"/>
      <c r="P156" s="46"/>
      <c r="Q156" s="46"/>
      <c r="R156" s="46"/>
      <c r="S156" s="46"/>
      <c r="T156" s="46"/>
    </row>
    <row r="157" spans="1:21" hidden="1">
      <c r="B157" s="52"/>
      <c r="C157" s="46"/>
      <c r="D157" s="46"/>
      <c r="E157" s="46"/>
      <c r="F157" s="46"/>
      <c r="G157" s="46"/>
      <c r="H157" s="46"/>
      <c r="I157" s="46"/>
      <c r="J157" s="46"/>
      <c r="K157" s="46"/>
      <c r="L157" s="46"/>
      <c r="M157" s="46"/>
      <c r="N157" s="46"/>
      <c r="O157" s="46"/>
      <c r="P157" s="46"/>
      <c r="Q157" s="46"/>
      <c r="R157" s="46"/>
      <c r="S157" s="46"/>
      <c r="T157" s="46"/>
    </row>
    <row r="158" spans="1:21" ht="15" customHeight="1">
      <c r="B158" s="52"/>
      <c r="C158" s="46"/>
      <c r="D158" s="46"/>
      <c r="E158" s="46"/>
      <c r="F158" s="46"/>
      <c r="G158" s="46"/>
      <c r="H158" s="46"/>
      <c r="I158" s="46"/>
      <c r="J158" s="46"/>
      <c r="K158" s="46"/>
      <c r="L158" s="46"/>
      <c r="M158" s="46"/>
      <c r="N158" s="46"/>
      <c r="O158" s="46"/>
      <c r="P158" s="46"/>
      <c r="Q158" s="46"/>
      <c r="R158" s="46"/>
      <c r="S158" s="46"/>
      <c r="T158" s="46"/>
    </row>
    <row r="159" spans="1:21" ht="15" customHeight="1">
      <c r="C159" s="46"/>
      <c r="D159" s="46"/>
      <c r="E159" s="46"/>
      <c r="F159" s="46"/>
      <c r="G159" s="46"/>
      <c r="H159" s="46"/>
      <c r="I159" s="46"/>
      <c r="J159" s="46"/>
      <c r="K159" s="46"/>
      <c r="L159" s="46"/>
      <c r="M159" s="46"/>
      <c r="N159" s="46"/>
      <c r="O159" s="46"/>
      <c r="P159" s="46"/>
      <c r="Q159" s="46"/>
      <c r="R159" s="46"/>
      <c r="S159" s="46"/>
      <c r="T159" s="46"/>
    </row>
  </sheetData>
  <mergeCells count="17">
    <mergeCell ref="R69:T69"/>
    <mergeCell ref="C117:E117"/>
    <mergeCell ref="F117:H117"/>
    <mergeCell ref="I117:K117"/>
    <mergeCell ref="L117:N117"/>
    <mergeCell ref="O117:Q117"/>
    <mergeCell ref="R117:T117"/>
    <mergeCell ref="C69:E69"/>
    <mergeCell ref="F69:H69"/>
    <mergeCell ref="I69:K69"/>
    <mergeCell ref="L69:N69"/>
    <mergeCell ref="O69:Q69"/>
    <mergeCell ref="L6:T6"/>
    <mergeCell ref="A8:H8"/>
    <mergeCell ref="L8:R8"/>
    <mergeCell ref="C10:E10"/>
    <mergeCell ref="G10:I10"/>
  </mergeCells>
  <dataValidations count="1">
    <dataValidation type="list" allowBlank="1" showInputMessage="1" showErrorMessage="1" sqref="C10:E10" xr:uid="{D29D9610-6443-47C2-94C9-39F98AE771FF}">
      <formula1>$B$52:$B$57</formula1>
    </dataValidation>
  </dataValidations>
  <hyperlinks>
    <hyperlink ref="A51" r:id="rId1" display="http://www.abs.gov.au/websitedbs/d3310114.nsf/Home/©+Copyright?OpenDocument" xr:uid="{F1833CEF-5134-40F4-8244-8CE0F1065818}"/>
    <hyperlink ref="C121" location="A126094922J" display="A126094922J" xr:uid="{8AD0A8FA-0450-43AA-A153-7C49C2D279F7}"/>
    <hyperlink ref="D121" location="A126110042V" display="A126110042V" xr:uid="{59B5018C-803D-47A5-8BD2-14AE1A730F67}"/>
    <hyperlink ref="E121" location="A126102482X" display="A126102482X" xr:uid="{E61D5307-E262-4181-8EEF-5593BACD8605}"/>
    <hyperlink ref="C122" location="A126094878K" display="A126094878K" xr:uid="{9675D0DE-D5FE-4B07-9A38-2280C5E9A86D}"/>
    <hyperlink ref="D122" location="A126109998R" display="A126109998R" xr:uid="{0DD0F480-B723-4D2D-993F-79867C84B9DB}"/>
    <hyperlink ref="E122" location="A126102438R" display="A126102438R" xr:uid="{94822239-99CC-4509-94F8-8A8D21E36340}"/>
    <hyperlink ref="C123" location="A126094926T" display="A126094926T" xr:uid="{034B0B82-066B-4A49-93EA-FEE5EF5DD556}"/>
    <hyperlink ref="D123" location="A126110046C" display="A126110046C" xr:uid="{64E02656-4C6E-491C-BB8D-D5EFF0F346F7}"/>
    <hyperlink ref="E123" location="A126102486J" display="A126102486J" xr:uid="{2D661872-8709-42B4-B25B-665D23662339}"/>
    <hyperlink ref="C124" location="A126094930J" display="A126094930J" xr:uid="{5AF8438C-D2C8-47E2-B306-5857C2EC66F7}"/>
    <hyperlink ref="D124" location="A126110050V" display="A126110050V" xr:uid="{E9717BAC-CC10-40CD-B3C0-64D6596817D3}"/>
    <hyperlink ref="E124" location="A126102490X" display="A126102490X" xr:uid="{8937E26F-0A3C-46AD-AF38-1640D2EB1DF4}"/>
    <hyperlink ref="C125" location="A126094882A" display="A126094882A" xr:uid="{72C2798A-DFDF-452C-AB32-47126798EC0B}"/>
    <hyperlink ref="D125" location="A126110002A" display="A126110002A" xr:uid="{ECF985DC-025F-4C48-82FA-04E93D82CB6A}"/>
    <hyperlink ref="E125" location="A126102442F" display="A126102442F" xr:uid="{62E864C4-86FA-4100-8BED-2F2362B8C0D9}"/>
    <hyperlink ref="C126" location="A126094886K" display="A126094886K" xr:uid="{B5890765-DF5D-4906-AD50-8B270839BE33}"/>
    <hyperlink ref="D126" location="A126110006K" display="A126110006K" xr:uid="{8F36C8CE-269F-485F-ADB8-7C43689994A6}"/>
    <hyperlink ref="E126" location="A126102446R" display="A126102446R" xr:uid="{90422D41-F531-491A-8957-3954A9D6577F}"/>
    <hyperlink ref="C127" location="A126094910X" display="A126094910X" xr:uid="{A8C427B4-9730-4B7E-9A95-3718B1460D27}"/>
    <hyperlink ref="D127" location="A126110030K" display="A126110030K" xr:uid="{2D7C8BF8-640C-4EDD-AC5B-334D0064A6AB}"/>
    <hyperlink ref="E127" location="A126102470R" display="A126102470R" xr:uid="{3EB37FF0-F739-40AC-99BD-9E60A4C34207}"/>
    <hyperlink ref="C128" location="A126094858A" display="A126094858A" xr:uid="{E3FE2178-D072-470D-9A33-ECD91F91D51C}"/>
    <hyperlink ref="D128" location="A126109978F" display="A126109978F" xr:uid="{4021E38D-FB6D-4AA5-92C1-BBE9B35A046A}"/>
    <hyperlink ref="E128" location="A126102418F" display="A126102418F" xr:uid="{C5E3093A-397F-4D9F-BF97-9938043E3D36}"/>
    <hyperlink ref="C129" location="A126094934T" display="A126094934T" xr:uid="{023FE25E-9F94-4B53-BF54-C004DED6F314}"/>
    <hyperlink ref="D129" location="A126110054C" display="A126110054C" xr:uid="{B6683938-E839-4B19-946D-5BD0698EE5AB}"/>
    <hyperlink ref="E129" location="A126102494J" display="A126102494J" xr:uid="{A4B4E88B-3988-4A14-91E0-82C9AC3F768C}"/>
    <hyperlink ref="C130" location="A126094914J" display="A126094914J" xr:uid="{94F9E16F-E7BF-45C5-B574-7F3CCC874A88}"/>
    <hyperlink ref="D130" location="A126110034V" display="A126110034V" xr:uid="{80342CE9-1524-4496-8DFB-20307FB965A7}"/>
    <hyperlink ref="E130" location="A126102474X" display="A126102474X" xr:uid="{0A928A3F-2355-4C31-8AB8-68AA3A7337B1}"/>
    <hyperlink ref="C131" location="A126094946A" display="A126094946A" xr:uid="{4B00CA31-6609-4CB8-80A2-06A1EB85528B}"/>
    <hyperlink ref="D131" location="A126110066L" display="A126110066L" xr:uid="{D12C1B7C-6799-47AD-A21D-747B0DEF6531}"/>
    <hyperlink ref="E131" location="A126102506F" display="A126102506F" xr:uid="{DE103977-C68C-45ED-8FC4-DA34D217A1EB}"/>
    <hyperlink ref="C132" location="A126094862T" display="A126094862T" xr:uid="{25BF97B4-109A-4313-BC09-BAC5EB59DEE9}"/>
    <hyperlink ref="D132" location="A126109982W" display="A126109982W" xr:uid="{3BF30004-34F0-4AC2-A37B-A0CB1F2A06AA}"/>
    <hyperlink ref="E132" location="A126102422W" display="A126102422W" xr:uid="{BEF8FE27-7BC9-48BD-86C9-745160EB69DF}"/>
    <hyperlink ref="C133" location="A126094818J" display="A126094818J" xr:uid="{D2FB893A-75A8-4115-A55A-57435691921F}"/>
    <hyperlink ref="D133" location="A126109938L" display="A126109938L" xr:uid="{4BB08FA5-B96F-46FA-A008-873886747E93}"/>
    <hyperlink ref="E133" location="A126102378X" display="A126102378X" xr:uid="{B1CC89A3-155C-4D7C-9735-2DE1D13E4E35}"/>
    <hyperlink ref="C134" location="A126094838T" display="A126094838T" xr:uid="{0FD8B2CF-9994-40C3-A229-BC6CBBBC9A7E}"/>
    <hyperlink ref="D134" location="A126109958W" display="A126109958W" xr:uid="{C77F166C-B443-4D43-AE9C-0BE56F559830}"/>
    <hyperlink ref="E134" location="A126102398J" display="A126102398J" xr:uid="{7369542B-B77C-4632-B5C2-C914F63A7D2F}"/>
    <hyperlink ref="C135" location="A126094890A" display="A126094890A" xr:uid="{D8000918-0C7B-4730-8DDE-B75AEBE5B3CE}"/>
    <hyperlink ref="D135" location="A126110010A" display="A126110010A" xr:uid="{417DEF97-2A27-4D7D-A457-9C0EAC29A71D}"/>
    <hyperlink ref="E135" location="A126102450F" display="A126102450F" xr:uid="{B192D5B8-6998-4818-A132-404CB41DF17C}"/>
    <hyperlink ref="C136" location="A126094842J" display="A126094842J" xr:uid="{8BF4302F-5662-4620-88FB-86818FECD21B}"/>
    <hyperlink ref="D136" location="A126109962L" display="A126109962L" xr:uid="{0F2A803D-7F30-4C69-B0C5-31A604883CF4}"/>
    <hyperlink ref="E136" location="A126102402L" display="A126102402L" xr:uid="{1E2AD66F-BBD8-4E67-B603-1425997504B1}"/>
    <hyperlink ref="C137" location="A126094894K" display="A126094894K" xr:uid="{507CB0F0-8C5C-4159-A6F6-9DA5F621956A}"/>
    <hyperlink ref="D137" location="A126110014K" display="A126110014K" xr:uid="{471416A3-9195-4EBC-928E-63AE1DC2C3EE}"/>
    <hyperlink ref="E137" location="A126102454R" display="A126102454R" xr:uid="{56010EB4-AFC5-478F-BA5C-9036B3880D4E}"/>
    <hyperlink ref="C138" location="A126094898V" display="A126094898V" xr:uid="{03F421B6-57D1-4476-87A2-B0A37211F6E7}"/>
    <hyperlink ref="D138" location="A126110018V" display="A126110018V" xr:uid="{3590CB24-CC9D-4126-9963-AC329A80391D}"/>
    <hyperlink ref="E138" location="A126102458X" display="A126102458X" xr:uid="{1851EB5D-6AA3-4B5D-9E15-B5F47734C12F}"/>
    <hyperlink ref="C139" location="A126094950T" display="A126094950T" xr:uid="{419A2BBD-9E6A-4169-91F1-AFB1C69DCA4A}"/>
    <hyperlink ref="D139" location="A126110070C" display="A126110070C" xr:uid="{464492DB-F034-4272-8FA9-0A6141F5BB11}"/>
    <hyperlink ref="E139" location="A126102510W" display="A126102510W" xr:uid="{84D06120-6E65-49B2-B335-95207D0FADDF}"/>
    <hyperlink ref="C140" location="A126094822X" display="A126094822X" xr:uid="{B26F1E01-2D8A-45F4-97A6-9EF444D0BBE6}"/>
    <hyperlink ref="D140" location="A126109942C" display="A126109942C" xr:uid="{FCD305F6-D7C5-4C0D-8F7B-AC9A3085CC08}"/>
    <hyperlink ref="E140" location="A126102382R" display="A126102382R" xr:uid="{8B230BEE-980C-4F07-AFDF-8F810402EF05}"/>
    <hyperlink ref="C141" location="A126094938A" display="A126094938A" xr:uid="{7F200F4B-D642-4F50-8EDB-6FEA2A6DC636}"/>
    <hyperlink ref="D141" location="A126110058L" display="A126110058L" xr:uid="{0BA97BB8-D388-4AAB-BE45-70E21133902C}"/>
    <hyperlink ref="E141" location="A126102498T" display="A126102498T" xr:uid="{E8C298E1-BEE9-4CD5-8BEF-33E796322CB1}"/>
    <hyperlink ref="C142" location="A126094942T" display="A126094942T" xr:uid="{836570C4-6CB5-452C-952C-72F3E63CDCBF}"/>
    <hyperlink ref="D142" location="A126110062C" display="A126110062C" xr:uid="{284B167A-2AA1-47A6-AE02-AECB9D71BDC5}"/>
    <hyperlink ref="E142" location="A126102502W" display="A126102502W" xr:uid="{DF5B8395-5C47-4696-8B1A-D8EBD2AA54C7}"/>
    <hyperlink ref="C143" location="A126094830X" display="A126094830X" xr:uid="{BE787D74-75C5-4BDB-87CA-9F096D3E6C71}"/>
    <hyperlink ref="D143" location="A126109950C" display="A126109950C" xr:uid="{24D91F3A-24F9-4B95-A24D-0644EDE6F105}"/>
    <hyperlink ref="E143" location="A126102390R" display="A126102390R" xr:uid="{8E943A68-05B3-4EA9-B81E-55AE48E5686C}"/>
    <hyperlink ref="C144" location="A126094866A" display="A126094866A" xr:uid="{E8F06BA8-DB7F-4536-AD72-3052772C6D2A}"/>
    <hyperlink ref="D144" location="A126109986F" display="A126109986F" xr:uid="{3471E054-1B3E-4B77-A386-D8F177D8C2DC}"/>
    <hyperlink ref="E144" location="A126102426F" display="A126102426F" xr:uid="{E160377B-E51C-40B7-9542-FB77CE96EAC3}"/>
    <hyperlink ref="C145" location="A126094902X" display="A126094902X" xr:uid="{8D541F33-803B-438C-BAE3-82881B55D40F}"/>
    <hyperlink ref="D145" location="A126110022K" display="A126110022K" xr:uid="{A34D26B7-055A-4667-BDCA-BBB94BB2A84D}"/>
    <hyperlink ref="E145" location="A126102462R" display="A126102462R" xr:uid="{0EFB15BE-B3E0-4130-82EA-D914DFFCEABF}"/>
    <hyperlink ref="C146" location="A126094954A" display="A126094954A" xr:uid="{B7988A7D-EBF9-4674-B097-D05AEF74251A}"/>
    <hyperlink ref="D146" location="A126110074L" display="A126110074L" xr:uid="{73126F75-D319-47F3-9453-6B8EE31EE67F}"/>
    <hyperlink ref="E146" location="A126102514F" display="A126102514F" xr:uid="{35CAD7BE-4566-455C-BAB6-271BEF9C88FF}"/>
    <hyperlink ref="C147" location="A126094826J" display="A126094826J" xr:uid="{2031D490-44C6-42EE-9A47-B18E62C2B104}"/>
    <hyperlink ref="D147" location="A126109946L" display="A126109946L" xr:uid="{A9D48C86-D522-43FA-9552-DB7A180C89FB}"/>
    <hyperlink ref="E147" location="A126102386X" display="A126102386X" xr:uid="{CB130EB9-7A10-4393-9174-FBCF4A3EC5AD}"/>
    <hyperlink ref="C148" location="A126094906J" display="A126094906J" xr:uid="{02103F00-D74C-4338-8C37-F206C4E6C47E}"/>
    <hyperlink ref="D148" location="A126110026V" display="A126110026V" xr:uid="{4C1DD211-B9C1-4B19-B9CC-0BAA9794273C}"/>
    <hyperlink ref="E148" location="A126102466X" display="A126102466X" xr:uid="{7AFF49B7-E8BC-4D41-968C-85B4E545B593}"/>
    <hyperlink ref="C149" location="A126094918T" display="A126094918T" xr:uid="{1C43D4DF-C8C9-4306-9FA9-345FE0FEE99B}"/>
    <hyperlink ref="D149" location="A126110038C" display="A126110038C" xr:uid="{941C68B0-14EA-4E1C-8456-6769346F6401}"/>
    <hyperlink ref="E149" location="A126102478J" display="A126102478J" xr:uid="{4D2A6A99-81BA-4586-9E0F-C6C8FAB46179}"/>
    <hyperlink ref="C150" location="A126094850J" display="A126094850J" xr:uid="{E4C10444-5E6E-4BD9-9A8A-78881ACC19A1}"/>
    <hyperlink ref="D150" location="A126109970L" display="A126109970L" xr:uid="{475121E7-FE4C-4769-B993-C5AFB427AF7A}"/>
    <hyperlink ref="E150" location="A126102410L" display="A126102410L" xr:uid="{6F1AD49E-622F-45EC-BB3C-79BC150A4FEF}"/>
    <hyperlink ref="C151" location="A126094834J" display="A126094834J" xr:uid="{4F12C44C-19BA-4616-88AB-01686BD1D602}"/>
    <hyperlink ref="D151" location="A126109954L" display="A126109954L" xr:uid="{6B662D40-0158-4CAB-BE7B-9CE424B73C08}"/>
    <hyperlink ref="E151" location="A126102394X" display="A126102394X" xr:uid="{C0A6327B-8E32-4D04-8FFA-FF372CE09317}"/>
    <hyperlink ref="C152" location="A126094870T" display="A126094870T" xr:uid="{504D5BA0-D5F9-4AD8-885A-14E0362BFE94}"/>
    <hyperlink ref="D152" location="A126109990W" display="A126109990W" xr:uid="{1446659D-89F4-48A6-94DA-6D51BAE7C5E2}"/>
    <hyperlink ref="E152" location="A126102430W" display="A126102430W" xr:uid="{D45A5E28-D325-47AE-9492-52904FCEFA0D}"/>
    <hyperlink ref="C153" location="A126094846T" display="A126094846T" xr:uid="{56BF9D0D-A6D0-431B-ABA1-A5B28D9D1484}"/>
    <hyperlink ref="D153" location="A126109966W" display="A126109966W" xr:uid="{0511181B-B093-4C6A-8E6A-B08C9B84A9AD}"/>
    <hyperlink ref="E153" location="A126102406W" display="A126102406W" xr:uid="{1FC0095E-F918-4AB1-9C68-3146B9442E7D}"/>
    <hyperlink ref="C154" location="A126094874A" display="A126094874A" xr:uid="{AFC272F2-4432-473F-90C2-FA1B3B08F6F7}"/>
    <hyperlink ref="D154" location="A126109994F" display="A126109994F" xr:uid="{5DFBC200-15D3-497B-B2BA-9C4A946FFA26}"/>
    <hyperlink ref="E154" location="A126102434F" display="A126102434F" xr:uid="{F7F09C02-F47C-4318-9C0E-7242D15AF70D}"/>
    <hyperlink ref="C155" location="A126094854T" display="A126094854T" xr:uid="{B660A75D-E3AC-441E-B9E2-8921DD4AC6F0}"/>
    <hyperlink ref="D155" location="A126109974W" display="A126109974W" xr:uid="{0BF7C34C-D8E7-4DC8-9B8E-766F15412A48}"/>
    <hyperlink ref="E155" location="A126102414W" display="A126102414W" xr:uid="{3C7DC920-BEAB-43F5-B36B-B639DEC7901B}"/>
    <hyperlink ref="F121" location="A126098702C" display="A126098702C" xr:uid="{21488FC8-63A5-4ED4-AAE2-9CE996DF02A3}"/>
    <hyperlink ref="G121" location="A126113822L" display="A126113822L" xr:uid="{B04D9492-3896-4993-B98B-623926956448}"/>
    <hyperlink ref="H121" location="A126106262V" display="A126106262V" xr:uid="{F37D04EE-70C7-4755-8232-156F32630F36}"/>
    <hyperlink ref="F122" location="A126098658F" display="A126098658F" xr:uid="{670F74C2-2268-463B-8BCC-BC76A4356FDD}"/>
    <hyperlink ref="G122" location="A126113778R" display="A126113778R" xr:uid="{258BEA80-71EF-42A0-8BBB-F453AD9AEFFB}"/>
    <hyperlink ref="H122" location="A126106218K" display="A126106218K" xr:uid="{8D599A9C-7CF1-4F40-8BF8-007B479D45CC}"/>
    <hyperlink ref="F123" location="A126098706L" display="A126098706L" xr:uid="{D4EE49F6-30B7-4B9C-A562-07E4C2FB384B}"/>
    <hyperlink ref="G123" location="A126113826W" display="A126113826W" xr:uid="{61EFA9DB-AA3C-4389-9E3A-89FE0F778DCB}"/>
    <hyperlink ref="H123" location="A126106266C" display="A126106266C" xr:uid="{1EBB02ED-31B3-4AC9-9C2B-6BCC700B48DB}"/>
    <hyperlink ref="F124" location="A126098710C" display="A126098710C" xr:uid="{19E75705-7B64-4F9F-942F-D765CEDD4ADE}"/>
    <hyperlink ref="G124" location="A126113830L" display="A126113830L" xr:uid="{5CF6C85E-A3C2-4AE3-ADB0-0442E056021E}"/>
    <hyperlink ref="H124" location="A126106270V" display="A126106270V" xr:uid="{14F9E701-5F90-406D-8963-27FB32855B36}"/>
    <hyperlink ref="F125" location="A126098662W" display="A126098662W" xr:uid="{5DCC9CC6-D790-48C3-A2DE-943B50DFCB7F}"/>
    <hyperlink ref="G125" location="A126113782F" display="A126113782F" xr:uid="{5334B505-38C1-4472-955E-23C3A8AE9CCC}"/>
    <hyperlink ref="H125" location="A126106222A" display="A126106222A" xr:uid="{EE65AD9E-4031-408C-AC13-B7760532E6DF}"/>
    <hyperlink ref="F126" location="A126098666F" display="A126098666F" xr:uid="{F4F95DAF-1CDB-4D3C-8193-7A3BE3922EAA}"/>
    <hyperlink ref="G126" location="A126113786R" display="A126113786R" xr:uid="{2BC77E65-EA19-4FE9-966E-E1AB50F44A62}"/>
    <hyperlink ref="H126" location="A126106226K" display="A126106226K" xr:uid="{7D5E2C0E-BE7E-4387-861D-5B000FF1B744}"/>
    <hyperlink ref="F127" location="A126098690F" display="A126098690F" xr:uid="{EABAD626-17AE-4DB9-9D7D-2341BAE70FB5}"/>
    <hyperlink ref="G127" location="A126113810C" display="A126113810C" xr:uid="{6DF62BA0-0B68-42BB-AFC9-E4A66B6BDB27}"/>
    <hyperlink ref="H127" location="A126106250K" display="A126106250K" xr:uid="{B8335ED9-259C-46FB-98B9-1F35EC7F4E20}"/>
    <hyperlink ref="F128" location="A126098638W" display="A126098638W" xr:uid="{8E9D946E-BC1B-43D7-BB0A-62F13D6424FB}"/>
    <hyperlink ref="G128" location="A126113758F" display="A126113758F" xr:uid="{95EFEC04-D9A9-4567-ABBB-7804C0C2D9C5}"/>
    <hyperlink ref="H128" location="A126106198L" display="A126106198L" xr:uid="{64B1D8A2-924F-4E4B-91EE-ED2303F08F1C}"/>
    <hyperlink ref="F129" location="A126098714L" display="A126098714L" xr:uid="{25A53E42-389F-4C88-A71E-A7DFD9B53445}"/>
    <hyperlink ref="G129" location="A126113834W" display="A126113834W" xr:uid="{0FCAD4B5-F308-4F32-9181-4344E10BA876}"/>
    <hyperlink ref="H129" location="A126106274C" display="A126106274C" xr:uid="{D7E936EE-06D7-49C9-83C8-D09EC0D7DB23}"/>
    <hyperlink ref="F130" location="A126098694R" display="A126098694R" xr:uid="{C1199B32-C253-4C49-8A40-B45000BA87C3}"/>
    <hyperlink ref="G130" location="A126113814L" display="A126113814L" xr:uid="{5CBC5FBF-5AC3-4811-9116-B4DF9C8B5E81}"/>
    <hyperlink ref="H130" location="A126106254V" display="A126106254V" xr:uid="{A4CA468B-54B9-4E87-9A5F-4F294F57148B}"/>
    <hyperlink ref="F131" location="A126098726W" display="A126098726W" xr:uid="{9E7ABDA8-D02D-4372-8C50-08F45CAB97C4}"/>
    <hyperlink ref="G131" location="A126113846F" display="A126113846F" xr:uid="{08839F4B-C3E4-4DDA-A05F-5D34607CCCBE}"/>
    <hyperlink ref="H131" location="A126106286L" display="A126106286L" xr:uid="{442BD12B-DDC4-4C3E-9165-EBB269F764B4}"/>
    <hyperlink ref="F132" location="A126098642L" display="A126098642L" xr:uid="{5BA188EF-C928-4515-9887-1D6C33A4213E}"/>
    <hyperlink ref="G132" location="A126113762W" display="A126113762W" xr:uid="{89CD2EAB-987D-409F-A14B-51D87FD5610F}"/>
    <hyperlink ref="H132" location="A126106202T" display="A126106202T" xr:uid="{21FDD4C6-5521-488F-91CA-5147CF9D89A7}"/>
    <hyperlink ref="F133" location="A126098598R" display="A126098598R" xr:uid="{3DA7AF8B-21F5-4A86-8B90-8BFA0218A13F}"/>
    <hyperlink ref="G133" location="A126113718L" display="A126113718L" xr:uid="{B3EC6343-8F14-48A9-A267-70FD49FA7266}"/>
    <hyperlink ref="H133" location="A126106158V" display="A126106158V" xr:uid="{0DA2CD9F-E0F6-4F61-97F7-07D59718E909}"/>
    <hyperlink ref="F134" location="A126098618L" display="A126098618L" xr:uid="{D9586B29-F952-403F-AC90-5368876E9C6F}"/>
    <hyperlink ref="G134" location="A126113738W" display="A126113738W" xr:uid="{AD3CDFA3-0AEC-4182-A1F8-7A8655523702}"/>
    <hyperlink ref="H134" location="A126106178C" display="A126106178C" xr:uid="{11D67DA3-4821-428A-9C81-DA1E54BB0DEF}"/>
    <hyperlink ref="F135" location="A126098670W" display="A126098670W" xr:uid="{599520D5-2DE3-402E-BE66-84E7A62B9B6C}"/>
    <hyperlink ref="G135" location="A126113790F" display="A126113790F" xr:uid="{B9AF9996-3404-433E-A70C-0793EFEA3FE1}"/>
    <hyperlink ref="H135" location="A126106230A" display="A126106230A" xr:uid="{B3722B80-B3F2-4ECE-9AAE-E837126B486A}"/>
    <hyperlink ref="F136" location="A126098622C" display="A126098622C" xr:uid="{A39F71FB-AFCD-4597-9D94-054BE6DD31FC}"/>
    <hyperlink ref="G136" location="A126113742L" display="A126113742L" xr:uid="{E8EE665F-2C16-460E-AF9E-3569CED83CFC}"/>
    <hyperlink ref="H136" location="A126106182V" display="A126106182V" xr:uid="{209DB541-FEA2-4140-975E-2DDD1F3E7FC8}"/>
    <hyperlink ref="F137" location="A126098674F" display="A126098674F" xr:uid="{2FEC6466-B2FA-439B-965F-159C629992FE}"/>
    <hyperlink ref="G137" location="A126113794R" display="A126113794R" xr:uid="{33D994B3-A7CA-4BA1-A61D-864687B0D5F3}"/>
    <hyperlink ref="H137" location="A126106234K" display="A126106234K" xr:uid="{3D3958C6-3712-4B58-A7B1-0379F1C15891}"/>
    <hyperlink ref="F138" location="A126098678R" display="A126098678R" xr:uid="{2E7B1B27-0B7D-4A52-B876-8D5EA3D0C8BE}"/>
    <hyperlink ref="G138" location="A126113798X" display="A126113798X" xr:uid="{6B77FB81-F1B9-40D7-B1F9-BE2761184F98}"/>
    <hyperlink ref="H138" location="A126106238V" display="A126106238V" xr:uid="{881B8C1F-EEA4-4521-A72F-58F34265CA32}"/>
    <hyperlink ref="F139" location="A126098730L" display="A126098730L" xr:uid="{CCABDA7E-7F5A-4AC9-88D4-A3955BF979B1}"/>
    <hyperlink ref="G139" location="A126113850W" display="A126113850W" xr:uid="{4C1CF5A9-18AA-4FE5-BAB7-9F5E63AC6CFD}"/>
    <hyperlink ref="H139" location="A126106290C" display="A126106290C" xr:uid="{50D8CB44-01D8-4094-81FB-AF056BE0AB55}"/>
    <hyperlink ref="F140" location="A126098602V" display="A126098602V" xr:uid="{7DCC332B-BB46-4EEE-BE18-EF8033C7C51E}"/>
    <hyperlink ref="G140" location="A126113722C" display="A126113722C" xr:uid="{0EE7B476-22ED-4790-B76A-EE36B61E895D}"/>
    <hyperlink ref="H140" location="A126106162K" display="A126106162K" xr:uid="{7AF25068-BD10-4FA8-B871-ED013689D322}"/>
    <hyperlink ref="F141" location="A126098718W" display="A126098718W" xr:uid="{18EF1B04-87CE-45A2-B84A-74569F299D2E}"/>
    <hyperlink ref="G141" location="A126113838F" display="A126113838F" xr:uid="{A1069DC3-AD86-4D34-B038-9C1AF09A71B1}"/>
    <hyperlink ref="H141" location="A126106278L" display="A126106278L" xr:uid="{83380EBC-F6ED-432D-B654-A3C8F1C39F21}"/>
    <hyperlink ref="F142" location="A126098722L" display="A126098722L" xr:uid="{C28C5F0B-7710-409E-AE96-07F1711813C6}"/>
    <hyperlink ref="G142" location="A126113842W" display="A126113842W" xr:uid="{6B184240-3692-45EC-99E1-D169AD609C76}"/>
    <hyperlink ref="H142" location="A126106282C" display="A126106282C" xr:uid="{DAAB8D80-84AC-4FE2-A2DD-D7B22A15E742}"/>
    <hyperlink ref="F143" location="A126098610V" display="A126098610V" xr:uid="{7B21A2AC-42E1-4A58-82BA-CD0D2100A241}"/>
    <hyperlink ref="G143" location="A126113730C" display="A126113730C" xr:uid="{8C944D77-89CE-410F-8A28-02FEB2B935A0}"/>
    <hyperlink ref="H143" location="A126106170K" display="A126106170K" xr:uid="{2B36431F-0113-432E-9734-87C10CE3923B}"/>
    <hyperlink ref="F144" location="A126098646W" display="A126098646W" xr:uid="{F0D5CA3D-2836-4C38-AC18-709E8046B561}"/>
    <hyperlink ref="G144" location="A126113766F" display="A126113766F" xr:uid="{121C8A66-5C39-4211-8057-8C54B2A7D78E}"/>
    <hyperlink ref="H144" location="A126106206A" display="A126106206A" xr:uid="{5D577EEC-1234-4C3F-8D8C-0D3F98A7B99F}"/>
    <hyperlink ref="F145" location="A126098682F" display="A126098682F" xr:uid="{1ADB1E05-227D-4CF9-B414-19EF1158D505}"/>
    <hyperlink ref="G145" location="A126113802C" display="A126113802C" xr:uid="{8DE309D3-325A-426D-8EE8-7E77DA5D4AA3}"/>
    <hyperlink ref="H145" location="A126106242K" display="A126106242K" xr:uid="{B1CEAC31-D7A5-436C-8C7C-F9EBA6040647}"/>
    <hyperlink ref="F146" location="A126098734W" display="A126098734W" xr:uid="{AC3D5176-588F-4C7D-95A2-1E7F93D92B63}"/>
    <hyperlink ref="G146" location="A126113854F" display="A126113854F" xr:uid="{B5D22D93-93D2-42AB-B7FB-C53CE44965B9}"/>
    <hyperlink ref="H146" location="A126106294L" display="A126106294L" xr:uid="{84054DED-1784-4A07-BAB8-A61C1B8B6449}"/>
    <hyperlink ref="F147" location="A126098606C" display="A126098606C" xr:uid="{D38F5CDA-4102-429F-B2DA-7E5EA64D1077}"/>
    <hyperlink ref="G147" location="A126113726L" display="A126113726L" xr:uid="{EE0876E1-3735-4866-9653-B72490CD8DB0}"/>
    <hyperlink ref="H147" location="A126106166V" display="A126106166V" xr:uid="{88BE42F0-783A-49FB-A75C-6D6E66A03392}"/>
    <hyperlink ref="F148" location="A126098686R" display="A126098686R" xr:uid="{3C48C055-28ED-4AB7-8B25-217A941E70BD}"/>
    <hyperlink ref="G148" location="A126113806L" display="A126113806L" xr:uid="{29AC5DDE-1409-46D7-A0C7-8DD956CD5A3D}"/>
    <hyperlink ref="H148" location="A126106246V" display="A126106246V" xr:uid="{D51C2E23-7D30-4878-AADC-B91420955631}"/>
    <hyperlink ref="F149" location="A126098698X" display="A126098698X" xr:uid="{1C046CC7-5A3D-401D-800F-54FA8A738C60}"/>
    <hyperlink ref="G149" location="A126113818W" display="A126113818W" xr:uid="{11817174-68FF-47B3-B21D-9CB224D09CF6}"/>
    <hyperlink ref="H149" location="A126106258C" display="A126106258C" xr:uid="{6E97AA81-34EA-4490-A94C-F4CE8FAB65B0}"/>
    <hyperlink ref="F150" location="A126098630C" display="A126098630C" xr:uid="{B07DA1BC-40FF-40A4-8475-0C267B39FCAE}"/>
    <hyperlink ref="G150" location="A126113750L" display="A126113750L" xr:uid="{FCC6C57E-E111-41A9-8338-B6D2452260AA}"/>
    <hyperlink ref="H150" location="A126106190V" display="A126106190V" xr:uid="{95B4C1F5-098A-48DE-B34F-616B6A7419DB}"/>
    <hyperlink ref="F151" location="A126098614C" display="A126098614C" xr:uid="{6427A7EF-6F46-4EF9-AED4-D56965537682}"/>
    <hyperlink ref="G151" location="A126113734L" display="A126113734L" xr:uid="{D8C5593F-9D0C-4B06-A80A-227A4DEF94A4}"/>
    <hyperlink ref="H151" location="A126106174V" display="A126106174V" xr:uid="{1A5032F9-BE88-4544-AA15-B04CAEC1352A}"/>
    <hyperlink ref="F152" location="A126098650L" display="A126098650L" xr:uid="{A81F17C0-EF36-4755-9B8C-49F1646EFCEA}"/>
    <hyperlink ref="G152" location="A126113770W" display="A126113770W" xr:uid="{31FC7D7D-FA1C-4036-AD75-E4F39DC94ED4}"/>
    <hyperlink ref="H152" location="A126106210T" display="A126106210T" xr:uid="{B1D1EE7E-92C6-46A5-8D4C-12E029DE4F24}"/>
    <hyperlink ref="F153" location="A126098626L" display="A126098626L" xr:uid="{3126E645-DA33-4CD8-BE9E-1C123DA759D5}"/>
    <hyperlink ref="G153" location="A126113746W" display="A126113746W" xr:uid="{E6134802-54FE-45E2-A5AB-4083DD36B7AF}"/>
    <hyperlink ref="H153" location="A126106186C" display="A126106186C" xr:uid="{FF0E4023-4386-4F8E-85DE-9A960513BADC}"/>
    <hyperlink ref="F154" location="A126098654W" display="A126098654W" xr:uid="{F7F96947-68E2-4223-9A97-8B1EB3581747}"/>
    <hyperlink ref="G154" location="A126113774F" display="A126113774F" xr:uid="{2741E9E6-826B-4F10-AE7F-4297514DB311}"/>
    <hyperlink ref="H154" location="A126106214A" display="A126106214A" xr:uid="{6FA417F6-4E08-47E4-80F1-6F5307022BAC}"/>
    <hyperlink ref="F155" location="A126098634L" display="A126098634L" xr:uid="{08F04959-B636-40E7-B8B6-47FC038D93CA}"/>
    <hyperlink ref="G155" location="A126113754W" display="A126113754W" xr:uid="{E600265D-29FD-4B70-8FDC-F86283EB7ADC}"/>
    <hyperlink ref="H155" location="A126106194C" display="A126106194C" xr:uid="{3DC9874B-2ADD-40FC-ABA9-2B9219055CB1}"/>
    <hyperlink ref="I121" location="A126096182X" display="A126096182X" xr:uid="{553B3098-414D-4045-848F-D124DC927820}"/>
    <hyperlink ref="J121" location="A126111302W" display="A126111302W" xr:uid="{3F3288F5-E661-420D-B6CA-EEF8C3E4C892}"/>
    <hyperlink ref="K121" location="A126103742A" display="A126103742A" xr:uid="{C4708A49-6512-40F2-AE19-616006A79D99}"/>
    <hyperlink ref="I122" location="A126096138R" display="A126096138R" xr:uid="{BEA021BA-376C-4250-B179-AF14DCCC21AF}"/>
    <hyperlink ref="J122" location="A126111258X" display="A126111258X" xr:uid="{705B0C2C-A601-472A-97E5-A64EEF81B7E8}"/>
    <hyperlink ref="K122" location="A126103698C" display="A126103698C" xr:uid="{0C0AD763-16C3-4349-8461-BD660D306417}"/>
    <hyperlink ref="I123" location="A126096186J" display="A126096186J" xr:uid="{EFA10291-71B4-45FC-9D7A-82ADBC85BA59}"/>
    <hyperlink ref="J123" location="A126111306F" display="A126111306F" xr:uid="{AD09B6A0-444B-41C9-AFB8-AE05695D6F49}"/>
    <hyperlink ref="K123" location="A126103746K" display="A126103746K" xr:uid="{97F1EE34-C3F5-479D-963C-2A3A22409434}"/>
    <hyperlink ref="I124" location="A126096190X" display="A126096190X" xr:uid="{94C04326-9C18-44B5-BE2D-B28DB97BCF0C}"/>
    <hyperlink ref="J124" location="A126111310W" display="A126111310W" xr:uid="{92FB6DD7-CE2A-4DA8-899C-52B88E43FB4E}"/>
    <hyperlink ref="K124" location="A126103750A" display="A126103750A" xr:uid="{8F2FFD70-CB4F-4237-BE16-640B5C14E51C}"/>
    <hyperlink ref="I125" location="A126096142F" display="A126096142F" xr:uid="{9B3B9342-177B-4B16-9893-0F95D33C7C66}"/>
    <hyperlink ref="J125" location="A126111262R" display="A126111262R" xr:uid="{A395B877-5D49-4D89-8767-2D4B0A105C37}"/>
    <hyperlink ref="K125" location="A126103702J" display="A126103702J" xr:uid="{01181BC6-3F53-4975-B6C2-1C98192845CD}"/>
    <hyperlink ref="I126" location="A126096146R" display="A126096146R" xr:uid="{9BA9ADCD-F792-4C76-BB5E-AC04BB535AAC}"/>
    <hyperlink ref="J126" location="A126111266X" display="A126111266X" xr:uid="{B7261598-F774-4393-9C31-07AF8EED35A0}"/>
    <hyperlink ref="K126" location="A126103706T" display="A126103706T" xr:uid="{A46ECC29-B489-48A7-BB6A-3875D7A966AF}"/>
    <hyperlink ref="I127" location="A126096170R" display="A126096170R" xr:uid="{AEA6EA30-2AEC-4ECD-89CB-DF127AC8F436}"/>
    <hyperlink ref="J127" location="A126111290X" display="A126111290X" xr:uid="{56627911-8FE8-4F91-B5DA-87427E3C5CF3}"/>
    <hyperlink ref="K127" location="A126103730T" display="A126103730T" xr:uid="{4066990F-9E98-4D2A-8F2F-03F1E4428376}"/>
    <hyperlink ref="I128" location="A126096118F" display="A126096118F" xr:uid="{BC1255EC-987B-43F4-89DF-C1FB28D1016F}"/>
    <hyperlink ref="J128" location="A126111238R" display="A126111238R" xr:uid="{83AB5332-1BE5-4102-AF38-1E6B0AF83B63}"/>
    <hyperlink ref="K128" location="A126103678V" display="A126103678V" xr:uid="{F38139C6-4493-4EFA-9A84-A68BBBABA242}"/>
    <hyperlink ref="I129" location="A126096194J" display="A126096194J" xr:uid="{008CEAAF-D84C-4AA0-9371-EDF49001BD07}"/>
    <hyperlink ref="J129" location="A126111314F" display="A126111314F" xr:uid="{44E87C5F-8CAB-4512-8692-EDFF4591915A}"/>
    <hyperlink ref="K129" location="A126103754K" display="A126103754K" xr:uid="{2A58F4A5-D3F5-4D9E-9C3A-3A36D5FC2C9B}"/>
    <hyperlink ref="I130" location="A126096174X" display="A126096174X" xr:uid="{2BA8033B-A95A-45E6-8467-1C9CD9FAA9B8}"/>
    <hyperlink ref="J130" location="A126111294J" display="A126111294J" xr:uid="{04E6C57C-C652-4A79-A142-A8C645EE08CB}"/>
    <hyperlink ref="K130" location="A126103734A" display="A126103734A" xr:uid="{A301E174-D423-4831-9D1D-F9C4E3C9A3F8}"/>
    <hyperlink ref="I131" location="A126096206F" display="A126096206F" xr:uid="{208DC428-5624-4F6D-B803-CDBA8AD0CD0A}"/>
    <hyperlink ref="J131" location="A126111326R" display="A126111326R" xr:uid="{0E0BD34A-A1F7-42D7-91D2-8F29CAE5C04E}"/>
    <hyperlink ref="K131" location="A126103766V" display="A126103766V" xr:uid="{9801A4EC-7D31-4935-8249-A48603411318}"/>
    <hyperlink ref="I132" location="A126096122W" display="A126096122W" xr:uid="{B6CCAF72-EB19-4FD7-8757-DC5F58C32722}"/>
    <hyperlink ref="J132" location="A126111242F" display="A126111242F" xr:uid="{E197DEFC-8009-4D51-8728-77A386F56395}"/>
    <hyperlink ref="K132" location="A126103682K" display="A126103682K" xr:uid="{64B67CC2-8E9C-4868-AA67-889A674B0EAC}"/>
    <hyperlink ref="I133" location="A126096078X" display="A126096078X" xr:uid="{BFD9278D-3ACE-4CED-AC11-A9DD2E2C3D06}"/>
    <hyperlink ref="J133" location="A126111198J" display="A126111198J" xr:uid="{6A726551-EFF0-4FD0-AEBE-5C1A6F66B5E4}"/>
    <hyperlink ref="K133" location="A126103638A" display="A126103638A" xr:uid="{392EC823-96BA-4943-ACD7-E62C0C6D1434}"/>
    <hyperlink ref="I134" location="A126096098J" display="A126096098J" xr:uid="{42B7FFF0-71FB-4404-9836-3D7EECB95E9B}"/>
    <hyperlink ref="J134" location="A126111218F" display="A126111218F" xr:uid="{171F38D7-33C4-49FD-B564-CD411C0B9695}"/>
    <hyperlink ref="K134" location="A126103658K" display="A126103658K" xr:uid="{4459140F-458B-4678-A794-214A6D6741AA}"/>
    <hyperlink ref="I135" location="A126096150F" display="A126096150F" xr:uid="{6DC3BFA6-1FA3-424A-B7CC-6F25D9FDF1D5}"/>
    <hyperlink ref="J135" location="A126111270R" display="A126111270R" xr:uid="{57D48AFA-5D55-4FFB-81EE-B6C2FE881970}"/>
    <hyperlink ref="K135" location="A126103710J" display="A126103710J" xr:uid="{7793C886-8147-4C4D-8CC0-CF2C923C6161}"/>
    <hyperlink ref="I136" location="A126096102L" display="A126096102L" xr:uid="{212586D2-0602-42AD-AA6E-BD76DE4ADBC9}"/>
    <hyperlink ref="J136" location="A126111222W" display="A126111222W" xr:uid="{A884EE8D-0DE4-4772-94C7-380BDACE015F}"/>
    <hyperlink ref="K136" location="A126103662A" display="A126103662A" xr:uid="{EF4570EC-A42E-4DE2-91FF-20434FE521DC}"/>
    <hyperlink ref="I137" location="A126096154R" display="A126096154R" xr:uid="{93021771-FB66-4032-8CFB-AF22F01166EC}"/>
    <hyperlink ref="J137" location="A126111274X" display="A126111274X" xr:uid="{13E61F5D-B027-42CB-8819-6F8C5D23EBB0}"/>
    <hyperlink ref="K137" location="A126103714T" display="A126103714T" xr:uid="{0491F524-FBB7-4C74-B576-CA2D2BB1A136}"/>
    <hyperlink ref="I138" location="A126096158X" display="A126096158X" xr:uid="{A5402B25-4334-4115-A0E4-2B3A9774A862}"/>
    <hyperlink ref="J138" location="A126111278J" display="A126111278J" xr:uid="{AD4F2EDA-DB9D-41DD-8A6B-68FEF5078220}"/>
    <hyperlink ref="K138" location="A126103718A" display="A126103718A" xr:uid="{CE3ED6F5-741D-46BB-9DB4-B1DAFF1C557C}"/>
    <hyperlink ref="I139" location="A126096210W" display="A126096210W" xr:uid="{4A9CC6F5-1EE2-46DD-B479-30321426D1B8}"/>
    <hyperlink ref="J139" location="A126111330F" display="A126111330F" xr:uid="{916BFB10-3A38-40D9-86BC-C9B7AD774367}"/>
    <hyperlink ref="K139" location="A126103770K" display="A126103770K" xr:uid="{679C3F94-4DC3-4B5A-A0C4-A00458395141}"/>
    <hyperlink ref="I140" location="A126096082R" display="A126096082R" xr:uid="{AC823313-F3A1-4177-8D47-997CDA4D2179}"/>
    <hyperlink ref="J140" location="A126111202L" display="A126111202L" xr:uid="{52071DE0-35AA-4BED-BDCA-0ACA7A61B3C0}"/>
    <hyperlink ref="K140" location="A126103642T" display="A126103642T" xr:uid="{80D4C6B2-E475-4F2A-AC5D-E1D63BB75553}"/>
    <hyperlink ref="I141" location="A126096198T" display="A126096198T" xr:uid="{AB5675D2-709C-4F2E-B872-037E14A690B9}"/>
    <hyperlink ref="J141" location="A126111318R" display="A126111318R" xr:uid="{68C193F7-42E9-4A4D-BDF6-9972A105183F}"/>
    <hyperlink ref="K141" location="A126103758V" display="A126103758V" xr:uid="{E4DA931D-B5D2-447C-BA6E-F3F5B17D0411}"/>
    <hyperlink ref="I142" location="A126096202W" display="A126096202W" xr:uid="{86A111EF-EACC-4A71-B26D-3B00A761991E}"/>
    <hyperlink ref="J142" location="A126111322F" display="A126111322F" xr:uid="{4D0D1E04-5E94-4783-A556-93948447ED8E}"/>
    <hyperlink ref="K142" location="A126103762K" display="A126103762K" xr:uid="{E4087BBC-73F9-4197-BDFF-B9161D5306ED}"/>
    <hyperlink ref="I143" location="A126096090R" display="A126096090R" xr:uid="{3DF4EB1B-5904-4245-9006-156A43490FFD}"/>
    <hyperlink ref="J143" location="A126111210L" display="A126111210L" xr:uid="{AD7FF1E3-4FFE-4B42-87BA-2EA33D6B090A}"/>
    <hyperlink ref="K143" location="A126103650T" display="A126103650T" xr:uid="{DEB50AA3-80A0-4D3F-9C2A-C6FA04298230}"/>
    <hyperlink ref="I144" location="A126096126F" display="A126096126F" xr:uid="{04460D04-F800-4B25-8F0A-9D9D9C6E6444}"/>
    <hyperlink ref="J144" location="A126111246R" display="A126111246R" xr:uid="{033B57BA-1B2A-45E6-AEB3-3989EF50AE6F}"/>
    <hyperlink ref="K144" location="A126103686V" display="A126103686V" xr:uid="{447FF5F3-4C03-4AD2-A1DD-7F44CEDB5544}"/>
    <hyperlink ref="I145" location="A126096162R" display="A126096162R" xr:uid="{654B29EF-ED1A-4808-B621-06BE1F45E227}"/>
    <hyperlink ref="J145" location="A126111282X" display="A126111282X" xr:uid="{17AB111A-7541-4FE6-9FAC-AACC055979EE}"/>
    <hyperlink ref="K145" location="A126103722T" display="A126103722T" xr:uid="{350CE2FC-754F-4509-BE71-05F405893463}"/>
    <hyperlink ref="I146" location="A126096214F" display="A126096214F" xr:uid="{433B1A89-50AB-4ABF-AF58-D241A3CD81AE}"/>
    <hyperlink ref="J146" location="A126111334R" display="A126111334R" xr:uid="{FD2C2AFF-0092-4AED-A7BA-AB12C95115A6}"/>
    <hyperlink ref="K146" location="A126103774V" display="A126103774V" xr:uid="{2974813C-B81E-4E3A-9F3E-54452080964B}"/>
    <hyperlink ref="I147" location="A126096086X" display="A126096086X" xr:uid="{29AA945A-D077-436E-A616-F1D5F2243029}"/>
    <hyperlink ref="J147" location="A126111206W" display="A126111206W" xr:uid="{8A8691CB-45E2-47E1-87A6-E1293E138AEA}"/>
    <hyperlink ref="K147" location="A126103646A" display="A126103646A" xr:uid="{92CDC69E-EF48-4A8A-BA62-CAC78AA97DAF}"/>
    <hyperlink ref="I148" location="A126096166X" display="A126096166X" xr:uid="{5171645C-B194-4828-A6C0-4CEC9497230D}"/>
    <hyperlink ref="J148" location="A126111286J" display="A126111286J" xr:uid="{A5AF4214-4415-4D6D-8B5B-9FC080DB438D}"/>
    <hyperlink ref="K148" location="A126103726A" display="A126103726A" xr:uid="{A7474F06-CF59-48C9-979B-C195FA62B175}"/>
    <hyperlink ref="I149" location="A126096178J" display="A126096178J" xr:uid="{334C1966-1900-4CD3-81AA-E69BA46AB4E2}"/>
    <hyperlink ref="J149" location="A126111298T" display="A126111298T" xr:uid="{A3005FD3-05D9-42ED-9F36-7A0CE9362908}"/>
    <hyperlink ref="K149" location="A126103738K" display="A126103738K" xr:uid="{42BF2C94-25A6-4369-9EF7-6BA09710D6DB}"/>
    <hyperlink ref="I150" location="A126096110L" display="A126096110L" xr:uid="{E2F13F3F-54B8-4EDC-B819-94678840033E}"/>
    <hyperlink ref="J150" location="A126111230W" display="A126111230W" xr:uid="{12CD1DCD-4A20-4F69-AB69-2A13C79F2904}"/>
    <hyperlink ref="K150" location="A126103670A" display="A126103670A" xr:uid="{6DE54773-A0A0-46FE-8CFF-F873980749A2}"/>
    <hyperlink ref="I151" location="A126096094X" display="A126096094X" xr:uid="{04427C95-0F50-418A-9BBD-0840A2BDD151}"/>
    <hyperlink ref="J151" location="A126111214W" display="A126111214W" xr:uid="{B4B583B4-5DAE-4076-ADF9-2C1F50DD2EBD}"/>
    <hyperlink ref="K151" location="A126103654A" display="A126103654A" xr:uid="{27BF06F6-6227-493D-95BB-4B62A5356EBE}"/>
    <hyperlink ref="I152" location="A126096130W" display="A126096130W" xr:uid="{B2532C31-8C94-414B-BBF4-20286FDE5412}"/>
    <hyperlink ref="J152" location="A126111250F" display="A126111250F" xr:uid="{0673D725-9856-4767-80B6-96C98EA29296}"/>
    <hyperlink ref="K152" location="A126103690K" display="A126103690K" xr:uid="{098B4777-6208-4C2C-95F9-09D7B4D3BDFB}"/>
    <hyperlink ref="I153" location="A126096106W" display="A126096106W" xr:uid="{D93B89C3-2679-433E-A879-8D59B82F99D7}"/>
    <hyperlink ref="J153" location="A126111226F" display="A126111226F" xr:uid="{D5373C21-592B-4006-99F7-29ADFED4EAF6}"/>
    <hyperlink ref="K153" location="A126103666K" display="A126103666K" xr:uid="{772BA0AF-0189-4E57-84F3-7F462E2B36EA}"/>
    <hyperlink ref="I154" location="A126096134F" display="A126096134F" xr:uid="{4C3E4118-DBD3-435B-9A96-244DEAAE445F}"/>
    <hyperlink ref="J154" location="A126111254R" display="A126111254R" xr:uid="{4C489C29-E025-4977-BFD7-7B23FC07F3C0}"/>
    <hyperlink ref="K154" location="A126103694V" display="A126103694V" xr:uid="{35368113-CB9B-4178-B4ED-3BF652064388}"/>
    <hyperlink ref="I155" location="A126096114W" display="A126096114W" xr:uid="{2E12BB11-2C92-4C5E-9FAA-08385828DC9B}"/>
    <hyperlink ref="J155" location="A126111234F" display="A126111234F" xr:uid="{49E61BA3-AF58-49D0-9458-29C8DEAE6A9E}"/>
    <hyperlink ref="K155" location="A126103674K" display="A126103674K" xr:uid="{F42907A4-5D38-444A-B440-E1AA3AFFB107}"/>
    <hyperlink ref="L121" location="A126099962T" display="A126099962T" xr:uid="{26C59CC6-26D9-4AE1-983C-2B5D938F8457}"/>
    <hyperlink ref="M121" location="A126115082C" display="A126115082C" xr:uid="{97E86A23-A433-40A7-9970-8B34A5072241}"/>
    <hyperlink ref="N121" location="A126107522W" display="A126107522W" xr:uid="{F7F1204E-6515-44E8-BAB7-3EA711DC0206}"/>
    <hyperlink ref="L122" location="A126099918J" display="A126099918J" xr:uid="{40F8BA90-E5E3-4871-B3D9-27633E9B3083}"/>
    <hyperlink ref="M122" location="A126115038V" display="A126115038V" xr:uid="{E5BD8381-D085-4775-890E-E0B551BC5A9D}"/>
    <hyperlink ref="N122" location="A126107478X" display="A126107478X" xr:uid="{8C6EB860-83A0-4CD9-B8CC-F83F4485B150}"/>
    <hyperlink ref="L123" location="A126099966A" display="A126099966A" xr:uid="{522C697C-7DF5-4B1C-9D0C-6E021CA033A5}"/>
    <hyperlink ref="M123" location="A126115086L" display="A126115086L" xr:uid="{54B24340-3A25-456A-B77E-8453B645F467}"/>
    <hyperlink ref="N123" location="A126107526F" display="A126107526F" xr:uid="{9A755E83-1B36-4E65-B21E-2CEC10E73934}"/>
    <hyperlink ref="L124" location="A126099970T" display="A126099970T" xr:uid="{4942F862-C77C-49F0-A057-4E0EC530DF32}"/>
    <hyperlink ref="M124" location="A126115090C" display="A126115090C" xr:uid="{A09CCFBA-7359-45C6-AF9E-5D9FBF45DFD9}"/>
    <hyperlink ref="N124" location="A126107530W" display="A126107530W" xr:uid="{DAAEB880-A431-4958-8285-5B88736ED62D}"/>
    <hyperlink ref="L125" location="A126099922X" display="A126099922X" xr:uid="{B4D5C4BB-A891-4326-A37E-73D6E656EC55}"/>
    <hyperlink ref="M125" location="A126115042K" display="A126115042K" xr:uid="{240BA015-8A88-4747-9437-C02D84B4ED79}"/>
    <hyperlink ref="N125" location="A126107482R" display="A126107482R" xr:uid="{B47906BD-A41C-436A-876C-5A2E5F6DD399}"/>
    <hyperlink ref="L126" location="A126099926J" display="A126099926J" xr:uid="{AF4AE216-C40A-453B-8018-5BE138FE881E}"/>
    <hyperlink ref="M126" location="A126115046V" display="A126115046V" xr:uid="{5CB24E4E-6546-4F85-A60D-A7F3C9F6983D}"/>
    <hyperlink ref="N126" location="A126107486X" display="A126107486X" xr:uid="{1998C115-4561-4145-88AB-0E429189249C}"/>
    <hyperlink ref="L127" location="A126099950J" display="A126099950J" xr:uid="{D259E3D6-A58B-481C-A924-861469AABB37}"/>
    <hyperlink ref="M127" location="A126115070V" display="A126115070V" xr:uid="{72A8D59A-7F95-48B0-AF0A-0B96024D5395}"/>
    <hyperlink ref="N127" location="A126107510L" display="A126107510L" xr:uid="{F8FDE82D-57F2-4B5A-8CFD-34F972C032C9}"/>
    <hyperlink ref="L128" location="A126099898K" display="A126099898K" xr:uid="{2B6F9E82-DA96-40A5-9CBC-CD3F7720B54D}"/>
    <hyperlink ref="M128" location="A126115018K" display="A126115018K" xr:uid="{3630CC0D-6332-4EDE-A440-B5988E370F2A}"/>
    <hyperlink ref="N128" location="A126107458R" display="A126107458R" xr:uid="{077CD8A4-2C1B-40D4-B116-6DC7EE55FA47}"/>
    <hyperlink ref="L129" location="A126099974A" display="A126099974A" xr:uid="{14863FB2-EC6A-4F4D-AE27-12E1A024055F}"/>
    <hyperlink ref="M129" location="A126115094L" display="A126115094L" xr:uid="{709FFFCB-42BB-41AF-B0E7-3D1DDFB4DD5F}"/>
    <hyperlink ref="N129" location="A126107534F" display="A126107534F" xr:uid="{A1C94F69-3015-424F-AF47-611A8C5314E3}"/>
    <hyperlink ref="L130" location="A126099954T" display="A126099954T" xr:uid="{6C346231-0049-4E75-BBCD-481ADF54B441}"/>
    <hyperlink ref="M130" location="A126115074C" display="A126115074C" xr:uid="{12CBECB8-3A33-4B3F-BC6B-153B2D4AF921}"/>
    <hyperlink ref="N130" location="A126107514W" display="A126107514W" xr:uid="{E1F6CBA7-4978-47AC-B653-0FCBC7F5CF6C}"/>
    <hyperlink ref="L131" location="A126099986K" display="A126099986K" xr:uid="{BFA3E7A0-0B53-4B13-B63D-D4C41D647EBC}"/>
    <hyperlink ref="M131" location="A126115106K" display="A126115106K" xr:uid="{A9B64247-037D-4DA4-95E0-1AC4915C3D2B}"/>
    <hyperlink ref="N131" location="A126107546R" display="A126107546R" xr:uid="{B2B68288-8D3E-4009-AEEB-6A5E4E72DD5F}"/>
    <hyperlink ref="L132" location="A126099902R" display="A126099902R" xr:uid="{270DE69B-289A-4D93-8084-0D6399A8E522}"/>
    <hyperlink ref="M132" location="A126115022A" display="A126115022A" xr:uid="{EB120755-23E5-437B-A3CB-6147839A3244}"/>
    <hyperlink ref="N132" location="A126107462F" display="A126107462F" xr:uid="{8CC71588-E1CE-4A87-BAE4-E67A490747FE}"/>
    <hyperlink ref="L133" location="A126099858T" display="A126099858T" xr:uid="{9842D468-CBE3-4FB1-859C-5DCE13270E38}"/>
    <hyperlink ref="M133" location="A126114978A" display="A126114978A" xr:uid="{802807CA-0644-4DE5-AF99-19732AF86CA2}"/>
    <hyperlink ref="N133" location="A126107418W" display="A126107418W" xr:uid="{C1853A64-3972-49DE-BDE8-5C3C1839CDC1}"/>
    <hyperlink ref="L134" location="A126099878A" display="A126099878A" xr:uid="{A34E6F76-023A-4D7B-8832-293E68507C08}"/>
    <hyperlink ref="M134" location="A126114998K" display="A126114998K" xr:uid="{976A6249-2C28-4289-89B7-A2176995F29C}"/>
    <hyperlink ref="N134" location="A126107438F" display="A126107438F" xr:uid="{08E2A8D1-5FA1-49F8-A03C-1D16A9F39746}"/>
    <hyperlink ref="L135" location="A126099930X" display="A126099930X" xr:uid="{3591152F-6584-4482-879B-E5DD35EB8989}"/>
    <hyperlink ref="M135" location="A126115050K" display="A126115050K" xr:uid="{D2A6A481-FCB5-4DF3-A99C-6DB44093DE48}"/>
    <hyperlink ref="N135" location="A126107490R" display="A126107490R" xr:uid="{062401A7-2C04-4C37-839A-E78CAF247873}"/>
    <hyperlink ref="L136" location="A126099882T" display="A126099882T" xr:uid="{FF419C6B-7F9C-43E8-968E-F5C87AFFF27C}"/>
    <hyperlink ref="M136" location="A126115002T" display="A126115002T" xr:uid="{7833C04A-1C2C-4A15-BFF8-E94B3A9450FC}"/>
    <hyperlink ref="N136" location="A126107442W" display="A126107442W" xr:uid="{560A3C79-D859-470A-A082-021901BB5EED}"/>
    <hyperlink ref="L137" location="A126099934J" display="A126099934J" xr:uid="{B98EB7F1-6790-4170-8ABE-21A9D946A13B}"/>
    <hyperlink ref="M137" location="A126115054V" display="A126115054V" xr:uid="{B47F0E8F-7DC4-412E-AEE2-B8321AAEC5BB}"/>
    <hyperlink ref="N137" location="A126107494X" display="A126107494X" xr:uid="{6AE36E34-5C7E-4531-8EFC-56EAC46F5083}"/>
    <hyperlink ref="L138" location="A126099938T" display="A126099938T" xr:uid="{987F2863-CB35-42C5-8024-EB956DD0D595}"/>
    <hyperlink ref="M138" location="A126115058C" display="A126115058C" xr:uid="{651AEA2E-51D6-4987-82D9-FFBF1A65378D}"/>
    <hyperlink ref="N138" location="A126107498J" display="A126107498J" xr:uid="{EF9BEC35-59C8-491D-9D73-26E9B99C127C}"/>
    <hyperlink ref="L139" location="A126099990A" display="A126099990A" xr:uid="{64EAED20-7E8E-4348-A018-0FBD3A472E12}"/>
    <hyperlink ref="M139" location="A126115110A" display="A126115110A" xr:uid="{3626E543-845D-426B-8D60-365D6C2E2E79}"/>
    <hyperlink ref="N139" location="A126107550F" display="A126107550F" xr:uid="{F95323B8-E54F-4074-8E6C-50CB6925633B}"/>
    <hyperlink ref="L140" location="A126099862J" display="A126099862J" xr:uid="{5FD872E9-DFC4-43B4-91FB-CAD558E248B3}"/>
    <hyperlink ref="M140" location="A126114982T" display="A126114982T" xr:uid="{2B8D9663-523F-4509-BE19-8E94D332D88C}"/>
    <hyperlink ref="N140" location="A126107422L" display="A126107422L" xr:uid="{5E32D201-FAD4-49BF-AB0E-34D935A8915B}"/>
    <hyperlink ref="L141" location="A126099978K" display="A126099978K" xr:uid="{3F6376B8-84A8-422C-8E16-D3B0657CA389}"/>
    <hyperlink ref="M141" location="A126115098W" display="A126115098W" xr:uid="{4AE80ED1-68CC-46DD-9A42-E5F53977C8CA}"/>
    <hyperlink ref="N141" location="A126107538R" display="A126107538R" xr:uid="{3C6BC53F-5633-45D5-B3CF-753D5E1636FB}"/>
    <hyperlink ref="L142" location="A126099982A" display="A126099982A" xr:uid="{41755BAC-0424-4D10-B61A-F2CF10EAE41F}"/>
    <hyperlink ref="M142" location="A126115102A" display="A126115102A" xr:uid="{CFFAF239-7A84-488C-B93E-FE4E916E0CE8}"/>
    <hyperlink ref="N142" location="A126107542F" display="A126107542F" xr:uid="{27430392-73FD-4101-822B-C4F535D0BF19}"/>
    <hyperlink ref="L143" location="A126099870J" display="A126099870J" xr:uid="{4F1F5B4C-ABA3-44EE-B6BC-3483797B73B2}"/>
    <hyperlink ref="M143" location="A126114990T" display="A126114990T" xr:uid="{80079DC6-3F43-48DB-AD03-63654819052E}"/>
    <hyperlink ref="N143" location="A126107430L" display="A126107430L" xr:uid="{24023D4F-6BB3-406B-A25F-26500458299F}"/>
    <hyperlink ref="L144" location="A126099906X" display="A126099906X" xr:uid="{985040B6-E051-48CA-B4AC-352A247299AE}"/>
    <hyperlink ref="M144" location="A126115026K" display="A126115026K" xr:uid="{6936FC12-5FB3-4A7F-8BBC-CB7E85F2AC42}"/>
    <hyperlink ref="N144" location="A126107466R" display="A126107466R" xr:uid="{6B287763-8D1D-4C19-8B6B-49ED76146422}"/>
    <hyperlink ref="L145" location="A126099942J" display="A126099942J" xr:uid="{A3AE0549-8478-4079-B2BA-FCFD7F676802}"/>
    <hyperlink ref="M145" location="A126115062V" display="A126115062V" xr:uid="{FD2A6537-6DE1-4B06-9E9D-2247B10A7C59}"/>
    <hyperlink ref="N145" location="A126107502L" display="A126107502L" xr:uid="{8BE756E2-A663-4965-ACEC-E1BD627BE68E}"/>
    <hyperlink ref="L146" location="A126099994K" display="A126099994K" xr:uid="{3C414C21-FD4F-4818-8545-DD4E9726697C}"/>
    <hyperlink ref="M146" location="A126115114K" display="A126115114K" xr:uid="{FC35F402-958E-4A85-8D1C-59F4ABD4C67D}"/>
    <hyperlink ref="N146" location="A126107554R" display="A126107554R" xr:uid="{3ABFC8E6-24A7-40EF-BD4D-2A24223EA18F}"/>
    <hyperlink ref="L147" location="A126099866T" display="A126099866T" xr:uid="{B1EAABBA-3074-41F3-BF50-88AB73BC4584}"/>
    <hyperlink ref="M147" location="A126114986A" display="A126114986A" xr:uid="{BB5AD0F9-633A-4FD2-B380-BE72308E9A17}"/>
    <hyperlink ref="N147" location="A126107426W" display="A126107426W" xr:uid="{3A90E583-9509-426D-A096-3DF5C2DF7775}"/>
    <hyperlink ref="L148" location="A126099946T" display="A126099946T" xr:uid="{77DFDB97-152F-4008-BB7B-BFD6504A9D2B}"/>
    <hyperlink ref="M148" location="A126115066C" display="A126115066C" xr:uid="{D164BD95-7811-4781-9A0A-A54689C951E4}"/>
    <hyperlink ref="N148" location="A126107506W" display="A126107506W" xr:uid="{F2762092-22E0-43AF-AD0B-47139F9D39D1}"/>
    <hyperlink ref="L149" location="A126099958A" display="A126099958A" xr:uid="{6FF7B023-ED84-4CF4-8294-DB20BC7B8424}"/>
    <hyperlink ref="M149" location="A126115078L" display="A126115078L" xr:uid="{19867FA6-0AFC-4F4A-B3A3-28A098BD43DE}"/>
    <hyperlink ref="N149" location="A126107518F" display="A126107518F" xr:uid="{DCC8F872-4D02-4813-8ED0-736BE69492EF}"/>
    <hyperlink ref="L150" location="A126099890T" display="A126099890T" xr:uid="{E270D751-9C7A-4A9D-97E8-53C872C75BCB}"/>
    <hyperlink ref="M150" location="A126115010T" display="A126115010T" xr:uid="{FEF618E6-35B4-4E0D-BED0-44E4216EEA0D}"/>
    <hyperlink ref="N150" location="A126107450W" display="A126107450W" xr:uid="{5493BD68-A3D5-4D1C-8DB5-08F66949BBA6}"/>
    <hyperlink ref="L151" location="A126099874T" display="A126099874T" xr:uid="{232D7A89-AABC-494D-8EFE-D873353C363F}"/>
    <hyperlink ref="M151" location="A126114994A" display="A126114994A" xr:uid="{6AF16B78-FCF1-4934-A853-98DA98281C6F}"/>
    <hyperlink ref="N151" location="A126107434W" display="A126107434W" xr:uid="{5059937D-48DA-431C-9294-D8DAE732171F}"/>
    <hyperlink ref="L152" location="A126099910R" display="A126099910R" xr:uid="{5F9A3ECC-6F52-4257-B223-12E7D422138F}"/>
    <hyperlink ref="M152" location="A126115030A" display="A126115030A" xr:uid="{AFE07123-F1D1-43E2-A85A-4DF0B3E1E1A3}"/>
    <hyperlink ref="N152" location="A126107470F" display="A126107470F" xr:uid="{55631246-31B0-41E0-B36C-7F6E4D02DF22}"/>
    <hyperlink ref="L153" location="A126099886A" display="A126099886A" xr:uid="{09217F25-AE13-4C92-A232-AAFB2232FE01}"/>
    <hyperlink ref="M153" location="A126115006A" display="A126115006A" xr:uid="{CF446448-2815-4417-9837-3D81265FFC2C}"/>
    <hyperlink ref="N153" location="A126107446F" display="A126107446F" xr:uid="{3480B78F-4D48-443B-A6DB-AE3F67433E36}"/>
    <hyperlink ref="L154" location="A126099914X" display="A126099914X" xr:uid="{B96ADEE8-36CD-480B-BCFA-FB0A161903D1}"/>
    <hyperlink ref="M154" location="A126115034K" display="A126115034K" xr:uid="{83F6CB39-D0BF-4B91-B03E-BF921CC91481}"/>
    <hyperlink ref="N154" location="A126107474R" display="A126107474R" xr:uid="{D0950DCD-9160-40F7-958B-521DB58ED3A1}"/>
    <hyperlink ref="L155" location="A126099894A" display="A126099894A" xr:uid="{05729E04-025A-44E7-A728-055F1048295E}"/>
    <hyperlink ref="M155" location="A126115014A" display="A126115014A" xr:uid="{CE2B2D50-0DB3-49D5-A9E1-2D917A2E6594}"/>
    <hyperlink ref="N155" location="A126107454F" display="A126107454F" xr:uid="{4BEAAFF7-0338-4CB0-8293-5D1AD101DBC0}"/>
    <hyperlink ref="O121" location="A126101222K" display="A126101222K" xr:uid="{071BD6F1-38DA-4B25-9D3E-4CDA161E8E48}"/>
    <hyperlink ref="P121" location="A126116342F" display="A126116342F" xr:uid="{3E8A5941-5D20-42F5-A032-5050BFF6F290}"/>
    <hyperlink ref="Q121" location="A126108782K" display="A126108782K" xr:uid="{71044968-DD1A-4835-A4A4-2CF8C0C35031}"/>
    <hyperlink ref="O122" location="A126101178L" display="A126101178L" xr:uid="{D8534561-22AF-4B4E-A95E-F0DF33042F8B}"/>
    <hyperlink ref="P122" location="A126116298J" display="A126116298J" xr:uid="{D2E13F8F-764B-420E-82D2-3F52E174382F}"/>
    <hyperlink ref="Q122" location="A126108738A" display="A126108738A" xr:uid="{9F4EB393-1007-4F3D-AACC-F0F6809DB766}"/>
    <hyperlink ref="O123" location="A126101226V" display="A126101226V" xr:uid="{047DD49F-B17C-46CF-B1EE-F1C431D9284A}"/>
    <hyperlink ref="P123" location="A126116346R" display="A126116346R" xr:uid="{7FDE4508-E3EB-478C-9F1B-C149DF0A4F20}"/>
    <hyperlink ref="Q123" location="A126108786V" display="A126108786V" xr:uid="{074F226E-AA7D-45AB-9747-F6EBDAA4C31D}"/>
    <hyperlink ref="O124" location="A126101230K" display="A126101230K" xr:uid="{FE562F15-936F-44DA-908E-0C86BEE4D0A9}"/>
    <hyperlink ref="P124" location="A126116350F" display="A126116350F" xr:uid="{C2E4DF43-2D10-40BC-8A6E-EBD6AEE7E952}"/>
    <hyperlink ref="Q124" location="A126108790K" display="A126108790K" xr:uid="{D0E19835-4812-4294-B04A-A9C486727BC3}"/>
    <hyperlink ref="O125" location="A126101182C" display="A126101182C" xr:uid="{09881439-7FE9-49F0-9F10-F992649AEB97}"/>
    <hyperlink ref="P125" location="A126116302L" display="A126116302L" xr:uid="{4620EFB2-7887-4985-9819-DCC80F5ACAC5}"/>
    <hyperlink ref="Q125" location="A126108742T" display="A126108742T" xr:uid="{BB3AD4B1-2953-44C4-A9E8-7D90FC452C19}"/>
    <hyperlink ref="O126" location="A126101186L" display="A126101186L" xr:uid="{83F56710-C2CD-4239-955C-01634812D22F}"/>
    <hyperlink ref="P126" location="A126116306W" display="A126116306W" xr:uid="{83C8D5C1-F291-4387-8C49-AF4B5377D2EF}"/>
    <hyperlink ref="Q126" location="A126108746A" display="A126108746A" xr:uid="{FD29FA11-488B-4FD9-880D-09DE2C7F78C0}"/>
    <hyperlink ref="O127" location="A126101210A" display="A126101210A" xr:uid="{4EBCBCF0-1816-4ED1-B6C1-ACB94C47397C}"/>
    <hyperlink ref="P127" location="A126116330W" display="A126116330W" xr:uid="{4A41B929-4E66-4C86-9E11-D7DAB291CE43}"/>
    <hyperlink ref="Q127" location="A126108770A" display="A126108770A" xr:uid="{383CE8B0-FEBF-4071-9841-A1EA26AE8E6E}"/>
    <hyperlink ref="O128" location="A126101158C" display="A126101158C" xr:uid="{664CC32E-8A25-4704-98C8-DED33B96EC25}"/>
    <hyperlink ref="P128" location="A126116278X" display="A126116278X" xr:uid="{86F3291C-BB11-433E-9F02-8AD49BD5A812}"/>
    <hyperlink ref="Q128" location="A126108718T" display="A126108718T" xr:uid="{EA917C1A-A655-4710-B7CC-CF3225D0AC1D}"/>
    <hyperlink ref="O129" location="A126101234V" display="A126101234V" xr:uid="{8739BCFB-D0D8-4A51-9C62-4899EC8D4C40}"/>
    <hyperlink ref="P129" location="A126116354R" display="A126116354R" xr:uid="{2C5E3893-99F1-4170-B796-689812B2DC1F}"/>
    <hyperlink ref="Q129" location="A126108794V" display="A126108794V" xr:uid="{A6E52699-07BC-42F5-A06C-4ED925A9661C}"/>
    <hyperlink ref="O130" location="A126101214K" display="A126101214K" xr:uid="{840DAFAA-E1B8-49A5-88F0-E24010424073}"/>
    <hyperlink ref="P130" location="A126116334F" display="A126116334F" xr:uid="{4F6754B5-2B34-4C37-B05F-9BBE15A618A8}"/>
    <hyperlink ref="Q130" location="A126108774K" display="A126108774K" xr:uid="{BE7C4AA9-BEE8-4C4F-AA8F-A729741602D3}"/>
    <hyperlink ref="O131" location="A126101246C" display="A126101246C" xr:uid="{C4154515-8F29-423E-940E-6B3F624B4280}"/>
    <hyperlink ref="P131" location="A126116366X" display="A126116366X" xr:uid="{1909F334-3535-43E1-AB61-44BEC0695B2D}"/>
    <hyperlink ref="Q131" location="A126108806T" display="A126108806T" xr:uid="{74A50FC3-0276-4ECF-9B1C-E9B2EBBEFD16}"/>
    <hyperlink ref="O132" location="A126101162V" display="A126101162V" xr:uid="{AAB2D19F-0E90-40A4-BF3A-7D4F0BCB72A9}"/>
    <hyperlink ref="P132" location="A126116282R" display="A126116282R" xr:uid="{8260D9E7-1E08-448D-95B8-C4CE07400D08}"/>
    <hyperlink ref="Q132" location="A126108722J" display="A126108722J" xr:uid="{BD36CBC4-8529-4079-8133-D1DB95563E36}"/>
    <hyperlink ref="O133" location="A126101118K" display="A126101118K" xr:uid="{F51FA50A-3397-42D1-A4F9-0D666F223DE0}"/>
    <hyperlink ref="P133" location="A126116238F" display="A126116238F" xr:uid="{E76EA502-16D2-41EB-9D8F-B29BD18CB80A}"/>
    <hyperlink ref="Q133" location="A126108678K" display="A126108678K" xr:uid="{21622FBD-3ABA-4B7E-BF07-D1C0BFDE53A2}"/>
    <hyperlink ref="O134" location="A126101138V" display="A126101138V" xr:uid="{FE5EE432-C5EE-470A-AB3F-8E2BFF1A7379}"/>
    <hyperlink ref="P134" location="A126116258R" display="A126116258R" xr:uid="{059814C2-7FAD-4F34-80E2-D28295FAE3DC}"/>
    <hyperlink ref="Q134" location="A126108698V" display="A126108698V" xr:uid="{CC723A98-A248-43CB-8FD0-C573FE811B9F}"/>
    <hyperlink ref="O135" location="A126101190C" display="A126101190C" xr:uid="{FF87EBA2-3904-4AED-B19A-0AF1FA50AED1}"/>
    <hyperlink ref="P135" location="A126116310L" display="A126116310L" xr:uid="{0C0D9F9C-1760-4130-937A-EEBEC9CD9DA7}"/>
    <hyperlink ref="Q135" location="A126108750T" display="A126108750T" xr:uid="{3A9161D3-CA73-4FCB-B3B5-D8AB12FFCD7E}"/>
    <hyperlink ref="O136" location="A126101142K" display="A126101142K" xr:uid="{61D95ABE-E654-408C-BB58-413628765F4E}"/>
    <hyperlink ref="P136" location="A126116262F" display="A126116262F" xr:uid="{E4CC2824-642B-4003-BA3C-349D66F30E57}"/>
    <hyperlink ref="Q136" location="A126108702X" display="A126108702X" xr:uid="{E6134A70-0B4A-45FB-A651-2D7E4AD40743}"/>
    <hyperlink ref="O137" location="A126101194L" display="A126101194L" xr:uid="{DA3B7720-43BE-47AB-9027-CD9455818641}"/>
    <hyperlink ref="P137" location="A126116314W" display="A126116314W" xr:uid="{0EF5DAD9-1A5F-45D5-974F-B2F76E0A04DC}"/>
    <hyperlink ref="Q137" location="A126108754A" display="A126108754A" xr:uid="{34DC9519-876F-4F92-9A87-C2C787343066}"/>
    <hyperlink ref="O138" location="A126101198W" display="A126101198W" xr:uid="{304F2881-5579-49E6-8AD4-A3A127B48839}"/>
    <hyperlink ref="P138" location="A126116318F" display="A126116318F" xr:uid="{C1D149E4-E1A6-4A1D-B79C-F1F9EFB193B5}"/>
    <hyperlink ref="Q138" location="A126108758K" display="A126108758K" xr:uid="{9799F7CE-BB3E-42A4-9EF0-7E39C25F59ED}"/>
    <hyperlink ref="O139" location="A126101250V" display="A126101250V" xr:uid="{08DED7E7-CBF9-442B-A994-5F99705A7970}"/>
    <hyperlink ref="P139" location="A126116370R" display="A126116370R" xr:uid="{5A3A0620-8313-4362-B601-6EA0FC658EFD}"/>
    <hyperlink ref="Q139" location="A126108810J" display="A126108810J" xr:uid="{C725C24B-5346-4BAD-8F03-C3F43D8D6CC0}"/>
    <hyperlink ref="O140" location="A126101122A" display="A126101122A" xr:uid="{DC634181-0D21-4974-A598-07871EDA9109}"/>
    <hyperlink ref="P140" location="A126116242W" display="A126116242W" xr:uid="{2C404A54-57A4-4BF5-82AF-F94EE46C7A69}"/>
    <hyperlink ref="Q140" location="A126108682A" display="A126108682A" xr:uid="{3D3E6D12-73DC-41D0-A6F1-DBB28F5D0C56}"/>
    <hyperlink ref="O141" location="A126101238C" display="A126101238C" xr:uid="{C3A7CDF0-41FE-4A66-91D7-F2ACC2D764F7}"/>
    <hyperlink ref="P141" location="A126116358X" display="A126116358X" xr:uid="{6CB93A6B-A5E3-41F3-B3CF-3914294E1E3B}"/>
    <hyperlink ref="Q141" location="A126108798C" display="A126108798C" xr:uid="{C1EB8A5C-6D46-4E18-A5D7-DA3F08F4336C}"/>
    <hyperlink ref="O142" location="A126101242V" display="A126101242V" xr:uid="{118C2793-9229-47C0-BEA8-3BC50D6103C2}"/>
    <hyperlink ref="P142" location="A126116362R" display="A126116362R" xr:uid="{4583787C-5747-4E3D-86AC-67BEC3A5927B}"/>
    <hyperlink ref="Q142" location="A126108802J" display="A126108802J" xr:uid="{5AB0786A-BB2C-4246-9011-A86B8D1C3AAF}"/>
    <hyperlink ref="O143" location="A126101130A" display="A126101130A" xr:uid="{D8BF823D-3BAE-4242-9A52-D37A86A2FAD8}"/>
    <hyperlink ref="P143" location="A126116250W" display="A126116250W" xr:uid="{99D1702B-5B16-475B-9371-8E57F1E21947}"/>
    <hyperlink ref="Q143" location="A126108690A" display="A126108690A" xr:uid="{3F59D8E3-DDF4-423D-B39C-9580EC9BAD44}"/>
    <hyperlink ref="O144" location="A126101166C" display="A126101166C" xr:uid="{A3FE6CFA-BCC4-46F6-AEE1-3EEE3BBDE748}"/>
    <hyperlink ref="P144" location="A126116286X" display="A126116286X" xr:uid="{3BAF5633-97CC-4635-A5A7-1E844374CAC6}"/>
    <hyperlink ref="Q144" location="A126108726T" display="A126108726T" xr:uid="{16EB0DED-30E8-4D1A-B444-84EEF332E92D}"/>
    <hyperlink ref="O145" location="A126101202A" display="A126101202A" xr:uid="{C659F760-6FE8-49F5-A386-F9A67A1F6D18}"/>
    <hyperlink ref="P145" location="A126116322W" display="A126116322W" xr:uid="{09821723-B1D3-4668-ABF6-C609453490BD}"/>
    <hyperlink ref="Q145" location="A126108762A" display="A126108762A" xr:uid="{3FEADD19-4882-403D-B148-CA8FE00114EE}"/>
    <hyperlink ref="O146" location="A126101254C" display="A126101254C" xr:uid="{16D8C0E5-EA51-4A1C-8434-C568F9197910}"/>
    <hyperlink ref="P146" location="A126116374X" display="A126116374X" xr:uid="{06145D6C-822F-4952-B96A-FC682E6B4FAB}"/>
    <hyperlink ref="Q146" location="A126108814T" display="A126108814T" xr:uid="{96835E02-4EAD-4F74-88AD-DD593543F0AB}"/>
    <hyperlink ref="O147" location="A126101126K" display="A126101126K" xr:uid="{A2467CDF-5966-4544-8777-5B53CB94EF1C}"/>
    <hyperlink ref="P147" location="A126116246F" display="A126116246F" xr:uid="{E62329F3-6AFE-4F20-ABE6-C251E9E4BB76}"/>
    <hyperlink ref="Q147" location="A126108686K" display="A126108686K" xr:uid="{7F9EE3A0-C7AD-43BB-BA09-5D1994786700}"/>
    <hyperlink ref="O148" location="A126101206K" display="A126101206K" xr:uid="{A3800B52-A4BD-4B08-A8BC-2B143AEF6CC8}"/>
    <hyperlink ref="P148" location="A126116326F" display="A126116326F" xr:uid="{BF106614-63B2-4B3B-B48F-C8F5F4ADAD86}"/>
    <hyperlink ref="Q148" location="A126108766K" display="A126108766K" xr:uid="{6A2444DE-F7DF-4C6F-9517-E32C073EF2F2}"/>
    <hyperlink ref="O149" location="A126101218V" display="A126101218V" xr:uid="{A11BDB75-45A9-494C-9581-58D38789A7B4}"/>
    <hyperlink ref="P149" location="A126116338R" display="A126116338R" xr:uid="{76CCA0A6-E0EB-4F23-9668-A44D4E33BD80}"/>
    <hyperlink ref="Q149" location="A126108778V" display="A126108778V" xr:uid="{21484D2F-441C-486D-8E5A-283D63750780}"/>
    <hyperlink ref="O150" location="A126101150K" display="A126101150K" xr:uid="{A54960E6-6B3B-467D-846A-05045B443A46}"/>
    <hyperlink ref="P150" location="A126116270F" display="A126116270F" xr:uid="{F234BB88-C604-4A90-B774-0E5B32EFBD91}"/>
    <hyperlink ref="Q150" location="A126108710X" display="A126108710X" xr:uid="{664C994D-A869-499A-9D05-C5F6BA2B2E7E}"/>
    <hyperlink ref="O151" location="A126101134K" display="A126101134K" xr:uid="{AB6741F3-D61E-4013-AC7B-482498D7504F}"/>
    <hyperlink ref="P151" location="A126116254F" display="A126116254F" xr:uid="{A746A21B-44E0-4890-9650-06EDFE729DDB}"/>
    <hyperlink ref="Q151" location="A126108694K" display="A126108694K" xr:uid="{4C7B85D2-BFD9-4126-96E0-9B2EBF5CFF34}"/>
    <hyperlink ref="O152" location="A126101170V" display="A126101170V" xr:uid="{BD26BFFA-A05D-4C72-849C-D883FD5AD70A}"/>
    <hyperlink ref="P152" location="A126116290R" display="A126116290R" xr:uid="{FE6DC70B-573C-4BB1-B0F2-EA74C8549AC1}"/>
    <hyperlink ref="Q152" location="A126108730J" display="A126108730J" xr:uid="{1A5D2BE0-045F-493A-A9DE-F552E03A6B4D}"/>
    <hyperlink ref="O153" location="A126101146V" display="A126101146V" xr:uid="{2ED27347-3EAD-456F-90F9-B8A615FBB90A}"/>
    <hyperlink ref="P153" location="A126116266R" display="A126116266R" xr:uid="{E13890B7-5967-4352-B0C4-EE0FC04A648C}"/>
    <hyperlink ref="Q153" location="A126108706J" display="A126108706J" xr:uid="{3318AF4B-418E-4C36-9964-F6D5BB1985B2}"/>
    <hyperlink ref="O154" location="A126101174C" display="A126101174C" xr:uid="{4DF93E8C-470D-4D8B-A4DF-F4059B1ED885}"/>
    <hyperlink ref="P154" location="A126116294X" display="A126116294X" xr:uid="{B8C49F87-C0CC-4673-AD84-F00A05C388DA}"/>
    <hyperlink ref="Q154" location="A126108734T" display="A126108734T" xr:uid="{9CC479EB-EA8E-45AD-A0CA-BC1C4CACCAA3}"/>
    <hyperlink ref="O155" location="A126101154V" display="A126101154V" xr:uid="{C832C99A-BF09-4331-9848-9C4373141FEF}"/>
    <hyperlink ref="P155" location="A126116274R" display="A126116274R" xr:uid="{B42CD217-4AF2-450B-AEAF-8BEBF96250BD}"/>
    <hyperlink ref="Q155" location="A126108714J" display="A126108714J" xr:uid="{2ACD95D3-E2D2-42FB-A252-AD170D6BA2D7}"/>
    <hyperlink ref="R121" location="A126097442A" display="A126097442A" xr:uid="{14E622F1-03B3-4B95-96A1-2BDF3D4613B4}"/>
    <hyperlink ref="S121" location="A126112562K" display="A126112562K" xr:uid="{E54B921D-098A-4CFB-ACA6-EC581F7AAB9E}"/>
    <hyperlink ref="T121" location="A126105002F" display="A126105002F" xr:uid="{4279B6F3-3B65-45D8-85E5-98A473416F31}"/>
    <hyperlink ref="R122" location="A126097398C" display="A126097398C" xr:uid="{089DD2B7-EBF5-462E-849A-4B91ABFD1D2E}"/>
    <hyperlink ref="S122" location="A126112518A" display="A126112518A" xr:uid="{A77C7FDE-2177-42E4-8F59-615E43C4F4E1}"/>
    <hyperlink ref="T122" location="A126104958F" display="A126104958F" xr:uid="{22ED0762-9925-427B-98CA-00C8F2F6645E}"/>
    <hyperlink ref="R123" location="A126097446K" display="A126097446K" xr:uid="{21939D3E-C452-4C3E-8DBB-0E2406413B77}"/>
    <hyperlink ref="S123" location="A126112566V" display="A126112566V" xr:uid="{8CEC58A7-E299-4405-8B40-210B605E285B}"/>
    <hyperlink ref="T123" location="A126105006R" display="A126105006R" xr:uid="{659660AB-628A-4B37-9562-DAE6BB7174FD}"/>
    <hyperlink ref="R124" location="A126097450A" display="A126097450A" xr:uid="{AD459276-E3E0-478A-B1F7-A5B9FBDECE1E}"/>
    <hyperlink ref="S124" location="A126112570K" display="A126112570K" xr:uid="{C17BF46C-E76C-4556-AAD2-954508B471F9}"/>
    <hyperlink ref="T124" location="A126105010F" display="A126105010F" xr:uid="{1B2EA164-C90F-4052-8D7B-8E24C584469E}"/>
    <hyperlink ref="R125" location="A126097402J" display="A126097402J" xr:uid="{4850B1AF-324D-440A-B2F7-2DBF6EAD1B29}"/>
    <hyperlink ref="S125" location="A126112522T" display="A126112522T" xr:uid="{EB85AF5B-9532-4387-8DC1-4C63B0D684EC}"/>
    <hyperlink ref="T125" location="A126104962W" display="A126104962W" xr:uid="{FA6E4056-9339-4E77-B1C8-0B6AADE41A60}"/>
    <hyperlink ref="R126" location="A126097406T" display="A126097406T" xr:uid="{1EFD4349-C0E2-4BA4-871B-9BDD72DC9D7A}"/>
    <hyperlink ref="S126" location="A126112526A" display="A126112526A" xr:uid="{2648D4DF-F476-451C-ABDB-8F64F31AF6FD}"/>
    <hyperlink ref="T126" location="A126104966F" display="A126104966F" xr:uid="{3CE9ACA8-47AE-4933-B27A-BA1BB5F74758}"/>
    <hyperlink ref="R127" location="A126097430T" display="A126097430T" xr:uid="{E8FDE275-DC44-40CE-9AAB-0052EF9CF047}"/>
    <hyperlink ref="S127" location="A126112550A" display="A126112550A" xr:uid="{FCC13AE7-9327-4C3B-99B1-570FC3FF9261}"/>
    <hyperlink ref="T127" location="A126104990F" display="A126104990F" xr:uid="{ABDCCB27-64EB-40EC-9336-E8D34BB099F3}"/>
    <hyperlink ref="R128" location="A126097378V" display="A126097378V" xr:uid="{4CFAB0A3-B363-4BF7-918B-9B74EFBC91DE}"/>
    <hyperlink ref="S128" location="A126112498C" display="A126112498C" xr:uid="{24CC01C1-D2E8-4CAB-9C2F-37E1A909F279}"/>
    <hyperlink ref="T128" location="A126104938W" display="A126104938W" xr:uid="{FCAE38F7-F09F-4F47-91F1-E9F2320E25A8}"/>
    <hyperlink ref="R129" location="A126097454K" display="A126097454K" xr:uid="{E266B7D0-2B0D-4BCD-B129-55B247D0B5C6}"/>
    <hyperlink ref="S129" location="A126112574V" display="A126112574V" xr:uid="{4C55ABD4-5471-471C-8817-6458E7FCF892}"/>
    <hyperlink ref="T129" location="A126105014R" display="A126105014R" xr:uid="{072C3A9C-FF35-473D-ADBA-385BD4F88A16}"/>
    <hyperlink ref="R130" location="A126097434A" display="A126097434A" xr:uid="{260DAA7A-1928-4D9C-AAC5-A23273F09666}"/>
    <hyperlink ref="S130" location="A126112554K" display="A126112554K" xr:uid="{BFAF77E5-10A6-40EE-93B7-B26FBD9E91BF}"/>
    <hyperlink ref="T130" location="A126104994R" display="A126104994R" xr:uid="{EDA38620-53E0-4F48-80F6-9FAA9485EB97}"/>
    <hyperlink ref="R131" location="A126097466V" display="A126097466V" xr:uid="{8621D990-4509-48AF-92BF-FBF284EB7568}"/>
    <hyperlink ref="S131" location="A126112586C" display="A126112586C" xr:uid="{38934C9E-C0EA-4583-83B3-7BBB1303E845}"/>
    <hyperlink ref="T131" location="A126105026X" display="A126105026X" xr:uid="{531705FB-7449-44AB-AFE6-8617AFD77D07}"/>
    <hyperlink ref="R132" location="A126097382K" display="A126097382K" xr:uid="{620D0864-9C6A-4214-A819-17C7190EA855}"/>
    <hyperlink ref="S132" location="A126112502J" display="A126112502J" xr:uid="{88B6648E-4A7B-4502-A5B5-8E14FB50764C}"/>
    <hyperlink ref="T132" location="A126104942L" display="A126104942L" xr:uid="{9BD14C7F-C1D1-4E06-AB9C-42AC8F95C961}"/>
    <hyperlink ref="R133" location="A126097338A" display="A126097338A" xr:uid="{E2197F1E-7970-423C-98C1-E1AB71E0F300}"/>
    <hyperlink ref="S133" location="A126112458K" display="A126112458K" xr:uid="{46480C73-7359-4460-94DD-08E30BD783E6}"/>
    <hyperlink ref="T133" location="A126104898R" display="A126104898R" xr:uid="{2D40DE21-DE70-488D-885D-527C00E3366D}"/>
    <hyperlink ref="R134" location="A126097358K" display="A126097358K" xr:uid="{134AC4C6-68A0-4532-BD6D-796F3C829EB5}"/>
    <hyperlink ref="S134" location="A126112478V" display="A126112478V" xr:uid="{0B97DCA4-ACDF-469A-9A80-C75DE075417E}"/>
    <hyperlink ref="T134" location="A126104918L" display="A126104918L" xr:uid="{2C1DAD86-2D98-4941-8F50-4F6A90983E0F}"/>
    <hyperlink ref="R135" location="A126097410J" display="A126097410J" xr:uid="{98EEC39C-9E0D-4928-9D9B-B43F01270AF0}"/>
    <hyperlink ref="S135" location="A126112530T" display="A126112530T" xr:uid="{C6B8A709-8E0A-4BC3-8E97-2723B66348E4}"/>
    <hyperlink ref="T135" location="A126104970W" display="A126104970W" xr:uid="{9AB9B80A-ED1C-4F51-8DD1-F3C5D0D87CDF}"/>
    <hyperlink ref="R136" location="A126097362A" display="A126097362A" xr:uid="{D86DC853-58AC-4D30-9B55-98AE3982A654}"/>
    <hyperlink ref="S136" location="A126112482K" display="A126112482K" xr:uid="{68921B2E-1AFC-48D0-926F-49B8E9B800D3}"/>
    <hyperlink ref="T136" location="A126104922C" display="A126104922C" xr:uid="{3512FDC0-4C6F-47EB-9CA3-1B930FD0E427}"/>
    <hyperlink ref="R137" location="A126097414T" display="A126097414T" xr:uid="{A7922E52-06B0-45BF-AE9D-0114E11EE568}"/>
    <hyperlink ref="S137" location="A126112534A" display="A126112534A" xr:uid="{623384B1-EDC3-4759-9F2C-853E7D3E42B6}"/>
    <hyperlink ref="T137" location="A126104974F" display="A126104974F" xr:uid="{C554FE82-2EE8-455E-8D6E-900875CB217F}"/>
    <hyperlink ref="R138" location="A126097418A" display="A126097418A" xr:uid="{67E464C4-D601-4908-B455-0143227B562A}"/>
    <hyperlink ref="S138" location="A126112538K" display="A126112538K" xr:uid="{BCD443E3-1E70-421D-A6FD-6CCA49089A35}"/>
    <hyperlink ref="T138" location="A126104978R" display="A126104978R" xr:uid="{5E1F2293-0946-4A04-BCB9-E82694E838E9}"/>
    <hyperlink ref="R139" location="A126097470K" display="A126097470K" xr:uid="{1E5992B5-7A61-4DAF-B6D9-2A25CC79CA1C}"/>
    <hyperlink ref="S139" location="A126112590V" display="A126112590V" xr:uid="{1F79AF53-602C-4FE6-B1EC-3E482B1CC515}"/>
    <hyperlink ref="T139" location="A126105030R" display="A126105030R" xr:uid="{35341045-7AAE-4015-B2D5-13AFF868A560}"/>
    <hyperlink ref="R140" location="A126097342T" display="A126097342T" xr:uid="{0F51439F-84F1-4D4F-9740-329756ED60DB}"/>
    <hyperlink ref="S140" location="A126112462A" display="A126112462A" xr:uid="{B9371DF3-34B5-4E31-8147-3E1F9BAD92FD}"/>
    <hyperlink ref="T140" location="A126104902V" display="A126104902V" xr:uid="{7DB5D9E8-3162-4047-885F-64DAA95B9AB7}"/>
    <hyperlink ref="R141" location="A126097458V" display="A126097458V" xr:uid="{4602DF76-EFCF-4569-8F90-0779DDE4BFCA}"/>
    <hyperlink ref="S141" location="A126112578C" display="A126112578C" xr:uid="{4462CFEE-2BCE-48F2-9F83-608693A12A1B}"/>
    <hyperlink ref="T141" location="A126105018X" display="A126105018X" xr:uid="{781DDB35-537C-4DBB-9B78-0BA870D7FD95}"/>
    <hyperlink ref="R142" location="A126097462K" display="A126097462K" xr:uid="{EB2D2781-FA6F-40B1-B177-71BF764A3D0A}"/>
    <hyperlink ref="S142" location="A126112582V" display="A126112582V" xr:uid="{8B5D7F87-6BA8-4122-9F21-0C8FAD4D38E9}"/>
    <hyperlink ref="T142" location="A126105022R" display="A126105022R" xr:uid="{35B2EAC9-310E-4A62-BF25-68E2B7231264}"/>
    <hyperlink ref="R143" location="A126097350T" display="A126097350T" xr:uid="{580E930E-3E6E-4CBA-93F9-82B3CD0AAC92}"/>
    <hyperlink ref="S143" location="A126112470A" display="A126112470A" xr:uid="{037D5513-A016-4E20-B10C-7A88811A64BC}"/>
    <hyperlink ref="T143" location="A126104910V" display="A126104910V" xr:uid="{1566236C-9627-4003-9568-20CF0D9C941E}"/>
    <hyperlink ref="R144" location="A126097386V" display="A126097386V" xr:uid="{33919B83-5CB0-44CE-9422-F3C576E5CBF8}"/>
    <hyperlink ref="S144" location="A126112506T" display="A126112506T" xr:uid="{E76A0489-701F-4914-8566-4BD593CFFB74}"/>
    <hyperlink ref="T144" location="A126104946W" display="A126104946W" xr:uid="{91B7F650-5308-4DAD-ABA5-82F4CFB8FCE3}"/>
    <hyperlink ref="R145" location="A126097422T" display="A126097422T" xr:uid="{7D0C2BDA-62B1-43D9-B254-5F78A7FF82A2}"/>
    <hyperlink ref="S145" location="A126112542A" display="A126112542A" xr:uid="{700C55B1-4059-41FA-A7A1-BD179FE025B6}"/>
    <hyperlink ref="T145" location="A126104982F" display="A126104982F" xr:uid="{0D0BF28A-B6B7-424D-AA9F-C1DBC57EE613}"/>
    <hyperlink ref="R146" location="A126097474V" display="A126097474V" xr:uid="{AFC48DBF-29C0-47EB-8EF2-C6F1220209D7}"/>
    <hyperlink ref="S146" location="A126112594C" display="A126112594C" xr:uid="{8AB3ED65-55C8-4734-804C-49E379BE1ECC}"/>
    <hyperlink ref="T146" location="A126105034X" display="A126105034X" xr:uid="{968F621B-5680-4392-8030-C5DC0F389F95}"/>
    <hyperlink ref="R147" location="A126097346A" display="A126097346A" xr:uid="{856F19CA-2F90-4FD0-98D6-AE804B1E6562}"/>
    <hyperlink ref="S147" location="A126112466K" display="A126112466K" xr:uid="{E772FB4A-C949-424A-839F-A341945DB566}"/>
    <hyperlink ref="T147" location="A126104906C" display="A126104906C" xr:uid="{39910FBA-771C-40A4-8488-EA1FF6FF74EF}"/>
    <hyperlink ref="R148" location="A126097426A" display="A126097426A" xr:uid="{68B46076-2995-4ED4-916E-054EBF27D359}"/>
    <hyperlink ref="S148" location="A126112546K" display="A126112546K" xr:uid="{5ABD4E32-6C12-4349-A40E-521C85180D60}"/>
    <hyperlink ref="T148" location="A126104986R" display="A126104986R" xr:uid="{29D39535-98BC-4869-8CDA-E117C50D021E}"/>
    <hyperlink ref="R149" location="A126097438K" display="A126097438K" xr:uid="{88555CFB-EE74-41D8-96AC-1981AC72F788}"/>
    <hyperlink ref="S149" location="A126112558V" display="A126112558V" xr:uid="{48F8DEDB-138F-4251-A913-B69363F70666}"/>
    <hyperlink ref="T149" location="A126104998X" display="A126104998X" xr:uid="{F3397C3F-7664-4062-B8AD-70B554E0D804}"/>
    <hyperlink ref="R150" location="A126097370A" display="A126097370A" xr:uid="{9CAA52EF-38F9-44CE-9712-4EA50A2CD330}"/>
    <hyperlink ref="S150" location="A126112490K" display="A126112490K" xr:uid="{DC616BA2-24F0-4E88-A2C2-DB91059D56A7}"/>
    <hyperlink ref="T150" location="A126104930C" display="A126104930C" xr:uid="{3D1CEF4F-C34F-4FDB-8FBD-EEE977ED029F}"/>
    <hyperlink ref="R151" location="A126097354A" display="A126097354A" xr:uid="{3A3673BF-844F-421E-AD98-F9029BCB9148}"/>
    <hyperlink ref="S151" location="A126112474K" display="A126112474K" xr:uid="{2BFABA8D-FBD6-4DA0-9E7F-5042BAF4971F}"/>
    <hyperlink ref="T151" location="A126104914C" display="A126104914C" xr:uid="{819C20C1-30B4-4734-B5CA-96FC5403EA42}"/>
    <hyperlink ref="R152" location="A126097390K" display="A126097390K" xr:uid="{2E55A542-6A2F-4036-8D53-6C0996CD37C4}"/>
    <hyperlink ref="S152" location="A126112510J" display="A126112510J" xr:uid="{B08EC983-5EEC-4E94-99C3-F42A07AC1103}"/>
    <hyperlink ref="T152" location="A126104950L" display="A126104950L" xr:uid="{19CCCA86-4387-474A-A713-3767468DA1C0}"/>
    <hyperlink ref="R153" location="A126097366K" display="A126097366K" xr:uid="{1191069B-9735-4577-ACA8-B91026C300F4}"/>
    <hyperlink ref="S153" location="A126112486V" display="A126112486V" xr:uid="{B206926F-CA4D-493E-B816-59D258A0BABA}"/>
    <hyperlink ref="T153" location="A126104926L" display="A126104926L" xr:uid="{15583F46-4B5A-4069-9073-C38EB50F4D2A}"/>
    <hyperlink ref="R154" location="A126097394V" display="A126097394V" xr:uid="{6EC37BB5-FD41-4C38-8813-0B91E7B0B15D}"/>
    <hyperlink ref="S154" location="A126112514T" display="A126112514T" xr:uid="{15F258A0-53BE-44E2-AA7D-3200FF37A7F1}"/>
    <hyperlink ref="T154" location="A126104954W" display="A126104954W" xr:uid="{BFD763EB-7CAF-4246-86CA-0C03BAEC5608}"/>
    <hyperlink ref="R155" location="A126097374K" display="A126097374K" xr:uid="{E7075EB0-558B-44B6-81CB-BD267639E25D}"/>
    <hyperlink ref="S155" location="A126112494V" display="A126112494V" xr:uid="{9CEDF117-BD18-4AA6-A44F-8FD3C63106ED}"/>
    <hyperlink ref="T155" location="A126104934L" display="A126104934L" xr:uid="{7F4DB291-269C-422B-A107-388F14EC45F6}"/>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1D0B4-E386-4B75-BD58-D57769508FB2}">
  <sheetPr>
    <pageSetUpPr fitToPage="1"/>
  </sheetPr>
  <dimension ref="A1:AD161"/>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0"/>
      <c r="B1" s="30"/>
      <c r="C1" s="30"/>
      <c r="D1" s="30"/>
      <c r="E1" s="30"/>
      <c r="F1" s="30"/>
      <c r="G1" s="30"/>
      <c r="H1" s="30"/>
      <c r="I1" s="30"/>
      <c r="J1" s="30"/>
      <c r="K1" s="30"/>
    </row>
    <row r="2" spans="1:20" ht="15.95" customHeight="1">
      <c r="A2" s="21"/>
      <c r="B2" s="31" t="s">
        <v>2952</v>
      </c>
      <c r="C2" s="12"/>
      <c r="D2" s="12"/>
      <c r="E2" s="12"/>
      <c r="F2" s="12"/>
      <c r="G2" s="12"/>
      <c r="H2" s="12"/>
      <c r="I2" s="12"/>
      <c r="J2" s="12"/>
      <c r="K2" s="12"/>
      <c r="L2" s="31"/>
      <c r="M2" s="12"/>
      <c r="N2" s="12"/>
      <c r="O2" s="12"/>
      <c r="P2" s="12"/>
      <c r="Q2" s="12"/>
      <c r="R2" s="12"/>
      <c r="S2" s="12"/>
      <c r="T2" s="12"/>
    </row>
    <row r="3" spans="1:20" ht="11.25" customHeight="1">
      <c r="A3" s="21"/>
      <c r="B3" s="12"/>
      <c r="C3" s="12"/>
      <c r="D3" s="12"/>
      <c r="E3" s="12"/>
      <c r="F3" s="12"/>
      <c r="G3" s="12"/>
      <c r="H3" s="12"/>
      <c r="I3" s="12"/>
      <c r="J3" s="12"/>
      <c r="K3" s="12"/>
      <c r="L3" s="12"/>
      <c r="M3" s="12"/>
      <c r="N3" s="12"/>
      <c r="O3" s="12"/>
      <c r="P3" s="12"/>
      <c r="Q3" s="12"/>
      <c r="R3" s="12"/>
      <c r="S3" s="12"/>
      <c r="T3" s="12"/>
    </row>
    <row r="4" spans="1:20" ht="11.25" customHeight="1">
      <c r="A4" s="21"/>
      <c r="B4" s="12"/>
      <c r="C4" s="12"/>
      <c r="D4" s="12"/>
      <c r="E4" s="12"/>
      <c r="F4" s="12"/>
      <c r="G4" s="12"/>
      <c r="H4" s="12"/>
      <c r="I4" s="12"/>
      <c r="J4" s="12"/>
      <c r="K4" s="12"/>
      <c r="L4" s="12"/>
      <c r="M4" s="12"/>
      <c r="N4" s="12"/>
      <c r="O4" s="12"/>
      <c r="P4" s="12"/>
      <c r="Q4" s="12"/>
      <c r="R4" s="12"/>
      <c r="S4" s="12"/>
      <c r="T4" s="12"/>
    </row>
    <row r="5" spans="1:20" ht="15.95" customHeight="1">
      <c r="A5" s="30"/>
      <c r="B5" s="74" t="str">
        <f>Contents!B5</f>
        <v>6226.0.00.001 Microdata and TableBuilder: Participation, Job Search and Mobility</v>
      </c>
      <c r="C5" s="69"/>
      <c r="D5" s="69"/>
      <c r="E5" s="69"/>
      <c r="F5" s="69"/>
      <c r="G5" s="69"/>
      <c r="H5" s="69"/>
      <c r="I5" s="69"/>
      <c r="J5" s="69"/>
      <c r="K5" s="69"/>
      <c r="L5" s="32"/>
      <c r="M5" s="30"/>
      <c r="N5" s="30"/>
      <c r="O5" s="30"/>
      <c r="P5" s="30"/>
      <c r="Q5" s="30"/>
      <c r="R5" s="30"/>
      <c r="S5" s="30"/>
      <c r="T5" s="30"/>
    </row>
    <row r="6" spans="1:20" ht="15.95" customHeight="1">
      <c r="A6" s="30"/>
      <c r="B6" s="69" t="str">
        <f>Contents!B6</f>
        <v>Table 1. Populations</v>
      </c>
      <c r="C6" s="69"/>
      <c r="D6" s="69"/>
      <c r="E6" s="69"/>
      <c r="F6" s="69"/>
      <c r="G6" s="69"/>
      <c r="H6" s="69"/>
      <c r="I6" s="69"/>
      <c r="J6" s="69"/>
      <c r="K6" s="69"/>
      <c r="L6" s="69"/>
      <c r="M6" s="69"/>
      <c r="N6" s="69"/>
      <c r="O6" s="69"/>
      <c r="P6" s="69"/>
      <c r="Q6" s="69"/>
      <c r="R6" s="69"/>
      <c r="S6" s="69"/>
      <c r="T6" s="69"/>
    </row>
    <row r="7" spans="1:20" ht="15.95" customHeight="1">
      <c r="A7" s="30"/>
      <c r="B7" s="34" t="str">
        <f>Contents!B7</f>
        <v>Released at 11:30 am (Canberra time) Tue 24 May 2022</v>
      </c>
      <c r="C7" s="30"/>
      <c r="D7" s="30"/>
      <c r="E7" s="30"/>
      <c r="F7" s="30"/>
      <c r="G7" s="30"/>
      <c r="H7" s="30"/>
      <c r="I7" s="30"/>
      <c r="J7" s="30"/>
      <c r="K7" s="30"/>
      <c r="L7" s="34"/>
      <c r="M7" s="30"/>
      <c r="N7" s="30"/>
      <c r="O7" s="30"/>
      <c r="P7" s="30"/>
      <c r="Q7" s="30"/>
      <c r="R7" s="30"/>
      <c r="S7" s="30"/>
      <c r="T7" s="30"/>
    </row>
    <row r="8" spans="1:20" ht="15.75" customHeight="1">
      <c r="A8" s="70" t="str">
        <f>Contents!C12</f>
        <v>Table 1.2 - Populations by state and territory, February 2022</v>
      </c>
      <c r="B8" s="70"/>
      <c r="C8" s="70"/>
      <c r="D8" s="70"/>
      <c r="E8" s="70"/>
      <c r="F8" s="70"/>
      <c r="G8" s="70"/>
      <c r="H8" s="70"/>
      <c r="I8" s="35"/>
      <c r="J8" s="36"/>
      <c r="K8" s="36"/>
      <c r="L8" s="70"/>
      <c r="M8" s="70"/>
      <c r="N8" s="70"/>
      <c r="O8" s="70"/>
      <c r="P8" s="70"/>
      <c r="Q8" s="70"/>
      <c r="R8" s="70"/>
      <c r="S8" s="35"/>
      <c r="T8" s="36"/>
    </row>
    <row r="9" spans="1:20" ht="15.75" customHeight="1">
      <c r="A9" s="37"/>
      <c r="B9" s="37"/>
      <c r="C9" s="38"/>
      <c r="D9" s="38"/>
      <c r="E9" s="38"/>
      <c r="F9" s="38"/>
      <c r="G9" s="38"/>
      <c r="H9" s="38"/>
      <c r="I9" s="38"/>
      <c r="J9" s="38"/>
      <c r="K9" s="38"/>
      <c r="L9" s="38"/>
      <c r="M9" s="38"/>
      <c r="N9" s="38"/>
      <c r="O9" s="38"/>
      <c r="P9" s="38"/>
      <c r="Q9" s="38"/>
      <c r="R9" s="38"/>
      <c r="S9" s="38"/>
      <c r="T9" s="38"/>
    </row>
    <row r="10" spans="1:20" ht="15" customHeight="1">
      <c r="A10" s="37"/>
      <c r="B10" s="39" t="s">
        <v>3018</v>
      </c>
      <c r="C10" s="71" t="s">
        <v>3019</v>
      </c>
      <c r="D10" s="71"/>
      <c r="E10" s="71"/>
      <c r="F10" s="40"/>
      <c r="G10" s="72" t="s">
        <v>2972</v>
      </c>
      <c r="H10" s="72"/>
      <c r="I10" s="72"/>
      <c r="J10" s="40"/>
      <c r="K10" s="40"/>
      <c r="L10" s="40"/>
      <c r="M10" s="40"/>
      <c r="N10" s="40"/>
      <c r="O10" s="40"/>
      <c r="P10" s="40"/>
      <c r="Q10" s="40"/>
      <c r="R10" s="40"/>
      <c r="S10" s="40"/>
      <c r="T10" s="40"/>
    </row>
    <row r="11" spans="1:20">
      <c r="A11" s="37"/>
      <c r="B11" s="37"/>
      <c r="C11" s="38" t="s">
        <v>2973</v>
      </c>
      <c r="D11" s="38" t="s">
        <v>2974</v>
      </c>
      <c r="E11" s="38" t="s">
        <v>2975</v>
      </c>
      <c r="F11" s="38"/>
      <c r="G11" s="38" t="s">
        <v>2973</v>
      </c>
      <c r="H11" s="38" t="s">
        <v>2974</v>
      </c>
      <c r="I11" s="38" t="s">
        <v>2975</v>
      </c>
      <c r="J11" s="38"/>
      <c r="K11" s="38"/>
      <c r="L11" s="38"/>
      <c r="M11" s="38"/>
      <c r="N11" s="38"/>
      <c r="O11" s="38"/>
      <c r="P11" s="38"/>
      <c r="Q11" s="38"/>
      <c r="R11" s="38"/>
      <c r="S11" s="38"/>
      <c r="T11" s="38"/>
    </row>
    <row r="12" spans="1:20">
      <c r="A12" s="37"/>
      <c r="B12" s="37"/>
      <c r="C12" s="41" t="s">
        <v>2976</v>
      </c>
      <c r="D12" s="41" t="s">
        <v>2976</v>
      </c>
      <c r="E12" s="41" t="s">
        <v>2976</v>
      </c>
      <c r="F12" s="41"/>
      <c r="G12" s="41" t="s">
        <v>2976</v>
      </c>
      <c r="H12" s="41" t="s">
        <v>2976</v>
      </c>
      <c r="I12" s="41" t="s">
        <v>2976</v>
      </c>
      <c r="J12" s="41"/>
      <c r="K12" s="41"/>
      <c r="L12" s="41"/>
      <c r="M12" s="41"/>
      <c r="N12" s="41"/>
      <c r="O12" s="41"/>
      <c r="P12" s="41"/>
      <c r="Q12" s="41"/>
      <c r="R12" s="41"/>
      <c r="S12" s="41"/>
      <c r="T12" s="41"/>
    </row>
    <row r="13" spans="1:20">
      <c r="A13" s="42" t="s">
        <v>2977</v>
      </c>
      <c r="B13" s="43"/>
      <c r="C13" s="41"/>
      <c r="D13" s="41"/>
      <c r="E13" s="41"/>
      <c r="F13" s="44"/>
      <c r="G13" s="41"/>
      <c r="H13" s="41"/>
      <c r="I13" s="41"/>
    </row>
    <row r="14" spans="1:20">
      <c r="A14" s="42"/>
      <c r="B14" s="45" t="s">
        <v>2978</v>
      </c>
      <c r="C14" s="46" cm="1">
        <f t="array" ref="C14">INDEX($C$74:$AC$108,$AD74,C$63)</f>
        <v>20715.911</v>
      </c>
      <c r="D14" s="46" cm="1">
        <f t="array" ref="D14">INDEX($C$74:$AC$108,$AD74,D$63)</f>
        <v>10169.334999999999</v>
      </c>
      <c r="E14" s="46" cm="1">
        <f t="array" ref="E14">INDEX($C$74:$AC$108,$AD74,E$63)</f>
        <v>10546.575999999999</v>
      </c>
      <c r="F14" s="46"/>
      <c r="G14" s="19" t="str" cm="1">
        <f t="array" ref="G14">HYPERLINK(TEXT("#"&amp;INDEX($C$123:$AC$157,$AD123,C$63),),INDEX($C$123:$AC$157,$AD123,C$63))</f>
        <v>A126094922J</v>
      </c>
      <c r="H14" s="19" t="str" cm="1">
        <f t="array" ref="H14">HYPERLINK(TEXT("#"&amp;INDEX($C$123:$AC$157,$AD123,D$63),),INDEX($C$123:$AC$157,$AD123,D$63))</f>
        <v>A126110042V</v>
      </c>
      <c r="I14" s="19" t="str" cm="1">
        <f t="array" ref="I14">HYPERLINK(TEXT("#"&amp;INDEX($C$123:$AC$157,$AD123,E$63),),INDEX($C$123:$AC$157,$AD123,E$63))</f>
        <v>A126102482X</v>
      </c>
    </row>
    <row r="15" spans="1:20">
      <c r="A15" s="42"/>
      <c r="B15" s="45" t="s">
        <v>2979</v>
      </c>
      <c r="C15" s="46" cm="1">
        <f t="array" ref="C15">INDEX($C$74:$AC$108,$AD75,C$63)</f>
        <v>13363.421</v>
      </c>
      <c r="D15" s="46" cm="1">
        <f t="array" ref="D15">INDEX($C$74:$AC$108,$AD75,D$63)</f>
        <v>6962.8680000000004</v>
      </c>
      <c r="E15" s="46" cm="1">
        <f t="array" ref="E15">INDEX($C$74:$AC$108,$AD75,E$63)</f>
        <v>6400.5529999999999</v>
      </c>
      <c r="F15" s="46"/>
      <c r="G15" s="19" t="str" cm="1">
        <f t="array" ref="G15">HYPERLINK(TEXT("#"&amp;INDEX($C$123:$AC$157,$AD124,C$63),),INDEX($C$123:$AC$157,$AD124,C$63))</f>
        <v>A126094878K</v>
      </c>
      <c r="H15" s="19" t="str" cm="1">
        <f t="array" ref="H15">HYPERLINK(TEXT("#"&amp;INDEX($C$123:$AC$157,$AD124,D$63),),INDEX($C$123:$AC$157,$AD124,D$63))</f>
        <v>A126109998R</v>
      </c>
      <c r="I15" s="19" t="str" cm="1">
        <f t="array" ref="I15">HYPERLINK(TEXT("#"&amp;INDEX($C$123:$AC$157,$AD124,E$63),),INDEX($C$123:$AC$157,$AD124,E$63))</f>
        <v>A126102438R</v>
      </c>
    </row>
    <row r="16" spans="1:20">
      <c r="A16" s="42"/>
      <c r="B16" s="45" t="s">
        <v>2980</v>
      </c>
      <c r="C16" s="46" cm="1">
        <f t="array" ref="C16">INDEX($C$74:$AC$108,$AD76,C$63)</f>
        <v>1426.2460000000001</v>
      </c>
      <c r="D16" s="46" cm="1">
        <f t="array" ref="D16">INDEX($C$74:$AC$108,$AD76,D$63)</f>
        <v>725.92899999999997</v>
      </c>
      <c r="E16" s="46" cm="1">
        <f t="array" ref="E16">INDEX($C$74:$AC$108,$AD76,E$63)</f>
        <v>700.31700000000001</v>
      </c>
      <c r="F16" s="46"/>
      <c r="G16" s="19" t="str" cm="1">
        <f t="array" ref="G16">HYPERLINK(TEXT("#"&amp;INDEX($C$123:$AC$157,$AD125,C$63),),INDEX($C$123:$AC$157,$AD125,C$63))</f>
        <v>A126094926T</v>
      </c>
      <c r="H16" s="19" t="str" cm="1">
        <f t="array" ref="H16">HYPERLINK(TEXT("#"&amp;INDEX($C$123:$AC$157,$AD125,D$63),),INDEX($C$123:$AC$157,$AD125,D$63))</f>
        <v>A126110046C</v>
      </c>
      <c r="I16" s="19" t="str" cm="1">
        <f t="array" ref="I16">HYPERLINK(TEXT("#"&amp;INDEX($C$123:$AC$157,$AD125,E$63),),INDEX($C$123:$AC$157,$AD125,E$63))</f>
        <v>A126102486J</v>
      </c>
    </row>
    <row r="17" spans="1:9">
      <c r="A17" s="42"/>
      <c r="B17" s="45" t="s">
        <v>2981</v>
      </c>
      <c r="C17" s="46" cm="1">
        <f t="array" ref="C17">INDEX($C$74:$AC$108,$AD77,C$63)</f>
        <v>894.86500000000001</v>
      </c>
      <c r="D17" s="46" cm="1">
        <f t="array" ref="D17">INDEX($C$74:$AC$108,$AD77,D$63)</f>
        <v>354.23</v>
      </c>
      <c r="E17" s="46" cm="1">
        <f t="array" ref="E17">INDEX($C$74:$AC$108,$AD77,E$63)</f>
        <v>540.63400000000001</v>
      </c>
      <c r="F17" s="46"/>
      <c r="G17" s="19" t="str" cm="1">
        <f t="array" ref="G17">HYPERLINK(TEXT("#"&amp;INDEX($C$123:$AC$157,$AD126,C$63),),INDEX($C$123:$AC$157,$AD126,C$63))</f>
        <v>A126094930J</v>
      </c>
      <c r="H17" s="19" t="str" cm="1">
        <f t="array" ref="H17">HYPERLINK(TEXT("#"&amp;INDEX($C$123:$AC$157,$AD126,D$63),),INDEX($C$123:$AC$157,$AD126,D$63))</f>
        <v>A126110050V</v>
      </c>
      <c r="I17" s="19" t="str" cm="1">
        <f t="array" ref="I17">HYPERLINK(TEXT("#"&amp;INDEX($C$123:$AC$157,$AD126,E$63),),INDEX($C$123:$AC$157,$AD126,E$63))</f>
        <v>A126102490X</v>
      </c>
    </row>
    <row r="18" spans="1:9">
      <c r="A18" s="42"/>
      <c r="B18" s="45" t="s">
        <v>2982</v>
      </c>
      <c r="C18" s="46" cm="1">
        <f t="array" ref="C18">INDEX($C$74:$AC$108,$AD78,C$63)</f>
        <v>421.01299999999998</v>
      </c>
      <c r="D18" s="46" cm="1">
        <f t="array" ref="D18">INDEX($C$74:$AC$108,$AD78,D$63)</f>
        <v>206.21899999999999</v>
      </c>
      <c r="E18" s="46" cm="1">
        <f t="array" ref="E18">INDEX($C$74:$AC$108,$AD78,E$63)</f>
        <v>214.79300000000001</v>
      </c>
      <c r="F18" s="46"/>
      <c r="G18" s="19" t="str" cm="1">
        <f t="array" ref="G18">HYPERLINK(TEXT("#"&amp;INDEX($C$123:$AC$157,$AD127,C$63),),INDEX($C$123:$AC$157,$AD127,C$63))</f>
        <v>A126094882A</v>
      </c>
      <c r="H18" s="19" t="str" cm="1">
        <f t="array" ref="H18">HYPERLINK(TEXT("#"&amp;INDEX($C$123:$AC$157,$AD127,D$63),),INDEX($C$123:$AC$157,$AD127,D$63))</f>
        <v>A126110002A</v>
      </c>
      <c r="I18" s="19" t="str" cm="1">
        <f t="array" ref="I18">HYPERLINK(TEXT("#"&amp;INDEX($C$123:$AC$157,$AD127,E$63),),INDEX($C$123:$AC$157,$AD127,E$63))</f>
        <v>A126102442F</v>
      </c>
    </row>
    <row r="19" spans="1:9">
      <c r="A19" s="42"/>
      <c r="B19" s="45" t="s">
        <v>2983</v>
      </c>
      <c r="C19" s="46" cm="1">
        <f t="array" ref="C19">INDEX($C$74:$AC$108,$AD79,C$63)</f>
        <v>920.923</v>
      </c>
      <c r="D19" s="46" cm="1">
        <f t="array" ref="D19">INDEX($C$74:$AC$108,$AD79,D$63)</f>
        <v>394.93700000000001</v>
      </c>
      <c r="E19" s="46" cm="1">
        <f t="array" ref="E19">INDEX($C$74:$AC$108,$AD79,E$63)</f>
        <v>525.98500000000001</v>
      </c>
      <c r="F19" s="46"/>
      <c r="G19" s="19" t="str" cm="1">
        <f t="array" ref="G19">HYPERLINK(TEXT("#"&amp;INDEX($C$123:$AC$157,$AD128,C$63),),INDEX($C$123:$AC$157,$AD128,C$63))</f>
        <v>A126094886K</v>
      </c>
      <c r="H19" s="19" t="str" cm="1">
        <f t="array" ref="H19">HYPERLINK(TEXT("#"&amp;INDEX($C$123:$AC$157,$AD128,D$63),),INDEX($C$123:$AC$157,$AD128,D$63))</f>
        <v>A126110006K</v>
      </c>
      <c r="I19" s="19" t="str" cm="1">
        <f t="array" ref="I19">HYPERLINK(TEXT("#"&amp;INDEX($C$123:$AC$157,$AD128,E$63),),INDEX($C$123:$AC$157,$AD128,E$63))</f>
        <v>A126102446R</v>
      </c>
    </row>
    <row r="20" spans="1:9">
      <c r="A20" s="42"/>
      <c r="B20" s="45" t="s">
        <v>2984</v>
      </c>
      <c r="C20" s="46" cm="1">
        <f t="array" ref="C20">INDEX($C$74:$AC$108,$AD80,C$63)</f>
        <v>820.89</v>
      </c>
      <c r="D20" s="46" cm="1">
        <f t="array" ref="D20">INDEX($C$74:$AC$108,$AD80,D$63)</f>
        <v>326.40300000000002</v>
      </c>
      <c r="E20" s="46" cm="1">
        <f t="array" ref="E20">INDEX($C$74:$AC$108,$AD80,E$63)</f>
        <v>494.48700000000002</v>
      </c>
      <c r="F20" s="46"/>
      <c r="G20" s="19" t="str" cm="1">
        <f t="array" ref="G20">HYPERLINK(TEXT("#"&amp;INDEX($C$123:$AC$157,$AD129,C$63),),INDEX($C$123:$AC$157,$AD129,C$63))</f>
        <v>A126094910X</v>
      </c>
      <c r="H20" s="19" t="str" cm="1">
        <f t="array" ref="H20">HYPERLINK(TEXT("#"&amp;INDEX($C$123:$AC$157,$AD129,D$63),),INDEX($C$123:$AC$157,$AD129,D$63))</f>
        <v>A126110030K</v>
      </c>
      <c r="I20" s="19" t="str" cm="1">
        <f t="array" ref="I20">HYPERLINK(TEXT("#"&amp;INDEX($C$123:$AC$157,$AD129,E$63),),INDEX($C$123:$AC$157,$AD129,E$63))</f>
        <v>A126102470R</v>
      </c>
    </row>
    <row r="21" spans="1:9">
      <c r="A21" s="42"/>
      <c r="B21" s="45" t="s">
        <v>2985</v>
      </c>
      <c r="C21" s="46" cm="1">
        <f t="array" ref="C21">INDEX($C$74:$AC$108,$AD81,C$63)</f>
        <v>2830.6390000000001</v>
      </c>
      <c r="D21" s="46" cm="1">
        <f t="array" ref="D21">INDEX($C$74:$AC$108,$AD81,D$63)</f>
        <v>1385.211</v>
      </c>
      <c r="E21" s="46" cm="1">
        <f t="array" ref="E21">INDEX($C$74:$AC$108,$AD81,E$63)</f>
        <v>1445.4280000000001</v>
      </c>
      <c r="F21" s="46"/>
      <c r="G21" s="19" t="str" cm="1">
        <f t="array" ref="G21">HYPERLINK(TEXT("#"&amp;INDEX($C$123:$AC$157,$AD130,C$63),),INDEX($C$123:$AC$157,$AD130,C$63))</f>
        <v>A126094858A</v>
      </c>
      <c r="H21" s="19" t="str" cm="1">
        <f t="array" ref="H21">HYPERLINK(TEXT("#"&amp;INDEX($C$123:$AC$157,$AD130,D$63),),INDEX($C$123:$AC$157,$AD130,D$63))</f>
        <v>A126109978F</v>
      </c>
      <c r="I21" s="19" t="str" cm="1">
        <f t="array" ref="I21">HYPERLINK(TEXT("#"&amp;INDEX($C$123:$AC$157,$AD130,E$63),),INDEX($C$123:$AC$157,$AD130,E$63))</f>
        <v>A126102418F</v>
      </c>
    </row>
    <row r="22" spans="1:9">
      <c r="A22" s="42"/>
      <c r="B22" s="45" t="s">
        <v>2986</v>
      </c>
      <c r="C22" s="46" cm="1">
        <f t="array" ref="C22">INDEX($C$74:$AC$108,$AD82,C$63)</f>
        <v>10532.781999999999</v>
      </c>
      <c r="D22" s="46" cm="1">
        <f t="array" ref="D22">INDEX($C$74:$AC$108,$AD82,D$63)</f>
        <v>5577.6570000000002</v>
      </c>
      <c r="E22" s="46" cm="1">
        <f t="array" ref="E22">INDEX($C$74:$AC$108,$AD82,E$63)</f>
        <v>4955.125</v>
      </c>
      <c r="F22" s="46"/>
      <c r="G22" s="19" t="str" cm="1">
        <f t="array" ref="G22">HYPERLINK(TEXT("#"&amp;INDEX($C$123:$AC$157,$AD131,C$63),),INDEX($C$123:$AC$157,$AD131,C$63))</f>
        <v>A126094934T</v>
      </c>
      <c r="H22" s="19" t="str" cm="1">
        <f t="array" ref="H22">HYPERLINK(TEXT("#"&amp;INDEX($C$123:$AC$157,$AD131,D$63),),INDEX($C$123:$AC$157,$AD131,D$63))</f>
        <v>A126110054C</v>
      </c>
      <c r="I22" s="19" t="str" cm="1">
        <f t="array" ref="I22">HYPERLINK(TEXT("#"&amp;INDEX($C$123:$AC$157,$AD131,E$63),),INDEX($C$123:$AC$157,$AD131,E$63))</f>
        <v>A126102494J</v>
      </c>
    </row>
    <row r="23" spans="1:9">
      <c r="A23" s="42"/>
      <c r="B23" s="45" t="s">
        <v>2987</v>
      </c>
      <c r="C23" s="46" cm="1">
        <f t="array" ref="C23">INDEX($C$74:$AC$108,$AD83,C$63)</f>
        <v>2639.2539999999999</v>
      </c>
      <c r="D23" s="46" cm="1">
        <f t="array" ref="D23">INDEX($C$74:$AC$108,$AD83,D$63)</f>
        <v>1274.8789999999999</v>
      </c>
      <c r="E23" s="46" cm="1">
        <f t="array" ref="E23">INDEX($C$74:$AC$108,$AD83,E$63)</f>
        <v>1364.375</v>
      </c>
      <c r="F23" s="46"/>
      <c r="G23" s="19" t="str" cm="1">
        <f t="array" ref="G23">HYPERLINK(TEXT("#"&amp;INDEX($C$123:$AC$157,$AD132,C$63),),INDEX($C$123:$AC$157,$AD132,C$63))</f>
        <v>A126094914J</v>
      </c>
      <c r="H23" s="19" t="str" cm="1">
        <f t="array" ref="H23">HYPERLINK(TEXT("#"&amp;INDEX($C$123:$AC$157,$AD132,D$63),),INDEX($C$123:$AC$157,$AD132,D$63))</f>
        <v>A126110034V</v>
      </c>
      <c r="I23" s="19" t="str" cm="1">
        <f t="array" ref="I23">HYPERLINK(TEXT("#"&amp;INDEX($C$123:$AC$157,$AD132,E$63),),INDEX($C$123:$AC$157,$AD132,E$63))</f>
        <v>A126102474X</v>
      </c>
    </row>
    <row r="24" spans="1:9">
      <c r="A24" s="42"/>
      <c r="B24" s="45" t="s">
        <v>2988</v>
      </c>
      <c r="C24" s="46" cm="1">
        <f t="array" ref="C24">INDEX($C$74:$AC$108,$AD84,C$63)</f>
        <v>8546.2270000000008</v>
      </c>
      <c r="D24" s="46" cm="1">
        <f t="array" ref="D24">INDEX($C$74:$AC$108,$AD84,D$63)</f>
        <v>4278.8829999999998</v>
      </c>
      <c r="E24" s="46" cm="1">
        <f t="array" ref="E24">INDEX($C$74:$AC$108,$AD84,E$63)</f>
        <v>4267.3450000000003</v>
      </c>
      <c r="F24" s="46"/>
      <c r="G24" s="19" t="str" cm="1">
        <f t="array" ref="G24">HYPERLINK(TEXT("#"&amp;INDEX($C$123:$AC$157,$AD133,C$63),),INDEX($C$123:$AC$157,$AD133,C$63))</f>
        <v>A126094946A</v>
      </c>
      <c r="H24" s="19" t="str" cm="1">
        <f t="array" ref="H24">HYPERLINK(TEXT("#"&amp;INDEX($C$123:$AC$157,$AD133,D$63),),INDEX($C$123:$AC$157,$AD133,D$63))</f>
        <v>A126110066L</v>
      </c>
      <c r="I24" s="19" t="str" cm="1">
        <f t="array" ref="I24">HYPERLINK(TEXT("#"&amp;INDEX($C$123:$AC$157,$AD133,E$63),),INDEX($C$123:$AC$157,$AD133,E$63))</f>
        <v>A126102506F</v>
      </c>
    </row>
    <row r="25" spans="1:9">
      <c r="A25" s="42"/>
      <c r="B25" s="45" t="s">
        <v>2989</v>
      </c>
      <c r="C25" s="46" cm="1">
        <f t="array" ref="C25">INDEX($C$74:$AC$108,$AD85,C$63)</f>
        <v>903.35900000000004</v>
      </c>
      <c r="D25" s="46" cm="1">
        <f t="array" ref="D25">INDEX($C$74:$AC$108,$AD85,D$63)</f>
        <v>433.64400000000001</v>
      </c>
      <c r="E25" s="46" cm="1">
        <f t="array" ref="E25">INDEX($C$74:$AC$108,$AD85,E$63)</f>
        <v>469.71600000000001</v>
      </c>
      <c r="F25" s="46"/>
      <c r="G25" s="19" t="str" cm="1">
        <f t="array" ref="G25">HYPERLINK(TEXT("#"&amp;INDEX($C$123:$AC$157,$AD134,C$63),),INDEX($C$123:$AC$157,$AD134,C$63))</f>
        <v>A126094862T</v>
      </c>
      <c r="H25" s="19" t="str" cm="1">
        <f t="array" ref="H25">HYPERLINK(TEXT("#"&amp;INDEX($C$123:$AC$157,$AD134,D$63),),INDEX($C$123:$AC$157,$AD134,D$63))</f>
        <v>A126109982W</v>
      </c>
      <c r="I25" s="19" t="str" cm="1">
        <f t="array" ref="I25">HYPERLINK(TEXT("#"&amp;INDEX($C$123:$AC$157,$AD134,E$63),),INDEX($C$123:$AC$157,$AD134,E$63))</f>
        <v>A126102422W</v>
      </c>
    </row>
    <row r="26" spans="1:9">
      <c r="A26" s="42"/>
      <c r="B26" s="45" t="s">
        <v>2990</v>
      </c>
      <c r="C26" s="46" cm="1">
        <f t="array" ref="C26">INDEX($C$74:$AC$108,$AD86,C$63)</f>
        <v>14203.996999999999</v>
      </c>
      <c r="D26" s="46" cm="1">
        <f t="array" ref="D26">INDEX($C$74:$AC$108,$AD86,D$63)</f>
        <v>7350.23</v>
      </c>
      <c r="E26" s="46" cm="1">
        <f t="array" ref="E26">INDEX($C$74:$AC$108,$AD86,E$63)</f>
        <v>6853.7669999999998</v>
      </c>
      <c r="F26" s="46"/>
      <c r="G26" s="19" t="str" cm="1">
        <f t="array" ref="G26">HYPERLINK(TEXT("#"&amp;INDEX($C$123:$AC$157,$AD135,C$63),),INDEX($C$123:$AC$157,$AD135,C$63))</f>
        <v>A126094818J</v>
      </c>
      <c r="H26" s="19" t="str" cm="1">
        <f t="array" ref="H26">HYPERLINK(TEXT("#"&amp;INDEX($C$123:$AC$157,$AD135,D$63),),INDEX($C$123:$AC$157,$AD135,D$63))</f>
        <v>A126109938L</v>
      </c>
      <c r="I26" s="19" t="str" cm="1">
        <f t="array" ref="I26">HYPERLINK(TEXT("#"&amp;INDEX($C$123:$AC$157,$AD135,E$63),),INDEX($C$123:$AC$157,$AD135,E$63))</f>
        <v>A126102378X</v>
      </c>
    </row>
    <row r="27" spans="1:9">
      <c r="A27" s="42"/>
      <c r="B27" s="45" t="s">
        <v>2991</v>
      </c>
      <c r="C27" s="46" cm="1">
        <f t="array" ref="C27">INDEX($C$74:$AC$108,$AD87,C$63)</f>
        <v>12534.271000000001</v>
      </c>
      <c r="D27" s="46" cm="1">
        <f t="array" ref="D27">INDEX($C$74:$AC$108,$AD87,D$63)</f>
        <v>6538.1819999999998</v>
      </c>
      <c r="E27" s="46" cm="1">
        <f t="array" ref="E27">INDEX($C$74:$AC$108,$AD87,E$63)</f>
        <v>5996.0889999999999</v>
      </c>
      <c r="F27" s="46"/>
      <c r="G27" s="19" t="str" cm="1">
        <f t="array" ref="G27">HYPERLINK(TEXT("#"&amp;INDEX($C$123:$AC$157,$AD136,C$63),),INDEX($C$123:$AC$157,$AD136,C$63))</f>
        <v>A126094838T</v>
      </c>
      <c r="H27" s="19" t="str" cm="1">
        <f t="array" ref="H27">HYPERLINK(TEXT("#"&amp;INDEX($C$123:$AC$157,$AD136,D$63),),INDEX($C$123:$AC$157,$AD136,D$63))</f>
        <v>A126109958W</v>
      </c>
      <c r="I27" s="19" t="str" cm="1">
        <f t="array" ref="I27">HYPERLINK(TEXT("#"&amp;INDEX($C$123:$AC$157,$AD136,E$63),),INDEX($C$123:$AC$157,$AD136,E$63))</f>
        <v>A126102398J</v>
      </c>
    </row>
    <row r="28" spans="1:9">
      <c r="A28" s="42"/>
      <c r="B28" s="45" t="s">
        <v>2992</v>
      </c>
      <c r="C28" s="46" cm="1">
        <f t="array" ref="C28">INDEX($C$74:$AC$108,$AD88,C$63)</f>
        <v>11791.814</v>
      </c>
      <c r="D28" s="46" cm="1">
        <f t="array" ref="D28">INDEX($C$74:$AC$108,$AD88,D$63)</f>
        <v>6198.9549999999999</v>
      </c>
      <c r="E28" s="46" cm="1">
        <f t="array" ref="E28">INDEX($C$74:$AC$108,$AD88,E$63)</f>
        <v>5592.8590000000004</v>
      </c>
      <c r="F28" s="46"/>
      <c r="G28" s="19" t="str" cm="1">
        <f t="array" ref="G28">HYPERLINK(TEXT("#"&amp;INDEX($C$123:$AC$157,$AD137,C$63),),INDEX($C$123:$AC$157,$AD137,C$63))</f>
        <v>A126094890A</v>
      </c>
      <c r="H28" s="19" t="str" cm="1">
        <f t="array" ref="H28">HYPERLINK(TEXT("#"&amp;INDEX($C$123:$AC$157,$AD137,D$63),),INDEX($C$123:$AC$157,$AD137,D$63))</f>
        <v>A126110010A</v>
      </c>
      <c r="I28" s="19" t="str" cm="1">
        <f t="array" ref="I28">HYPERLINK(TEXT("#"&amp;INDEX($C$123:$AC$157,$AD137,E$63),),INDEX($C$123:$AC$157,$AD137,E$63))</f>
        <v>A126102450F</v>
      </c>
    </row>
    <row r="29" spans="1:9">
      <c r="A29" s="42"/>
      <c r="B29" s="45" t="s">
        <v>2993</v>
      </c>
      <c r="C29" s="46" cm="1">
        <f t="array" ref="C29">INDEX($C$74:$AC$108,$AD89,C$63)</f>
        <v>3475.6909999999998</v>
      </c>
      <c r="D29" s="46" cm="1">
        <f t="array" ref="D29">INDEX($C$74:$AC$108,$AD89,D$63)</f>
        <v>1654.172</v>
      </c>
      <c r="E29" s="46" cm="1">
        <f t="array" ref="E29">INDEX($C$74:$AC$108,$AD89,E$63)</f>
        <v>1821.519</v>
      </c>
      <c r="F29" s="46"/>
      <c r="G29" s="19" t="str" cm="1">
        <f t="array" ref="G29">HYPERLINK(TEXT("#"&amp;INDEX($C$123:$AC$157,$AD138,C$63),),INDEX($C$123:$AC$157,$AD138,C$63))</f>
        <v>A126094842J</v>
      </c>
      <c r="H29" s="19" t="str" cm="1">
        <f t="array" ref="H29">HYPERLINK(TEXT("#"&amp;INDEX($C$123:$AC$157,$AD138,D$63),),INDEX($C$123:$AC$157,$AD138,D$63))</f>
        <v>A126109962L</v>
      </c>
      <c r="I29" s="19" t="str" cm="1">
        <f t="array" ref="I29">HYPERLINK(TEXT("#"&amp;INDEX($C$123:$AC$157,$AD138,E$63),),INDEX($C$123:$AC$157,$AD138,E$63))</f>
        <v>A126102402L</v>
      </c>
    </row>
    <row r="30" spans="1:9">
      <c r="A30" s="42"/>
      <c r="B30" s="45" t="s">
        <v>2994</v>
      </c>
      <c r="C30" s="46" cm="1">
        <f t="array" ref="C30">INDEX($C$74:$AC$108,$AD90,C$63)</f>
        <v>2112.6869999999999</v>
      </c>
      <c r="D30" s="46" cm="1">
        <f t="array" ref="D30">INDEX($C$74:$AC$108,$AD90,D$63)</f>
        <v>1022.3390000000001</v>
      </c>
      <c r="E30" s="46" cm="1">
        <f t="array" ref="E30">INDEX($C$74:$AC$108,$AD90,E$63)</f>
        <v>1090.348</v>
      </c>
      <c r="F30" s="46"/>
      <c r="G30" s="19" t="str" cm="1">
        <f t="array" ref="G30">HYPERLINK(TEXT("#"&amp;INDEX($C$123:$AC$157,$AD139,C$63),),INDEX($C$123:$AC$157,$AD139,C$63))</f>
        <v>A126094894K</v>
      </c>
      <c r="H30" s="19" t="str" cm="1">
        <f t="array" ref="H30">HYPERLINK(TEXT("#"&amp;INDEX($C$123:$AC$157,$AD139,D$63),),INDEX($C$123:$AC$157,$AD139,D$63))</f>
        <v>A126110014K</v>
      </c>
      <c r="I30" s="19" t="str" cm="1">
        <f t="array" ref="I30">HYPERLINK(TEXT("#"&amp;INDEX($C$123:$AC$157,$AD139,E$63),),INDEX($C$123:$AC$157,$AD139,E$63))</f>
        <v>A126102454R</v>
      </c>
    </row>
    <row r="31" spans="1:9">
      <c r="A31" s="42"/>
      <c r="B31" s="45" t="s">
        <v>2995</v>
      </c>
      <c r="C31" s="46" cm="1">
        <f t="array" ref="C31">INDEX($C$74:$AC$108,$AD91,C$63)</f>
        <v>1272.1110000000001</v>
      </c>
      <c r="D31" s="46" cm="1">
        <f t="array" ref="D31">INDEX($C$74:$AC$108,$AD91,D$63)</f>
        <v>634.97699999999998</v>
      </c>
      <c r="E31" s="46" cm="1">
        <f t="array" ref="E31">INDEX($C$74:$AC$108,$AD91,E$63)</f>
        <v>637.13400000000001</v>
      </c>
      <c r="F31" s="46"/>
      <c r="G31" s="19" t="str" cm="1">
        <f t="array" ref="G31">HYPERLINK(TEXT("#"&amp;INDEX($C$123:$AC$157,$AD140,C$63),),INDEX($C$123:$AC$157,$AD140,C$63))</f>
        <v>A126094898V</v>
      </c>
      <c r="H31" s="19" t="str" cm="1">
        <f t="array" ref="H31">HYPERLINK(TEXT("#"&amp;INDEX($C$123:$AC$157,$AD140,D$63),),INDEX($C$123:$AC$157,$AD140,D$63))</f>
        <v>A126110018V</v>
      </c>
      <c r="I31" s="19" t="str" cm="1">
        <f t="array" ref="I31">HYPERLINK(TEXT("#"&amp;INDEX($C$123:$AC$157,$AD140,E$63),),INDEX($C$123:$AC$157,$AD140,E$63))</f>
        <v>A126102458X</v>
      </c>
    </row>
    <row r="32" spans="1:9">
      <c r="A32" s="42"/>
      <c r="B32" s="45" t="s">
        <v>2996</v>
      </c>
      <c r="C32" s="46" cm="1">
        <f t="array" ref="C32">INDEX($C$74:$AC$108,$AD92,C$63)</f>
        <v>560.69500000000005</v>
      </c>
      <c r="D32" s="46" cm="1">
        <f t="array" ref="D32">INDEX($C$74:$AC$108,$AD92,D$63)</f>
        <v>302.51</v>
      </c>
      <c r="E32" s="46" cm="1">
        <f t="array" ref="E32">INDEX($C$74:$AC$108,$AD92,E$63)</f>
        <v>258.185</v>
      </c>
      <c r="F32" s="46"/>
      <c r="G32" s="19" t="str" cm="1">
        <f t="array" ref="G32">HYPERLINK(TEXT("#"&amp;INDEX($C$123:$AC$157,$AD141,C$63),),INDEX($C$123:$AC$157,$AD141,C$63))</f>
        <v>A126094950T</v>
      </c>
      <c r="H32" s="19" t="str" cm="1">
        <f t="array" ref="H32">HYPERLINK(TEXT("#"&amp;INDEX($C$123:$AC$157,$AD141,D$63),),INDEX($C$123:$AC$157,$AD141,D$63))</f>
        <v>A126110070C</v>
      </c>
      <c r="I32" s="19" t="str" cm="1">
        <f t="array" ref="I32">HYPERLINK(TEXT("#"&amp;INDEX($C$123:$AC$157,$AD141,E$63),),INDEX($C$123:$AC$157,$AD141,E$63))</f>
        <v>A126102510W</v>
      </c>
    </row>
    <row r="33" spans="1:9">
      <c r="A33" s="42"/>
      <c r="B33" s="45" t="s">
        <v>2997</v>
      </c>
      <c r="C33" s="46" cm="1">
        <f t="array" ref="C33">INDEX($C$74:$AC$108,$AD93,C$63)</f>
        <v>6791.7939999999999</v>
      </c>
      <c r="D33" s="46" cm="1">
        <f t="array" ref="D33">INDEX($C$74:$AC$108,$AD93,D$63)</f>
        <v>2903.9569999999999</v>
      </c>
      <c r="E33" s="46" cm="1">
        <f t="array" ref="E33">INDEX($C$74:$AC$108,$AD93,E$63)</f>
        <v>3887.8380000000002</v>
      </c>
      <c r="F33" s="46"/>
      <c r="G33" s="19" t="str" cm="1">
        <f t="array" ref="G33">HYPERLINK(TEXT("#"&amp;INDEX($C$123:$AC$157,$AD142,C$63),),INDEX($C$123:$AC$157,$AD142,C$63))</f>
        <v>A126094822X</v>
      </c>
      <c r="H33" s="19" t="str" cm="1">
        <f t="array" ref="H33">HYPERLINK(TEXT("#"&amp;INDEX($C$123:$AC$157,$AD142,D$63),),INDEX($C$123:$AC$157,$AD142,D$63))</f>
        <v>A126109942C</v>
      </c>
      <c r="I33" s="19" t="str" cm="1">
        <f t="array" ref="I33">HYPERLINK(TEXT("#"&amp;INDEX($C$123:$AC$157,$AD142,E$63),),INDEX($C$123:$AC$157,$AD142,E$63))</f>
        <v>A126102382R</v>
      </c>
    </row>
    <row r="34" spans="1:9">
      <c r="A34" s="42"/>
      <c r="B34" s="45" t="s">
        <v>2998</v>
      </c>
      <c r="C34" s="46" cm="1">
        <f t="array" ref="C34">INDEX($C$74:$AC$108,$AD94,C$63)</f>
        <v>1235.2760000000001</v>
      </c>
      <c r="D34" s="46" cm="1">
        <f t="array" ref="D34">INDEX($C$74:$AC$108,$AD94,D$63)</f>
        <v>491.113</v>
      </c>
      <c r="E34" s="46" cm="1">
        <f t="array" ref="E34">INDEX($C$74:$AC$108,$AD94,E$63)</f>
        <v>744.16300000000001</v>
      </c>
      <c r="F34" s="46"/>
      <c r="G34" s="19" t="str" cm="1">
        <f t="array" ref="G34">HYPERLINK(TEXT("#"&amp;INDEX($C$123:$AC$157,$AD143,C$63),),INDEX($C$123:$AC$157,$AD143,C$63))</f>
        <v>A126094938A</v>
      </c>
      <c r="H34" s="19" t="str" cm="1">
        <f t="array" ref="H34">HYPERLINK(TEXT("#"&amp;INDEX($C$123:$AC$157,$AD143,D$63),),INDEX($C$123:$AC$157,$AD143,D$63))</f>
        <v>A126110058L</v>
      </c>
      <c r="I34" s="19" t="str" cm="1">
        <f t="array" ref="I34">HYPERLINK(TEXT("#"&amp;INDEX($C$123:$AC$157,$AD143,E$63),),INDEX($C$123:$AC$157,$AD143,E$63))</f>
        <v>A126102498T</v>
      </c>
    </row>
    <row r="35" spans="1:9">
      <c r="A35" s="42"/>
      <c r="B35" s="45" t="s">
        <v>2999</v>
      </c>
      <c r="C35" s="46" cm="1">
        <f t="array" ref="C35">INDEX($C$74:$AC$108,$AD95,C$63)</f>
        <v>342.99900000000002</v>
      </c>
      <c r="D35" s="46" cm="1">
        <f t="array" ref="D35">INDEX($C$74:$AC$108,$AD95,D$63)</f>
        <v>149.35300000000001</v>
      </c>
      <c r="E35" s="46" cm="1">
        <f t="array" ref="E35">INDEX($C$74:$AC$108,$AD95,E$63)</f>
        <v>193.64599999999999</v>
      </c>
      <c r="F35" s="46"/>
      <c r="G35" s="19" t="str" cm="1">
        <f t="array" ref="G35">HYPERLINK(TEXT("#"&amp;INDEX($C$123:$AC$157,$AD144,C$63),),INDEX($C$123:$AC$157,$AD144,C$63))</f>
        <v>A126094942T</v>
      </c>
      <c r="H35" s="19" t="str" cm="1">
        <f t="array" ref="H35">HYPERLINK(TEXT("#"&amp;INDEX($C$123:$AC$157,$AD144,D$63),),INDEX($C$123:$AC$157,$AD144,D$63))</f>
        <v>A126110062C</v>
      </c>
      <c r="I35" s="19" t="str" cm="1">
        <f t="array" ref="I35">HYPERLINK(TEXT("#"&amp;INDEX($C$123:$AC$157,$AD144,E$63),),INDEX($C$123:$AC$157,$AD144,E$63))</f>
        <v>A126102502W</v>
      </c>
    </row>
    <row r="36" spans="1:9">
      <c r="A36" s="42"/>
      <c r="B36" s="45" t="s">
        <v>3000</v>
      </c>
      <c r="C36" s="46" cm="1">
        <f t="array" ref="C36">INDEX($C$74:$AC$108,$AD96,C$63)</f>
        <v>1055.5719999999999</v>
      </c>
      <c r="D36" s="46" cm="1">
        <f t="array" ref="D36">INDEX($C$74:$AC$108,$AD96,D$63)</f>
        <v>431.64100000000002</v>
      </c>
      <c r="E36" s="46" cm="1">
        <f t="array" ref="E36">INDEX($C$74:$AC$108,$AD96,E$63)</f>
        <v>623.93200000000002</v>
      </c>
      <c r="F36" s="46"/>
      <c r="G36" s="19" t="str" cm="1">
        <f t="array" ref="G36">HYPERLINK(TEXT("#"&amp;INDEX($C$123:$AC$157,$AD145,C$63),),INDEX($C$123:$AC$157,$AD145,C$63))</f>
        <v>A126094830X</v>
      </c>
      <c r="H36" s="19" t="str" cm="1">
        <f t="array" ref="H36">HYPERLINK(TEXT("#"&amp;INDEX($C$123:$AC$157,$AD145,D$63),),INDEX($C$123:$AC$157,$AD145,D$63))</f>
        <v>A126109950C</v>
      </c>
      <c r="I36" s="19" t="str" cm="1">
        <f t="array" ref="I36">HYPERLINK(TEXT("#"&amp;INDEX($C$123:$AC$157,$AD145,E$63),),INDEX($C$123:$AC$157,$AD145,E$63))</f>
        <v>A126102390R</v>
      </c>
    </row>
    <row r="37" spans="1:9">
      <c r="A37" s="42"/>
      <c r="B37" s="45" t="s">
        <v>3001</v>
      </c>
      <c r="C37" s="46" cm="1">
        <f t="array" ref="C37">INDEX($C$74:$AC$108,$AD97,C$63)</f>
        <v>248.11799999999999</v>
      </c>
      <c r="D37" s="46" cm="1">
        <f t="array" ref="D37">INDEX($C$74:$AC$108,$AD97,D$63)</f>
        <v>90.058000000000007</v>
      </c>
      <c r="E37" s="46" cm="1">
        <f t="array" ref="E37">INDEX($C$74:$AC$108,$AD97,E$63)</f>
        <v>158.06</v>
      </c>
      <c r="F37" s="46"/>
      <c r="G37" s="19" t="str" cm="1">
        <f t="array" ref="G37">HYPERLINK(TEXT("#"&amp;INDEX($C$123:$AC$157,$AD146,C$63),),INDEX($C$123:$AC$157,$AD146,C$63))</f>
        <v>A126094866A</v>
      </c>
      <c r="H37" s="19" t="str" cm="1">
        <f t="array" ref="H37">HYPERLINK(TEXT("#"&amp;INDEX($C$123:$AC$157,$AD146,D$63),),INDEX($C$123:$AC$157,$AD146,D$63))</f>
        <v>A126109986F</v>
      </c>
      <c r="I37" s="19" t="str" cm="1">
        <f t="array" ref="I37">HYPERLINK(TEXT("#"&amp;INDEX($C$123:$AC$157,$AD146,E$63),),INDEX($C$123:$AC$157,$AD146,E$63))</f>
        <v>A126102426F</v>
      </c>
    </row>
    <row r="38" spans="1:9">
      <c r="A38" s="42"/>
      <c r="B38" s="45" t="s">
        <v>3002</v>
      </c>
      <c r="C38" s="46" cm="1">
        <f t="array" ref="C38">INDEX($C$74:$AC$108,$AD98,C$63)</f>
        <v>745.04300000000001</v>
      </c>
      <c r="D38" s="46" cm="1">
        <f t="array" ref="D38">INDEX($C$74:$AC$108,$AD98,D$63)</f>
        <v>315.32600000000002</v>
      </c>
      <c r="E38" s="46" cm="1">
        <f t="array" ref="E38">INDEX($C$74:$AC$108,$AD98,E$63)</f>
        <v>429.71699999999998</v>
      </c>
      <c r="F38" s="46"/>
      <c r="G38" s="19" t="str" cm="1">
        <f t="array" ref="G38">HYPERLINK(TEXT("#"&amp;INDEX($C$123:$AC$157,$AD147,C$63),),INDEX($C$123:$AC$157,$AD147,C$63))</f>
        <v>A126094902X</v>
      </c>
      <c r="H38" s="19" t="str" cm="1">
        <f t="array" ref="H38">HYPERLINK(TEXT("#"&amp;INDEX($C$123:$AC$157,$AD147,D$63),),INDEX($C$123:$AC$157,$AD147,D$63))</f>
        <v>A126110022K</v>
      </c>
      <c r="I38" s="19" t="str" cm="1">
        <f t="array" ref="I38">HYPERLINK(TEXT("#"&amp;INDEX($C$123:$AC$157,$AD147,E$63),),INDEX($C$123:$AC$157,$AD147,E$63))</f>
        <v>A126102462R</v>
      </c>
    </row>
    <row r="39" spans="1:9">
      <c r="A39" s="42"/>
      <c r="B39" s="45" t="s">
        <v>3003</v>
      </c>
      <c r="C39" s="46" cm="1">
        <f t="array" ref="C39">INDEX($C$74:$AC$108,$AD99,C$63)</f>
        <v>87.983999999999995</v>
      </c>
      <c r="D39" s="46" cm="1">
        <f t="array" ref="D39">INDEX($C$74:$AC$108,$AD99,D$63)</f>
        <v>42.268000000000001</v>
      </c>
      <c r="E39" s="46" cm="1">
        <f t="array" ref="E39">INDEX($C$74:$AC$108,$AD99,E$63)</f>
        <v>45.716999999999999</v>
      </c>
      <c r="F39" s="46"/>
      <c r="G39" s="19" t="str" cm="1">
        <f t="array" ref="G39">HYPERLINK(TEXT("#"&amp;INDEX($C$123:$AC$157,$AD148,C$63),),INDEX($C$123:$AC$157,$AD148,C$63))</f>
        <v>A126094954A</v>
      </c>
      <c r="H39" s="19" t="str" cm="1">
        <f t="array" ref="H39">HYPERLINK(TEXT("#"&amp;INDEX($C$123:$AC$157,$AD148,D$63),),INDEX($C$123:$AC$157,$AD148,D$63))</f>
        <v>A126110074L</v>
      </c>
      <c r="I39" s="19" t="str" cm="1">
        <f t="array" ref="I39">HYPERLINK(TEXT("#"&amp;INDEX($C$123:$AC$157,$AD148,E$63),),INDEX($C$123:$AC$157,$AD148,E$63))</f>
        <v>A126102514F</v>
      </c>
    </row>
    <row r="40" spans="1:9">
      <c r="A40" s="42"/>
      <c r="B40" s="45" t="s">
        <v>3004</v>
      </c>
      <c r="C40" s="46" cm="1">
        <f t="array" ref="C40">INDEX($C$74:$AC$108,$AD100,C$63)</f>
        <v>189.65899999999999</v>
      </c>
      <c r="D40" s="46" cm="1">
        <f t="array" ref="D40">INDEX($C$74:$AC$108,$AD100,D$63)</f>
        <v>65.929000000000002</v>
      </c>
      <c r="E40" s="46" cm="1">
        <f t="array" ref="E40">INDEX($C$74:$AC$108,$AD100,E$63)</f>
        <v>123.73</v>
      </c>
      <c r="F40" s="46"/>
      <c r="G40" s="19" t="str" cm="1">
        <f t="array" ref="G40">HYPERLINK(TEXT("#"&amp;INDEX($C$123:$AC$157,$AD149,C$63),),INDEX($C$123:$AC$157,$AD149,C$63))</f>
        <v>A126094826J</v>
      </c>
      <c r="H40" s="19" t="str" cm="1">
        <f t="array" ref="H40">HYPERLINK(TEXT("#"&amp;INDEX($C$123:$AC$157,$AD149,D$63),),INDEX($C$123:$AC$157,$AD149,D$63))</f>
        <v>A126109946L</v>
      </c>
      <c r="I40" s="19" t="str" cm="1">
        <f t="array" ref="I40">HYPERLINK(TEXT("#"&amp;INDEX($C$123:$AC$157,$AD149,E$63),),INDEX($C$123:$AC$157,$AD149,E$63))</f>
        <v>A126102386X</v>
      </c>
    </row>
    <row r="41" spans="1:9">
      <c r="A41" s="42"/>
      <c r="B41" s="45" t="s">
        <v>3005</v>
      </c>
      <c r="C41" s="46" cm="1">
        <f t="array" ref="C41">INDEX($C$74:$AC$108,$AD101,C$63)</f>
        <v>195.58</v>
      </c>
      <c r="D41" s="46" cm="1">
        <f t="array" ref="D41">INDEX($C$74:$AC$108,$AD101,D$63)</f>
        <v>16.373999999999999</v>
      </c>
      <c r="E41" s="46" cm="1">
        <f t="array" ref="E41">INDEX($C$74:$AC$108,$AD101,E$63)</f>
        <v>179.20699999999999</v>
      </c>
      <c r="F41" s="46"/>
      <c r="G41" s="19" t="str" cm="1">
        <f t="array" ref="G41">HYPERLINK(TEXT("#"&amp;INDEX($C$123:$AC$157,$AD150,C$63),),INDEX($C$123:$AC$157,$AD150,C$63))</f>
        <v>A126094906J</v>
      </c>
      <c r="H41" s="19" t="str" cm="1">
        <f t="array" ref="H41">HYPERLINK(TEXT("#"&amp;INDEX($C$123:$AC$157,$AD150,D$63),),INDEX($C$123:$AC$157,$AD150,D$63))</f>
        <v>A126110026V</v>
      </c>
      <c r="I41" s="19" t="str" cm="1">
        <f t="array" ref="I41">HYPERLINK(TEXT("#"&amp;INDEX($C$123:$AC$157,$AD150,E$63),),INDEX($C$123:$AC$157,$AD150,E$63))</f>
        <v>A126102466X</v>
      </c>
    </row>
    <row r="42" spans="1:9">
      <c r="A42" s="42"/>
      <c r="B42" s="45" t="s">
        <v>3006</v>
      </c>
      <c r="C42" s="46" cm="1">
        <f t="array" ref="C42">INDEX($C$74:$AC$108,$AD102,C$63)</f>
        <v>2883.5309999999999</v>
      </c>
      <c r="D42" s="46" cm="1">
        <f t="array" ref="D42">INDEX($C$74:$AC$108,$AD102,D$63)</f>
        <v>1318.277</v>
      </c>
      <c r="E42" s="46" cm="1">
        <f t="array" ref="E42">INDEX($C$74:$AC$108,$AD102,E$63)</f>
        <v>1565.2539999999999</v>
      </c>
      <c r="F42" s="46"/>
      <c r="G42" s="19" t="str" cm="1">
        <f t="array" ref="G42">HYPERLINK(TEXT("#"&amp;INDEX($C$123:$AC$157,$AD151,C$63),),INDEX($C$123:$AC$157,$AD151,C$63))</f>
        <v>A126094918T</v>
      </c>
      <c r="H42" s="19" t="str" cm="1">
        <f t="array" ref="H42">HYPERLINK(TEXT("#"&amp;INDEX($C$123:$AC$157,$AD151,D$63),),INDEX($C$123:$AC$157,$AD151,D$63))</f>
        <v>A126110038C</v>
      </c>
      <c r="I42" s="19" t="str" cm="1">
        <f t="array" ref="I42">HYPERLINK(TEXT("#"&amp;INDEX($C$123:$AC$157,$AD151,E$63),),INDEX($C$123:$AC$157,$AD151,E$63))</f>
        <v>A126102478J</v>
      </c>
    </row>
    <row r="43" spans="1:9">
      <c r="A43" s="42"/>
      <c r="B43" s="45" t="s">
        <v>3007</v>
      </c>
      <c r="C43" s="46" cm="1">
        <f t="array" ref="C43">INDEX($C$74:$AC$108,$AD103,C$63)</f>
        <v>1805.9269999999999</v>
      </c>
      <c r="D43" s="46" cm="1">
        <f t="array" ref="D43">INDEX($C$74:$AC$108,$AD103,D$63)</f>
        <v>800.08</v>
      </c>
      <c r="E43" s="46" cm="1">
        <f t="array" ref="E43">INDEX($C$74:$AC$108,$AD103,E$63)</f>
        <v>1005.847</v>
      </c>
      <c r="F43" s="46"/>
      <c r="G43" s="19" t="str" cm="1">
        <f t="array" ref="G43">HYPERLINK(TEXT("#"&amp;INDEX($C$123:$AC$157,$AD152,C$63),),INDEX($C$123:$AC$157,$AD152,C$63))</f>
        <v>A126094850J</v>
      </c>
      <c r="H43" s="19" t="str" cm="1">
        <f t="array" ref="H43">HYPERLINK(TEXT("#"&amp;INDEX($C$123:$AC$157,$AD152,D$63),),INDEX($C$123:$AC$157,$AD152,D$63))</f>
        <v>A126109970L</v>
      </c>
      <c r="I43" s="19" t="str" cm="1">
        <f t="array" ref="I43">HYPERLINK(TEXT("#"&amp;INDEX($C$123:$AC$157,$AD152,E$63),),INDEX($C$123:$AC$157,$AD152,E$63))</f>
        <v>A126102410L</v>
      </c>
    </row>
    <row r="44" spans="1:9">
      <c r="A44" s="42"/>
      <c r="B44" s="45" t="s">
        <v>3008</v>
      </c>
      <c r="C44" s="46" cm="1">
        <f t="array" ref="C44">INDEX($C$74:$AC$108,$AD104,C$63)</f>
        <v>367.50099999999998</v>
      </c>
      <c r="D44" s="46" cm="1">
        <f t="array" ref="D44">INDEX($C$74:$AC$108,$AD104,D$63)</f>
        <v>152.25700000000001</v>
      </c>
      <c r="E44" s="46" cm="1">
        <f t="array" ref="E44">INDEX($C$74:$AC$108,$AD104,E$63)</f>
        <v>215.244</v>
      </c>
      <c r="F44" s="46"/>
      <c r="G44" s="19" t="str" cm="1">
        <f t="array" ref="G44">HYPERLINK(TEXT("#"&amp;INDEX($C$123:$AC$157,$AD153,C$63),),INDEX($C$123:$AC$157,$AD153,C$63))</f>
        <v>A126094834J</v>
      </c>
      <c r="H44" s="19" t="str" cm="1">
        <f t="array" ref="H44">HYPERLINK(TEXT("#"&amp;INDEX($C$123:$AC$157,$AD153,D$63),),INDEX($C$123:$AC$157,$AD153,D$63))</f>
        <v>A126109954L</v>
      </c>
      <c r="I44" s="19" t="str" cm="1">
        <f t="array" ref="I44">HYPERLINK(TEXT("#"&amp;INDEX($C$123:$AC$157,$AD153,E$63),),INDEX($C$123:$AC$157,$AD153,E$63))</f>
        <v>A126102394X</v>
      </c>
    </row>
    <row r="45" spans="1:9">
      <c r="A45" s="42"/>
      <c r="B45" s="45" t="s">
        <v>3009</v>
      </c>
      <c r="C45" s="46" cm="1">
        <f t="array" ref="C45">INDEX($C$74:$AC$108,$AD105,C$63)</f>
        <v>1438.4259999999999</v>
      </c>
      <c r="D45" s="46" cm="1">
        <f t="array" ref="D45">INDEX($C$74:$AC$108,$AD105,D$63)</f>
        <v>647.82299999999998</v>
      </c>
      <c r="E45" s="46" cm="1">
        <f t="array" ref="E45">INDEX($C$74:$AC$108,$AD105,E$63)</f>
        <v>790.60299999999995</v>
      </c>
      <c r="F45" s="46"/>
      <c r="G45" s="19" t="str" cm="1">
        <f t="array" ref="G45">HYPERLINK(TEXT("#"&amp;INDEX($C$123:$AC$157,$AD154,C$63),),INDEX($C$123:$AC$157,$AD154,C$63))</f>
        <v>A126094870T</v>
      </c>
      <c r="H45" s="19" t="str" cm="1">
        <f t="array" ref="H45">HYPERLINK(TEXT("#"&amp;INDEX($C$123:$AC$157,$AD154,D$63),),INDEX($C$123:$AC$157,$AD154,D$63))</f>
        <v>A126109990W</v>
      </c>
      <c r="I45" s="19" t="str" cm="1">
        <f t="array" ref="I45">HYPERLINK(TEXT("#"&amp;INDEX($C$123:$AC$157,$AD154,E$63),),INDEX($C$123:$AC$157,$AD154,E$63))</f>
        <v>A126102430W</v>
      </c>
    </row>
    <row r="46" spans="1:9">
      <c r="A46" s="42"/>
      <c r="B46" s="45" t="s">
        <v>3010</v>
      </c>
      <c r="C46" s="46" cm="1">
        <f t="array" ref="C46">INDEX($C$74:$AC$108,$AD106,C$63)</f>
        <v>13730.922</v>
      </c>
      <c r="D46" s="46" cm="1">
        <f t="array" ref="D46">INDEX($C$74:$AC$108,$AD106,D$63)</f>
        <v>7115.125</v>
      </c>
      <c r="E46" s="46" cm="1">
        <f t="array" ref="E46">INDEX($C$74:$AC$108,$AD106,E$63)</f>
        <v>6615.7969999999996</v>
      </c>
      <c r="F46" s="46"/>
      <c r="G46" s="19" t="str" cm="1">
        <f t="array" ref="G46">HYPERLINK(TEXT("#"&amp;INDEX($C$123:$AC$157,$AD155,C$63),),INDEX($C$123:$AC$157,$AD155,C$63))</f>
        <v>A126094846T</v>
      </c>
      <c r="H46" s="19" t="str" cm="1">
        <f t="array" ref="H46">HYPERLINK(TEXT("#"&amp;INDEX($C$123:$AC$157,$AD155,D$63),),INDEX($C$123:$AC$157,$AD155,D$63))</f>
        <v>A126109966W</v>
      </c>
      <c r="I46" s="19" t="str" cm="1">
        <f t="array" ref="I46">HYPERLINK(TEXT("#"&amp;INDEX($C$123:$AC$157,$AD155,E$63),),INDEX($C$123:$AC$157,$AD155,E$63))</f>
        <v>A126102406W</v>
      </c>
    </row>
    <row r="47" spans="1:9">
      <c r="A47" s="42"/>
      <c r="B47" s="45" t="s">
        <v>3011</v>
      </c>
      <c r="C47" s="46" cm="1">
        <f t="array" ref="C47">INDEX($C$74:$AC$108,$AD107,C$63)</f>
        <v>6984.9889999999996</v>
      </c>
      <c r="D47" s="46" cm="1">
        <f t="array" ref="D47">INDEX($C$74:$AC$108,$AD107,D$63)</f>
        <v>3054.21</v>
      </c>
      <c r="E47" s="46" cm="1">
        <f t="array" ref="E47">INDEX($C$74:$AC$108,$AD107,E$63)</f>
        <v>3930.779</v>
      </c>
      <c r="F47" s="46"/>
      <c r="G47" s="19" t="str" cm="1">
        <f t="array" ref="G47">HYPERLINK(TEXT("#"&amp;INDEX($C$123:$AC$157,$AD156,C$63),),INDEX($C$123:$AC$157,$AD156,C$63))</f>
        <v>A126094874A</v>
      </c>
      <c r="H47" s="19" t="str" cm="1">
        <f t="array" ref="H47">HYPERLINK(TEXT("#"&amp;INDEX($C$123:$AC$157,$AD156,D$63),),INDEX($C$123:$AC$157,$AD156,D$63))</f>
        <v>A126109994F</v>
      </c>
      <c r="I47" s="19" t="str" cm="1">
        <f t="array" ref="I47">HYPERLINK(TEXT("#"&amp;INDEX($C$123:$AC$157,$AD156,E$63),),INDEX($C$123:$AC$157,$AD156,E$63))</f>
        <v>A126102434F</v>
      </c>
    </row>
    <row r="48" spans="1:9">
      <c r="A48" s="42"/>
      <c r="B48" s="45" t="s">
        <v>3012</v>
      </c>
      <c r="C48" s="46" cm="1">
        <f t="array" ref="C48">INDEX($C$74:$AC$108,$AD108,C$63)</f>
        <v>972.08100000000002</v>
      </c>
      <c r="D48" s="46" cm="1">
        <f t="array" ref="D48">INDEX($C$74:$AC$108,$AD108,D$63)</f>
        <v>407.48</v>
      </c>
      <c r="E48" s="46" cm="1">
        <f t="array" ref="E48">INDEX($C$74:$AC$108,$AD108,E$63)</f>
        <v>564.601</v>
      </c>
      <c r="F48" s="46"/>
      <c r="G48" s="19" t="str" cm="1">
        <f t="array" ref="G48">HYPERLINK(TEXT("#"&amp;INDEX($C$123:$AC$157,$AD157,C$63),),INDEX($C$123:$AC$157,$AD157,C$63))</f>
        <v>A126094854T</v>
      </c>
      <c r="H48" s="19" t="str" cm="1">
        <f t="array" ref="H48">HYPERLINK(TEXT("#"&amp;INDEX($C$123:$AC$157,$AD157,D$63),),INDEX($C$123:$AC$157,$AD157,D$63))</f>
        <v>A126109974W</v>
      </c>
      <c r="I48" s="19" t="str" cm="1">
        <f t="array" ref="I48">HYPERLINK(TEXT("#"&amp;INDEX($C$123:$AC$157,$AD157,E$63),),INDEX($C$123:$AC$157,$AD157,E$63))</f>
        <v>A126102414W</v>
      </c>
    </row>
    <row r="49" spans="1:21">
      <c r="A49" s="47"/>
      <c r="B49" s="48"/>
      <c r="C49" s="46"/>
      <c r="D49" s="46"/>
      <c r="E49" s="46"/>
      <c r="F49" s="46"/>
      <c r="G49" s="19"/>
      <c r="H49" s="19"/>
      <c r="I49" s="19"/>
    </row>
    <row r="50" spans="1:21">
      <c r="A50" s="47"/>
      <c r="B50" s="49"/>
      <c r="C50" s="46"/>
      <c r="D50" s="46"/>
      <c r="E50" s="46"/>
      <c r="F50" s="46"/>
      <c r="G50" s="46"/>
      <c r="H50" s="46"/>
      <c r="I50" s="46"/>
      <c r="J50" s="46"/>
      <c r="K50" s="46"/>
      <c r="L50" s="46"/>
      <c r="M50" s="46"/>
      <c r="N50" s="46"/>
      <c r="O50" s="46"/>
      <c r="P50" s="46"/>
      <c r="Q50" s="46"/>
      <c r="R50" s="46"/>
      <c r="S50" s="46"/>
      <c r="T50" s="46"/>
    </row>
    <row r="51" spans="1:21">
      <c r="A51" s="50" t="str">
        <f ca="1">Contents!B26</f>
        <v>© Commonwealth of Australia 2022</v>
      </c>
      <c r="B51" s="51"/>
      <c r="C51" s="46"/>
      <c r="D51" s="46"/>
      <c r="E51" s="46"/>
      <c r="F51" s="46"/>
      <c r="G51" s="46"/>
      <c r="H51" s="46"/>
      <c r="I51" s="46"/>
      <c r="J51" s="46"/>
      <c r="K51" s="46"/>
      <c r="L51" s="46"/>
      <c r="M51" s="46"/>
      <c r="N51" s="46"/>
      <c r="O51" s="46"/>
      <c r="P51" s="46"/>
      <c r="Q51" s="46"/>
      <c r="R51" s="46"/>
      <c r="S51" s="46"/>
      <c r="T51" s="46"/>
    </row>
    <row r="52" spans="1:21">
      <c r="A52" s="50"/>
      <c r="B52" s="51"/>
      <c r="C52" s="46"/>
      <c r="D52" s="46"/>
      <c r="E52" s="46"/>
      <c r="F52" s="46"/>
      <c r="G52" s="46"/>
      <c r="H52" s="46"/>
      <c r="I52" s="46"/>
      <c r="J52" s="46"/>
      <c r="K52" s="46"/>
      <c r="L52" s="46"/>
      <c r="M52" s="46"/>
      <c r="N52" s="46"/>
      <c r="O52" s="46"/>
      <c r="P52" s="46"/>
      <c r="Q52" s="46"/>
      <c r="R52" s="46"/>
      <c r="S52" s="46"/>
      <c r="T52" s="46"/>
    </row>
    <row r="53" spans="1:21" hidden="1">
      <c r="A53" s="52"/>
      <c r="B53" s="53" t="s">
        <v>3019</v>
      </c>
      <c r="C53" s="54">
        <v>1</v>
      </c>
      <c r="D53" s="55"/>
      <c r="E53" s="55"/>
      <c r="F53" s="46"/>
      <c r="G53" s="46"/>
      <c r="H53" s="46"/>
      <c r="I53" s="46"/>
      <c r="J53" s="46"/>
      <c r="K53" s="46"/>
      <c r="L53" s="46"/>
      <c r="M53" s="46"/>
      <c r="N53" s="46"/>
      <c r="O53" s="46"/>
      <c r="P53" s="46"/>
      <c r="Q53" s="46"/>
      <c r="R53" s="46"/>
      <c r="S53" s="46"/>
      <c r="T53" s="46"/>
    </row>
    <row r="54" spans="1:21" hidden="1">
      <c r="A54" s="52"/>
      <c r="B54" s="53" t="s">
        <v>3020</v>
      </c>
      <c r="C54" s="54">
        <v>4</v>
      </c>
      <c r="D54" s="55"/>
      <c r="E54" s="55"/>
      <c r="F54" s="46"/>
      <c r="G54" s="46"/>
      <c r="H54" s="46"/>
      <c r="I54" s="46"/>
      <c r="J54" s="46"/>
      <c r="K54" s="46"/>
      <c r="L54" s="46"/>
      <c r="M54" s="46"/>
      <c r="N54" s="46"/>
      <c r="O54" s="46"/>
      <c r="P54" s="46"/>
      <c r="Q54" s="46"/>
      <c r="R54" s="46"/>
      <c r="S54" s="46"/>
      <c r="T54" s="46"/>
    </row>
    <row r="55" spans="1:21" hidden="1">
      <c r="A55" s="52"/>
      <c r="B55" s="53" t="s">
        <v>3021</v>
      </c>
      <c r="C55" s="54">
        <v>7</v>
      </c>
      <c r="D55" s="55"/>
      <c r="E55" s="55"/>
      <c r="F55" s="46"/>
      <c r="G55" s="46"/>
      <c r="H55" s="46"/>
      <c r="I55" s="46"/>
      <c r="J55" s="46"/>
      <c r="K55" s="46"/>
      <c r="L55" s="46"/>
      <c r="M55" s="46"/>
      <c r="N55" s="46"/>
      <c r="O55" s="46"/>
      <c r="P55" s="46"/>
      <c r="Q55" s="46"/>
      <c r="R55" s="46"/>
      <c r="S55" s="46"/>
      <c r="T55" s="46"/>
    </row>
    <row r="56" spans="1:21" hidden="1">
      <c r="A56" s="52"/>
      <c r="B56" s="53" t="s">
        <v>3022</v>
      </c>
      <c r="C56" s="54">
        <v>10</v>
      </c>
      <c r="D56" s="55"/>
      <c r="E56" s="55"/>
      <c r="F56" s="46"/>
      <c r="G56" s="46"/>
      <c r="H56" s="46"/>
      <c r="I56" s="46"/>
      <c r="J56" s="46"/>
      <c r="K56" s="46"/>
      <c r="L56" s="46"/>
      <c r="M56" s="46"/>
      <c r="N56" s="46"/>
      <c r="O56" s="46"/>
      <c r="P56" s="46"/>
      <c r="Q56" s="46"/>
      <c r="R56" s="46"/>
      <c r="S56" s="46"/>
      <c r="T56" s="46"/>
    </row>
    <row r="57" spans="1:21" hidden="1">
      <c r="A57" s="52"/>
      <c r="B57" s="53" t="s">
        <v>3023</v>
      </c>
      <c r="C57" s="54">
        <v>13</v>
      </c>
      <c r="D57" s="55"/>
      <c r="E57" s="55"/>
      <c r="F57" s="46"/>
      <c r="G57" s="46"/>
      <c r="H57" s="46"/>
      <c r="I57" s="46"/>
      <c r="J57" s="46"/>
      <c r="K57" s="46"/>
      <c r="L57" s="46"/>
      <c r="M57" s="46"/>
      <c r="N57" s="46"/>
      <c r="O57" s="46"/>
      <c r="P57" s="46"/>
      <c r="Q57" s="46"/>
      <c r="R57" s="46"/>
      <c r="S57" s="46"/>
      <c r="T57" s="46"/>
    </row>
    <row r="58" spans="1:21" hidden="1">
      <c r="A58" s="52"/>
      <c r="B58" s="53" t="s">
        <v>3024</v>
      </c>
      <c r="C58" s="54">
        <v>16</v>
      </c>
      <c r="D58" s="55"/>
      <c r="E58" s="55"/>
      <c r="F58" s="46"/>
      <c r="G58" s="46"/>
      <c r="H58" s="46"/>
      <c r="I58" s="46"/>
      <c r="J58" s="46"/>
      <c r="K58" s="46"/>
      <c r="L58" s="46"/>
      <c r="M58" s="46"/>
      <c r="N58" s="46"/>
      <c r="O58" s="46"/>
      <c r="P58" s="46"/>
      <c r="Q58" s="46"/>
      <c r="R58" s="46"/>
      <c r="S58" s="46"/>
      <c r="T58" s="46"/>
    </row>
    <row r="59" spans="1:21" hidden="1">
      <c r="A59" s="52"/>
      <c r="B59" s="53" t="s">
        <v>3025</v>
      </c>
      <c r="C59" s="54">
        <v>19</v>
      </c>
      <c r="D59" s="55"/>
      <c r="E59" s="55"/>
      <c r="F59" s="46"/>
      <c r="G59" s="46"/>
      <c r="H59" s="46"/>
      <c r="I59" s="46"/>
      <c r="J59" s="46"/>
      <c r="K59" s="46"/>
      <c r="L59" s="46"/>
      <c r="M59" s="46"/>
      <c r="N59" s="46"/>
      <c r="O59" s="46"/>
      <c r="P59" s="46"/>
      <c r="Q59" s="46"/>
      <c r="R59" s="46"/>
      <c r="S59" s="46"/>
      <c r="T59" s="46"/>
    </row>
    <row r="60" spans="1:21" hidden="1">
      <c r="A60" s="52"/>
      <c r="B60" s="53" t="s">
        <v>3026</v>
      </c>
      <c r="C60" s="54">
        <v>22</v>
      </c>
      <c r="F60" s="46"/>
      <c r="G60" s="46"/>
      <c r="H60" s="46"/>
      <c r="I60" s="46"/>
      <c r="J60" s="46"/>
      <c r="K60" s="46"/>
      <c r="L60" s="46"/>
      <c r="M60" s="46"/>
      <c r="N60" s="46"/>
      <c r="O60" s="46"/>
      <c r="P60" s="46"/>
      <c r="Q60" s="46"/>
      <c r="R60" s="46"/>
      <c r="S60" s="46"/>
      <c r="T60" s="46"/>
      <c r="U60" s="46"/>
    </row>
    <row r="61" spans="1:21" hidden="1">
      <c r="A61" s="52"/>
      <c r="B61" s="53" t="s">
        <v>3027</v>
      </c>
      <c r="C61" s="54">
        <v>25</v>
      </c>
      <c r="D61" s="46"/>
      <c r="E61" s="46"/>
      <c r="F61" s="46"/>
      <c r="G61" s="46"/>
      <c r="H61" s="46"/>
      <c r="I61" s="46"/>
      <c r="J61" s="46"/>
      <c r="K61" s="46"/>
      <c r="L61" s="46"/>
      <c r="M61" s="46"/>
      <c r="N61" s="46"/>
      <c r="O61" s="46"/>
      <c r="P61" s="46"/>
      <c r="Q61" s="46"/>
      <c r="R61" s="46"/>
      <c r="S61" s="46"/>
      <c r="T61" s="46"/>
    </row>
    <row r="62" spans="1:21" hidden="1">
      <c r="A62" s="52"/>
      <c r="B62" s="51"/>
      <c r="C62" s="46"/>
      <c r="D62" s="46"/>
      <c r="E62" s="46"/>
      <c r="F62" s="46"/>
      <c r="G62" s="46"/>
      <c r="H62" s="46"/>
      <c r="I62" s="46"/>
      <c r="J62" s="46"/>
      <c r="K62" s="46"/>
      <c r="L62" s="46"/>
      <c r="M62" s="46"/>
      <c r="N62" s="46"/>
      <c r="O62" s="46"/>
      <c r="P62" s="46"/>
      <c r="Q62" s="46"/>
      <c r="R62" s="46"/>
      <c r="S62" s="46"/>
      <c r="T62" s="46"/>
    </row>
    <row r="63" spans="1:21" hidden="1">
      <c r="A63" s="52"/>
      <c r="B63" s="51"/>
      <c r="C63" s="54">
        <f>VLOOKUP(C10,B53:C61,2,FALSE)</f>
        <v>1</v>
      </c>
      <c r="D63" s="54">
        <f>C63+1</f>
        <v>2</v>
      </c>
      <c r="E63" s="54">
        <f>D63+1</f>
        <v>3</v>
      </c>
      <c r="F63" s="46"/>
      <c r="G63" s="46"/>
      <c r="H63" s="46"/>
      <c r="I63" s="46"/>
      <c r="J63" s="46"/>
      <c r="K63" s="46"/>
      <c r="L63" s="46"/>
      <c r="M63" s="46"/>
      <c r="N63" s="46"/>
      <c r="O63" s="46"/>
      <c r="P63" s="46"/>
      <c r="Q63" s="46"/>
      <c r="R63" s="46"/>
      <c r="S63" s="46"/>
      <c r="T63" s="46"/>
    </row>
    <row r="64" spans="1:21" hidden="1">
      <c r="A64" s="52"/>
      <c r="B64" s="51"/>
      <c r="C64" s="46"/>
      <c r="D64" s="46"/>
      <c r="E64" s="46"/>
      <c r="F64" s="46"/>
      <c r="G64" s="46"/>
      <c r="H64" s="46"/>
      <c r="I64" s="46"/>
      <c r="J64" s="46"/>
      <c r="K64" s="46"/>
      <c r="L64" s="46"/>
      <c r="M64" s="46"/>
      <c r="N64" s="46"/>
      <c r="O64" s="46"/>
      <c r="P64" s="46"/>
      <c r="Q64" s="46"/>
      <c r="R64" s="46"/>
      <c r="S64" s="46"/>
      <c r="T64" s="46"/>
    </row>
    <row r="65" spans="1:30" hidden="1">
      <c r="A65" s="52"/>
      <c r="B65" s="51"/>
      <c r="C65" s="46"/>
      <c r="D65" s="46"/>
      <c r="E65" s="46"/>
      <c r="F65" s="46"/>
      <c r="G65" s="46"/>
      <c r="H65" s="46"/>
      <c r="I65" s="46"/>
      <c r="J65" s="46"/>
      <c r="K65" s="46"/>
      <c r="L65" s="46"/>
      <c r="M65" s="46"/>
      <c r="N65" s="46"/>
      <c r="O65" s="46"/>
      <c r="P65" s="46"/>
      <c r="Q65" s="46"/>
      <c r="R65" s="46"/>
      <c r="S65" s="46"/>
      <c r="T65" s="46"/>
    </row>
    <row r="66" spans="1:30" hidden="1">
      <c r="A66" s="52"/>
      <c r="B66" s="51"/>
      <c r="C66" s="46"/>
      <c r="D66" s="46"/>
      <c r="E66" s="46"/>
      <c r="F66" s="46"/>
      <c r="G66" s="46"/>
      <c r="H66" s="46"/>
      <c r="I66" s="46"/>
      <c r="J66" s="46"/>
      <c r="K66" s="46"/>
      <c r="L66" s="46"/>
      <c r="M66" s="46"/>
      <c r="N66" s="46"/>
      <c r="O66" s="46"/>
      <c r="P66" s="46"/>
      <c r="Q66" s="46"/>
      <c r="R66" s="46"/>
      <c r="S66" s="46"/>
      <c r="T66" s="46"/>
    </row>
    <row r="67" spans="1:30" hidden="1">
      <c r="A67" s="52"/>
      <c r="B67" s="51"/>
      <c r="C67" s="46"/>
      <c r="D67" s="46"/>
      <c r="E67" s="46"/>
      <c r="F67" s="46"/>
      <c r="G67" s="46"/>
      <c r="H67" s="46"/>
      <c r="I67" s="46"/>
      <c r="J67" s="46"/>
      <c r="K67" s="46"/>
      <c r="L67" s="46"/>
      <c r="M67" s="46"/>
      <c r="N67" s="46"/>
      <c r="O67" s="46"/>
      <c r="P67" s="46"/>
      <c r="Q67" s="46"/>
      <c r="R67" s="46"/>
      <c r="S67" s="46"/>
      <c r="T67" s="46"/>
    </row>
    <row r="68" spans="1:30" hidden="1">
      <c r="A68" s="52"/>
      <c r="B68" s="51"/>
      <c r="C68" s="46"/>
      <c r="D68" s="46"/>
      <c r="E68" s="46"/>
      <c r="F68" s="46"/>
      <c r="G68" s="46"/>
      <c r="H68" s="46"/>
      <c r="I68" s="46"/>
      <c r="J68" s="46"/>
      <c r="K68" s="46"/>
      <c r="L68" s="46"/>
      <c r="M68" s="46"/>
      <c r="N68" s="46"/>
      <c r="O68" s="46"/>
      <c r="P68" s="46"/>
      <c r="Q68" s="46"/>
      <c r="R68" s="46"/>
      <c r="S68" s="46"/>
      <c r="T68" s="46"/>
    </row>
    <row r="69" spans="1:30" hidden="1">
      <c r="A69" s="52"/>
      <c r="B69" s="51"/>
      <c r="C69" s="54">
        <v>1</v>
      </c>
      <c r="D69" s="54">
        <v>2</v>
      </c>
      <c r="E69" s="54">
        <v>3</v>
      </c>
      <c r="F69" s="54">
        <v>4</v>
      </c>
      <c r="G69" s="54">
        <v>5</v>
      </c>
      <c r="H69" s="54">
        <v>6</v>
      </c>
      <c r="I69" s="54">
        <v>7</v>
      </c>
      <c r="J69" s="54">
        <v>8</v>
      </c>
      <c r="K69" s="54">
        <v>9</v>
      </c>
      <c r="L69" s="54">
        <v>10</v>
      </c>
      <c r="M69" s="54">
        <v>11</v>
      </c>
      <c r="N69" s="54">
        <v>12</v>
      </c>
      <c r="O69" s="54">
        <v>13</v>
      </c>
      <c r="P69" s="54">
        <v>14</v>
      </c>
      <c r="Q69" s="54">
        <v>15</v>
      </c>
      <c r="R69" s="54">
        <v>16</v>
      </c>
      <c r="S69" s="54">
        <v>17</v>
      </c>
      <c r="T69" s="54">
        <v>18</v>
      </c>
      <c r="U69" s="54">
        <v>19</v>
      </c>
      <c r="V69" s="54">
        <v>20</v>
      </c>
      <c r="W69" s="54">
        <v>21</v>
      </c>
      <c r="X69" s="54">
        <v>22</v>
      </c>
      <c r="Y69" s="54">
        <v>23</v>
      </c>
      <c r="Z69" s="54">
        <v>24</v>
      </c>
      <c r="AA69" s="54">
        <v>25</v>
      </c>
      <c r="AB69" s="54">
        <v>26</v>
      </c>
      <c r="AC69" s="54">
        <v>27</v>
      </c>
    </row>
    <row r="70" spans="1:30" ht="15" hidden="1" customHeight="1">
      <c r="A70" s="37"/>
      <c r="B70" s="37"/>
      <c r="C70" s="73" t="s">
        <v>3019</v>
      </c>
      <c r="D70" s="73"/>
      <c r="E70" s="73"/>
      <c r="F70" s="73" t="s">
        <v>3020</v>
      </c>
      <c r="G70" s="73"/>
      <c r="H70" s="73"/>
      <c r="I70" s="73" t="s">
        <v>3021</v>
      </c>
      <c r="J70" s="73"/>
      <c r="K70" s="73"/>
      <c r="L70" s="73" t="s">
        <v>3022</v>
      </c>
      <c r="M70" s="73"/>
      <c r="N70" s="73"/>
      <c r="O70" s="73" t="s">
        <v>3023</v>
      </c>
      <c r="P70" s="73"/>
      <c r="Q70" s="73"/>
      <c r="R70" s="73" t="s">
        <v>3024</v>
      </c>
      <c r="S70" s="73"/>
      <c r="T70" s="73"/>
      <c r="U70" s="73" t="s">
        <v>3025</v>
      </c>
      <c r="V70" s="73"/>
      <c r="W70" s="73"/>
      <c r="X70" s="73" t="s">
        <v>3026</v>
      </c>
      <c r="Y70" s="73"/>
      <c r="Z70" s="73"/>
      <c r="AA70" s="73" t="s">
        <v>3027</v>
      </c>
      <c r="AB70" s="73"/>
      <c r="AC70" s="73"/>
    </row>
    <row r="71" spans="1:30" hidden="1">
      <c r="A71" s="37"/>
      <c r="B71" s="37"/>
      <c r="C71" s="38" t="s">
        <v>2973</v>
      </c>
      <c r="D71" s="38" t="s">
        <v>2974</v>
      </c>
      <c r="E71" s="38" t="s">
        <v>2975</v>
      </c>
      <c r="F71" s="38" t="s">
        <v>2973</v>
      </c>
      <c r="G71" s="38" t="s">
        <v>2974</v>
      </c>
      <c r="H71" s="38" t="s">
        <v>2975</v>
      </c>
      <c r="I71" s="38" t="s">
        <v>2973</v>
      </c>
      <c r="J71" s="38" t="s">
        <v>2974</v>
      </c>
      <c r="K71" s="38" t="s">
        <v>2975</v>
      </c>
      <c r="L71" s="38" t="s">
        <v>2973</v>
      </c>
      <c r="M71" s="38" t="s">
        <v>2974</v>
      </c>
      <c r="N71" s="38" t="s">
        <v>2975</v>
      </c>
      <c r="O71" s="38" t="s">
        <v>2973</v>
      </c>
      <c r="P71" s="38" t="s">
        <v>2974</v>
      </c>
      <c r="Q71" s="38" t="s">
        <v>2975</v>
      </c>
      <c r="R71" s="38" t="s">
        <v>2973</v>
      </c>
      <c r="S71" s="38" t="s">
        <v>2974</v>
      </c>
      <c r="T71" s="38" t="s">
        <v>2975</v>
      </c>
      <c r="U71" s="38" t="s">
        <v>2973</v>
      </c>
      <c r="V71" s="38" t="s">
        <v>2974</v>
      </c>
      <c r="W71" s="38" t="s">
        <v>2975</v>
      </c>
      <c r="X71" s="38" t="s">
        <v>2973</v>
      </c>
      <c r="Y71" s="38" t="s">
        <v>2974</v>
      </c>
      <c r="Z71" s="38" t="s">
        <v>2975</v>
      </c>
      <c r="AA71" s="38" t="s">
        <v>2973</v>
      </c>
      <c r="AB71" s="38" t="s">
        <v>2974</v>
      </c>
      <c r="AC71" s="38" t="s">
        <v>2975</v>
      </c>
    </row>
    <row r="72" spans="1:30" hidden="1">
      <c r="A72" s="37"/>
      <c r="B72" s="37"/>
      <c r="C72" s="41" t="s">
        <v>2976</v>
      </c>
      <c r="D72" s="41" t="s">
        <v>2976</v>
      </c>
      <c r="E72" s="41" t="s">
        <v>2976</v>
      </c>
      <c r="F72" s="41" t="s">
        <v>2976</v>
      </c>
      <c r="G72" s="41" t="s">
        <v>2976</v>
      </c>
      <c r="H72" s="41" t="s">
        <v>2976</v>
      </c>
      <c r="I72" s="41" t="s">
        <v>2976</v>
      </c>
      <c r="J72" s="41" t="s">
        <v>2976</v>
      </c>
      <c r="K72" s="41" t="s">
        <v>2976</v>
      </c>
      <c r="L72" s="41" t="s">
        <v>2976</v>
      </c>
      <c r="M72" s="41" t="s">
        <v>2976</v>
      </c>
      <c r="N72" s="41" t="s">
        <v>2976</v>
      </c>
      <c r="O72" s="41" t="s">
        <v>2976</v>
      </c>
      <c r="P72" s="41" t="s">
        <v>2976</v>
      </c>
      <c r="Q72" s="41" t="s">
        <v>2976</v>
      </c>
      <c r="R72" s="41" t="s">
        <v>2976</v>
      </c>
      <c r="S72" s="41" t="s">
        <v>2976</v>
      </c>
      <c r="T72" s="41" t="s">
        <v>2976</v>
      </c>
      <c r="U72" s="41" t="s">
        <v>2976</v>
      </c>
      <c r="V72" s="41" t="s">
        <v>2976</v>
      </c>
      <c r="W72" s="41" t="s">
        <v>2976</v>
      </c>
      <c r="X72" s="41" t="s">
        <v>2976</v>
      </c>
      <c r="Y72" s="41" t="s">
        <v>2976</v>
      </c>
      <c r="Z72" s="41" t="s">
        <v>2976</v>
      </c>
      <c r="AA72" s="41" t="s">
        <v>2976</v>
      </c>
      <c r="AB72" s="41" t="s">
        <v>2976</v>
      </c>
      <c r="AC72" s="41" t="s">
        <v>2976</v>
      </c>
    </row>
    <row r="73" spans="1:30" hidden="1">
      <c r="A73" s="42" t="s">
        <v>2977</v>
      </c>
      <c r="B73" s="43"/>
      <c r="C73" s="41"/>
      <c r="D73" s="41"/>
      <c r="E73" s="41"/>
      <c r="F73" s="44"/>
      <c r="G73" s="58"/>
      <c r="H73" s="58"/>
    </row>
    <row r="74" spans="1:30" hidden="1">
      <c r="A74" s="42"/>
      <c r="B74" s="45" t="s">
        <v>2978</v>
      </c>
      <c r="C74" s="59">
        <f>A126094922J_Latest</f>
        <v>20715.911</v>
      </c>
      <c r="D74" s="59">
        <f>A126110042V_Latest</f>
        <v>10169.334999999999</v>
      </c>
      <c r="E74" s="59">
        <f>A126102482X_Latest</f>
        <v>10546.575999999999</v>
      </c>
      <c r="F74" s="59">
        <f>A126095762A_Latest</f>
        <v>6627.2939999999999</v>
      </c>
      <c r="G74" s="59">
        <f>A126110882K_Latest</f>
        <v>3259.556</v>
      </c>
      <c r="H74" s="59">
        <f>A126103322F_Latest</f>
        <v>3367.7379999999998</v>
      </c>
      <c r="I74" s="59">
        <f>A126095202C_Latest</f>
        <v>5351.3969999999999</v>
      </c>
      <c r="J74" s="59">
        <f>A126110322L_Latest</f>
        <v>2630.1880000000001</v>
      </c>
      <c r="K74" s="59">
        <f>A126102762T_Latest</f>
        <v>2721.2080000000001</v>
      </c>
      <c r="L74" s="59">
        <f>A126095902T_Latest</f>
        <v>4189.9679999999998</v>
      </c>
      <c r="M74" s="59">
        <f>A126111022C_Latest</f>
        <v>2043.3230000000001</v>
      </c>
      <c r="N74" s="59">
        <f>A126103462J_Latest</f>
        <v>2146.645</v>
      </c>
      <c r="O74" s="59">
        <f>A126096042W_Latest</f>
        <v>1449.4079999999999</v>
      </c>
      <c r="P74" s="59">
        <f>A126111162F_Latest</f>
        <v>708.48599999999999</v>
      </c>
      <c r="Q74" s="59">
        <f>A126103602X_Latest</f>
        <v>740.92200000000003</v>
      </c>
      <c r="R74" s="59">
        <f>A126095342F_Latest</f>
        <v>2150.3539999999998</v>
      </c>
      <c r="S74" s="59">
        <f>A126110462R_Latest</f>
        <v>1063.069</v>
      </c>
      <c r="T74" s="59">
        <f>A126102902J_Latest</f>
        <v>1087.2860000000001</v>
      </c>
      <c r="U74" s="59">
        <f>A126095482J_Latest</f>
        <v>443.05700000000002</v>
      </c>
      <c r="V74" s="59">
        <f>A126110602F_Latest</f>
        <v>217.928</v>
      </c>
      <c r="W74" s="59">
        <f>A126103042L_Latest</f>
        <v>225.12899999999999</v>
      </c>
      <c r="X74" s="59">
        <f>A126095622X_Latest</f>
        <v>165.08199999999999</v>
      </c>
      <c r="Y74" s="59">
        <f>A126110742J_Latest</f>
        <v>82.295000000000002</v>
      </c>
      <c r="Z74" s="59">
        <f>A126103182R_Latest</f>
        <v>82.787000000000006</v>
      </c>
      <c r="AA74" s="59">
        <f>A126095062L_Latest</f>
        <v>339.351</v>
      </c>
      <c r="AB74" s="59">
        <f>A126110182W_Latest</f>
        <v>164.49</v>
      </c>
      <c r="AC74" s="59">
        <f>A126102622R_Latest</f>
        <v>174.86199999999999</v>
      </c>
      <c r="AD74" s="54">
        <v>1</v>
      </c>
    </row>
    <row r="75" spans="1:30" hidden="1">
      <c r="A75" s="42"/>
      <c r="B75" s="45" t="s">
        <v>2979</v>
      </c>
      <c r="C75" s="59">
        <f>A126094878K_Latest</f>
        <v>13363.421</v>
      </c>
      <c r="D75" s="59">
        <f>A126109998R_Latest</f>
        <v>6962.8680000000004</v>
      </c>
      <c r="E75" s="59">
        <f>A126102438R_Latest</f>
        <v>6400.5529999999999</v>
      </c>
      <c r="F75" s="59">
        <f>A126095718T_Latest</f>
        <v>4215.2510000000002</v>
      </c>
      <c r="G75" s="59">
        <f>A126110838A_Latest</f>
        <v>2200.1550000000002</v>
      </c>
      <c r="H75" s="59">
        <f>A126103278J_Latest</f>
        <v>2015.096</v>
      </c>
      <c r="I75" s="59">
        <f>A126095158F_Latest</f>
        <v>3483.9639999999999</v>
      </c>
      <c r="J75" s="59">
        <f>A126110278R_Latest</f>
        <v>1838.5830000000001</v>
      </c>
      <c r="K75" s="59">
        <f>A126102718J_Latest</f>
        <v>1645.3810000000001</v>
      </c>
      <c r="L75" s="59">
        <f>A126095858V_Latest</f>
        <v>2706.3560000000002</v>
      </c>
      <c r="M75" s="59">
        <f>A126110978C_Latest</f>
        <v>1385.5450000000001</v>
      </c>
      <c r="N75" s="59">
        <f>A126103418X_Latest</f>
        <v>1320.8109999999999</v>
      </c>
      <c r="O75" s="59">
        <f>A126095998W_Latest</f>
        <v>880.24900000000002</v>
      </c>
      <c r="P75" s="59">
        <f>A126111118W_Latest</f>
        <v>453.28899999999999</v>
      </c>
      <c r="Q75" s="59">
        <f>A126103558A_Latest</f>
        <v>426.96</v>
      </c>
      <c r="R75" s="59">
        <f>A126095298J_Latest</f>
        <v>1456.479</v>
      </c>
      <c r="S75" s="59">
        <f>A126110418F_Latest</f>
        <v>767.13599999999997</v>
      </c>
      <c r="T75" s="59">
        <f>A126102858K_Latest</f>
        <v>689.34299999999996</v>
      </c>
      <c r="U75" s="59">
        <f>A126095438X_Latest</f>
        <v>265.60599999999999</v>
      </c>
      <c r="V75" s="59">
        <f>A126110558J_Latest</f>
        <v>137.886</v>
      </c>
      <c r="W75" s="59">
        <f>A126102998L_Latest</f>
        <v>127.72</v>
      </c>
      <c r="X75" s="59">
        <f>A126095578A_Latest</f>
        <v>121.254</v>
      </c>
      <c r="Y75" s="59">
        <f>A126110698K_Latest</f>
        <v>62.591000000000001</v>
      </c>
      <c r="Z75" s="59">
        <f>A126103138F_Latest</f>
        <v>58.662999999999997</v>
      </c>
      <c r="AA75" s="59">
        <f>A126095018C_Latest</f>
        <v>234.262</v>
      </c>
      <c r="AB75" s="59">
        <f>A126110138L_Latest</f>
        <v>117.68300000000001</v>
      </c>
      <c r="AC75" s="59">
        <f>A126102578T_Latest</f>
        <v>116.58</v>
      </c>
      <c r="AD75" s="54">
        <v>2</v>
      </c>
    </row>
    <row r="76" spans="1:30" hidden="1">
      <c r="A76" s="42"/>
      <c r="B76" s="45" t="s">
        <v>2980</v>
      </c>
      <c r="C76" s="59">
        <f>A126094926T_Latest</f>
        <v>1426.2460000000001</v>
      </c>
      <c r="D76" s="59">
        <f>A126110046C_Latest</f>
        <v>725.92899999999997</v>
      </c>
      <c r="E76" s="59">
        <f>A126102486J_Latest</f>
        <v>700.31700000000001</v>
      </c>
      <c r="F76" s="59">
        <f>A126095766K_Latest</f>
        <v>429.80799999999999</v>
      </c>
      <c r="G76" s="59">
        <f>A126110886V_Latest</f>
        <v>223.14400000000001</v>
      </c>
      <c r="H76" s="59">
        <f>A126103326R_Latest</f>
        <v>206.66399999999999</v>
      </c>
      <c r="I76" s="59">
        <f>A126095206L_Latest</f>
        <v>366.78100000000001</v>
      </c>
      <c r="J76" s="59">
        <f>A126110326W_Latest</f>
        <v>189.244</v>
      </c>
      <c r="K76" s="59">
        <f>A126102766A_Latest</f>
        <v>177.53700000000001</v>
      </c>
      <c r="L76" s="59">
        <f>A126095906A_Latest</f>
        <v>304.13600000000002</v>
      </c>
      <c r="M76" s="59">
        <f>A126111026L_Latest</f>
        <v>155.19200000000001</v>
      </c>
      <c r="N76" s="59">
        <f>A126103466T_Latest</f>
        <v>148.94399999999999</v>
      </c>
      <c r="O76" s="59">
        <f>A126096046F_Latest</f>
        <v>96.185000000000002</v>
      </c>
      <c r="P76" s="59">
        <f>A126111166R_Latest</f>
        <v>44.08</v>
      </c>
      <c r="Q76" s="59">
        <f>A126103606J_Latest</f>
        <v>52.104999999999997</v>
      </c>
      <c r="R76" s="59">
        <f>A126095346R_Latest</f>
        <v>159.727</v>
      </c>
      <c r="S76" s="59">
        <f>A126110466X_Latest</f>
        <v>76.48</v>
      </c>
      <c r="T76" s="59">
        <f>A126102906T_Latest</f>
        <v>83.247</v>
      </c>
      <c r="U76" s="59">
        <f>A126095486T_Latest</f>
        <v>31.577000000000002</v>
      </c>
      <c r="V76" s="59">
        <f>A126110606R_Latest</f>
        <v>15.568</v>
      </c>
      <c r="W76" s="59">
        <f>A126103046W_Latest</f>
        <v>16.007999999999999</v>
      </c>
      <c r="X76" s="59">
        <f>A126095626J_Latest</f>
        <v>15.808</v>
      </c>
      <c r="Y76" s="59">
        <f>A126110746T_Latest</f>
        <v>9.3710000000000004</v>
      </c>
      <c r="Z76" s="59">
        <f>A126103186X_Latest</f>
        <v>6.4379999999999997</v>
      </c>
      <c r="AA76" s="59">
        <f>A126095066W_Latest</f>
        <v>22.224</v>
      </c>
      <c r="AB76" s="59">
        <f>A126110186F_Latest</f>
        <v>12.85</v>
      </c>
      <c r="AC76" s="59">
        <f>A126102626X_Latest</f>
        <v>9.3740000000000006</v>
      </c>
      <c r="AD76" s="54">
        <v>3</v>
      </c>
    </row>
    <row r="77" spans="1:30" hidden="1">
      <c r="A77" s="42"/>
      <c r="B77" s="45" t="s">
        <v>2981</v>
      </c>
      <c r="C77" s="59">
        <f>A126094930J_Latest</f>
        <v>894.86500000000001</v>
      </c>
      <c r="D77" s="59">
        <f>A126110050V_Latest</f>
        <v>354.23</v>
      </c>
      <c r="E77" s="59">
        <f>A126102490X_Latest</f>
        <v>540.63400000000001</v>
      </c>
      <c r="F77" s="59">
        <f>A126095770A_Latest</f>
        <v>268.05200000000002</v>
      </c>
      <c r="G77" s="59">
        <f>A126110890K_Latest</f>
        <v>110.498</v>
      </c>
      <c r="H77" s="59">
        <f>A126103330F_Latest</f>
        <v>157.554</v>
      </c>
      <c r="I77" s="59">
        <f>A126095210C_Latest</f>
        <v>225.358</v>
      </c>
      <c r="J77" s="59">
        <f>A126110330L_Latest</f>
        <v>90.453000000000003</v>
      </c>
      <c r="K77" s="59">
        <f>A126102770T_Latest</f>
        <v>134.90600000000001</v>
      </c>
      <c r="L77" s="59">
        <f>A126095910T_Latest</f>
        <v>193.29300000000001</v>
      </c>
      <c r="M77" s="59">
        <f>A126111030C_Latest</f>
        <v>79.47</v>
      </c>
      <c r="N77" s="59">
        <f>A126103470J_Latest</f>
        <v>113.82299999999999</v>
      </c>
      <c r="O77" s="59">
        <f>A126096050W_Latest</f>
        <v>65.38</v>
      </c>
      <c r="P77" s="59">
        <f>A126111170F_Latest</f>
        <v>21.422000000000001</v>
      </c>
      <c r="Q77" s="59">
        <f>A126103610X_Latest</f>
        <v>43.957999999999998</v>
      </c>
      <c r="R77" s="59">
        <f>A126095350F_Latest</f>
        <v>100.75</v>
      </c>
      <c r="S77" s="59">
        <f>A126110470R_Latest</f>
        <v>32.747999999999998</v>
      </c>
      <c r="T77" s="59">
        <f>A126102910J_Latest</f>
        <v>68.001999999999995</v>
      </c>
      <c r="U77" s="59">
        <f>A126095490J_Latest</f>
        <v>22.077999999999999</v>
      </c>
      <c r="V77" s="59">
        <f>A126110610F_Latest</f>
        <v>9.3290000000000006</v>
      </c>
      <c r="W77" s="59">
        <f>A126103050L_Latest</f>
        <v>12.749000000000001</v>
      </c>
      <c r="X77" s="59">
        <f>A126095630X_Latest</f>
        <v>6.5350000000000001</v>
      </c>
      <c r="Y77" s="59">
        <f>A126110750J_Latest</f>
        <v>3.1339999999999999</v>
      </c>
      <c r="Z77" s="59">
        <f>A126103190R_Latest</f>
        <v>3.4020000000000001</v>
      </c>
      <c r="AA77" s="59">
        <f>A126095070L_Latest</f>
        <v>13.419</v>
      </c>
      <c r="AB77" s="59">
        <f>A126110190W_Latest</f>
        <v>7.1779999999999999</v>
      </c>
      <c r="AC77" s="59">
        <f>A126102630R_Latest</f>
        <v>6.2409999999999997</v>
      </c>
      <c r="AD77" s="54">
        <v>4</v>
      </c>
    </row>
    <row r="78" spans="1:30" hidden="1">
      <c r="A78" s="42"/>
      <c r="B78" s="45" t="s">
        <v>2982</v>
      </c>
      <c r="C78" s="59">
        <f>A126094882A_Latest</f>
        <v>421.01299999999998</v>
      </c>
      <c r="D78" s="59">
        <f>A126110002A_Latest</f>
        <v>206.21899999999999</v>
      </c>
      <c r="E78" s="59">
        <f>A126102442F_Latest</f>
        <v>214.79300000000001</v>
      </c>
      <c r="F78" s="59">
        <f>A126095722J_Latest</f>
        <v>127.90900000000001</v>
      </c>
      <c r="G78" s="59">
        <f>A126110842T_Latest</f>
        <v>68.260999999999996</v>
      </c>
      <c r="H78" s="59">
        <f>A126103282X_Latest</f>
        <v>59.648000000000003</v>
      </c>
      <c r="I78" s="59">
        <f>A126095162W_Latest</f>
        <v>104.889</v>
      </c>
      <c r="J78" s="59">
        <f>A126110282F_Latest</f>
        <v>53.997</v>
      </c>
      <c r="K78" s="59">
        <f>A126102722X_Latest</f>
        <v>50.893000000000001</v>
      </c>
      <c r="L78" s="59">
        <f>A126095862K_Latest</f>
        <v>87.876999999999995</v>
      </c>
      <c r="M78" s="59">
        <f>A126110982V_Latest</f>
        <v>42.451000000000001</v>
      </c>
      <c r="N78" s="59">
        <f>A126103422R_Latest</f>
        <v>45.426000000000002</v>
      </c>
      <c r="O78" s="59">
        <f>A126096002C_Latest</f>
        <v>29.181000000000001</v>
      </c>
      <c r="P78" s="59">
        <f>A126111122L_Latest</f>
        <v>11.188000000000001</v>
      </c>
      <c r="Q78" s="59">
        <f>A126103562T_Latest</f>
        <v>17.992999999999999</v>
      </c>
      <c r="R78" s="59">
        <f>A126095302L_Latest</f>
        <v>46.152000000000001</v>
      </c>
      <c r="S78" s="59">
        <f>A126110422W_Latest</f>
        <v>17.218</v>
      </c>
      <c r="T78" s="59">
        <f>A126102862A_Latest</f>
        <v>28.934000000000001</v>
      </c>
      <c r="U78" s="59">
        <f>A126095442R_Latest</f>
        <v>12.44</v>
      </c>
      <c r="V78" s="59">
        <f>A126110562X_Latest</f>
        <v>5.9930000000000003</v>
      </c>
      <c r="W78" s="59">
        <f>A126103002V_Latest</f>
        <v>6.4470000000000001</v>
      </c>
      <c r="X78" s="59">
        <f>A126095582T_Latest</f>
        <v>4.6840000000000002</v>
      </c>
      <c r="Y78" s="59">
        <f>A126110702R_Latest</f>
        <v>2.4990000000000001</v>
      </c>
      <c r="Z78" s="59">
        <f>A126103142W_Latest</f>
        <v>2.1850000000000001</v>
      </c>
      <c r="AA78" s="59">
        <f>A126095022V_Latest</f>
        <v>7.88</v>
      </c>
      <c r="AB78" s="59">
        <f>A126110142C_Latest</f>
        <v>4.6130000000000004</v>
      </c>
      <c r="AC78" s="59">
        <f>A126102582J_Latest</f>
        <v>3.2669999999999999</v>
      </c>
      <c r="AD78" s="54">
        <v>5</v>
      </c>
    </row>
    <row r="79" spans="1:30" hidden="1">
      <c r="A79" s="42"/>
      <c r="B79" s="45" t="s">
        <v>2983</v>
      </c>
      <c r="C79" s="59">
        <f>A126094886K_Latest</f>
        <v>920.923</v>
      </c>
      <c r="D79" s="59">
        <f>A126110006K_Latest</f>
        <v>394.93700000000001</v>
      </c>
      <c r="E79" s="59">
        <f>A126102446R_Latest</f>
        <v>525.98500000000001</v>
      </c>
      <c r="F79" s="59">
        <f>A126095726T_Latest</f>
        <v>282.39</v>
      </c>
      <c r="G79" s="59">
        <f>A126110846A_Latest</f>
        <v>123.71599999999999</v>
      </c>
      <c r="H79" s="59">
        <f>A126103286J_Latest</f>
        <v>158.67500000000001</v>
      </c>
      <c r="I79" s="59">
        <f>A126095166F_Latest</f>
        <v>219.93600000000001</v>
      </c>
      <c r="J79" s="59">
        <f>A126110286R_Latest</f>
        <v>98.352000000000004</v>
      </c>
      <c r="K79" s="59">
        <f>A126102726J_Latest</f>
        <v>121.583</v>
      </c>
      <c r="L79" s="59">
        <f>A126095866V_Latest</f>
        <v>204.47</v>
      </c>
      <c r="M79" s="59">
        <f>A126110986C_Latest</f>
        <v>89.123000000000005</v>
      </c>
      <c r="N79" s="59">
        <f>A126103426X_Latest</f>
        <v>115.34699999999999</v>
      </c>
      <c r="O79" s="59">
        <f>A126096006L_Latest</f>
        <v>69.503</v>
      </c>
      <c r="P79" s="59">
        <f>A126111126W_Latest</f>
        <v>24.978999999999999</v>
      </c>
      <c r="Q79" s="59">
        <f>A126103566A_Latest</f>
        <v>44.524000000000001</v>
      </c>
      <c r="R79" s="59">
        <f>A126095306W_Latest</f>
        <v>103.18600000000001</v>
      </c>
      <c r="S79" s="59">
        <f>A126110426F_Latest</f>
        <v>37.920999999999999</v>
      </c>
      <c r="T79" s="59">
        <f>A126102866K_Latest</f>
        <v>65.266000000000005</v>
      </c>
      <c r="U79" s="59">
        <f>A126095446X_Latest</f>
        <v>22.324000000000002</v>
      </c>
      <c r="V79" s="59">
        <f>A126110566J_Latest</f>
        <v>10.317</v>
      </c>
      <c r="W79" s="59">
        <f>A126103006C_Latest</f>
        <v>12.007</v>
      </c>
      <c r="X79" s="59">
        <f>A126095586A_Latest</f>
        <v>6.93</v>
      </c>
      <c r="Y79" s="59">
        <f>A126110706X_Latest</f>
        <v>3.27</v>
      </c>
      <c r="Z79" s="59">
        <f>A126103146F_Latest</f>
        <v>3.66</v>
      </c>
      <c r="AA79" s="59">
        <f>A126095026C_Latest</f>
        <v>12.183999999999999</v>
      </c>
      <c r="AB79" s="59">
        <f>A126110146L_Latest</f>
        <v>7.26</v>
      </c>
      <c r="AC79" s="59">
        <f>A126102586T_Latest</f>
        <v>4.9240000000000004</v>
      </c>
      <c r="AD79" s="54">
        <v>6</v>
      </c>
    </row>
    <row r="80" spans="1:30" hidden="1">
      <c r="A80" s="42"/>
      <c r="B80" s="45" t="s">
        <v>2984</v>
      </c>
      <c r="C80" s="59">
        <f>A126094910X_Latest</f>
        <v>820.89</v>
      </c>
      <c r="D80" s="59">
        <f>A126110030K_Latest</f>
        <v>326.40300000000002</v>
      </c>
      <c r="E80" s="59">
        <f>A126102470R_Latest</f>
        <v>494.48700000000002</v>
      </c>
      <c r="F80" s="59">
        <f>A126095750T_Latest</f>
        <v>248.02099999999999</v>
      </c>
      <c r="G80" s="59">
        <f>A126110870A_Latest</f>
        <v>101.18</v>
      </c>
      <c r="H80" s="59">
        <f>A126103310W_Latest</f>
        <v>146.84</v>
      </c>
      <c r="I80" s="59">
        <f>A126095190F_Latest</f>
        <v>193.614</v>
      </c>
      <c r="J80" s="59">
        <f>A126110310C_Latest</f>
        <v>78.646000000000001</v>
      </c>
      <c r="K80" s="59">
        <f>A126102750J_Latest</f>
        <v>114.968</v>
      </c>
      <c r="L80" s="59">
        <f>A126095890V_Latest</f>
        <v>184.89699999999999</v>
      </c>
      <c r="M80" s="59">
        <f>A126111010V_Latest</f>
        <v>76.822000000000003</v>
      </c>
      <c r="N80" s="59">
        <f>A126103450X_Latest</f>
        <v>108.075</v>
      </c>
      <c r="O80" s="59">
        <f>A126096030L_Latest</f>
        <v>60.540999999999997</v>
      </c>
      <c r="P80" s="59">
        <f>A126111150W_Latest</f>
        <v>19.951000000000001</v>
      </c>
      <c r="Q80" s="59">
        <f>A126103590A_Latest</f>
        <v>40.590000000000003</v>
      </c>
      <c r="R80" s="59">
        <f>A126095330W_Latest</f>
        <v>94.878</v>
      </c>
      <c r="S80" s="59">
        <f>A126110450F_Latest</f>
        <v>31.047000000000001</v>
      </c>
      <c r="T80" s="59">
        <f>A126102890K_Latest</f>
        <v>63.831000000000003</v>
      </c>
      <c r="U80" s="59">
        <f>A126095470X_Latest</f>
        <v>20.937000000000001</v>
      </c>
      <c r="V80" s="59">
        <f>A126110590J_Latest</f>
        <v>9.0809999999999995</v>
      </c>
      <c r="W80" s="59">
        <f>A126103030C_Latest</f>
        <v>11.856999999999999</v>
      </c>
      <c r="X80" s="59">
        <f>A126095610R_Latest</f>
        <v>6.1210000000000004</v>
      </c>
      <c r="Y80" s="59">
        <f>A126110730X_Latest</f>
        <v>2.72</v>
      </c>
      <c r="Z80" s="59">
        <f>A126103170F_Latest</f>
        <v>3.4020000000000001</v>
      </c>
      <c r="AA80" s="59">
        <f>A126095050C_Latest</f>
        <v>11.881</v>
      </c>
      <c r="AB80" s="59">
        <f>A126110170L_Latest</f>
        <v>6.9560000000000004</v>
      </c>
      <c r="AC80" s="59">
        <f>A126102610F_Latest</f>
        <v>4.9240000000000004</v>
      </c>
      <c r="AD80" s="54">
        <v>7</v>
      </c>
    </row>
    <row r="81" spans="1:30" hidden="1">
      <c r="A81" s="42"/>
      <c r="B81" s="45" t="s">
        <v>2985</v>
      </c>
      <c r="C81" s="59">
        <f>A126094858A_Latest</f>
        <v>2830.6390000000001</v>
      </c>
      <c r="D81" s="59">
        <f>A126109978F_Latest</f>
        <v>1385.211</v>
      </c>
      <c r="E81" s="59">
        <f>A126102418F_Latest</f>
        <v>1445.4280000000001</v>
      </c>
      <c r="F81" s="59">
        <f>A126095698V_Latest</f>
        <v>820.07600000000002</v>
      </c>
      <c r="G81" s="59">
        <f>A126110818T_Latest</f>
        <v>408.33300000000003</v>
      </c>
      <c r="H81" s="59">
        <f>A126103258X_Latest</f>
        <v>411.74299999999999</v>
      </c>
      <c r="I81" s="59">
        <f>A126095138W_Latest</f>
        <v>780.70899999999995</v>
      </c>
      <c r="J81" s="59">
        <f>A126110258F_Latest</f>
        <v>387.53699999999998</v>
      </c>
      <c r="K81" s="59">
        <f>A126102698K_Latest</f>
        <v>393.17200000000003</v>
      </c>
      <c r="L81" s="59">
        <f>A126095838K_Latest</f>
        <v>599.46199999999999</v>
      </c>
      <c r="M81" s="59">
        <f>A126110958V_Latest</f>
        <v>288.35000000000002</v>
      </c>
      <c r="N81" s="59">
        <f>A126103398A_Latest</f>
        <v>311.11099999999999</v>
      </c>
      <c r="O81" s="59">
        <f>A126095978L_Latest</f>
        <v>178.518</v>
      </c>
      <c r="P81" s="59">
        <f>A126111098X_Latest</f>
        <v>84.902000000000001</v>
      </c>
      <c r="Q81" s="59">
        <f>A126103538T_Latest</f>
        <v>93.616</v>
      </c>
      <c r="R81" s="59">
        <f>A126095278X_Latest</f>
        <v>317.49700000000001</v>
      </c>
      <c r="S81" s="59">
        <f>A126110398J_Latest</f>
        <v>150.68600000000001</v>
      </c>
      <c r="T81" s="59">
        <f>A126102838A_Latest</f>
        <v>166.81100000000001</v>
      </c>
      <c r="U81" s="59">
        <f>A126095418R_Latest</f>
        <v>52.168999999999997</v>
      </c>
      <c r="V81" s="59">
        <f>A126110538X_Latest</f>
        <v>25.503</v>
      </c>
      <c r="W81" s="59">
        <f>A126102978C_Latest</f>
        <v>26.666</v>
      </c>
      <c r="X81" s="59">
        <f>A126095558T_Latest</f>
        <v>26.43</v>
      </c>
      <c r="Y81" s="59">
        <f>A126110678A_Latest</f>
        <v>13.355</v>
      </c>
      <c r="Z81" s="59">
        <f>A126103118W_Latest</f>
        <v>13.074999999999999</v>
      </c>
      <c r="AA81" s="59">
        <f>A126094998C_Latest</f>
        <v>55.777999999999999</v>
      </c>
      <c r="AB81" s="59">
        <f>A126110118C_Latest</f>
        <v>26.545000000000002</v>
      </c>
      <c r="AC81" s="59">
        <f>A126102558J_Latest</f>
        <v>29.233000000000001</v>
      </c>
      <c r="AD81" s="54">
        <v>8</v>
      </c>
    </row>
    <row r="82" spans="1:30" hidden="1">
      <c r="A82" s="42"/>
      <c r="B82" s="45" t="s">
        <v>2986</v>
      </c>
      <c r="C82" s="59">
        <f>A126094934T_Latest</f>
        <v>10532.781999999999</v>
      </c>
      <c r="D82" s="59">
        <f>A126110054C_Latest</f>
        <v>5577.6570000000002</v>
      </c>
      <c r="E82" s="59">
        <f>A126102494J_Latest</f>
        <v>4955.125</v>
      </c>
      <c r="F82" s="59">
        <f>A126095774K_Latest</f>
        <v>3395.1750000000002</v>
      </c>
      <c r="G82" s="59">
        <f>A126110894V_Latest</f>
        <v>1791.8219999999999</v>
      </c>
      <c r="H82" s="59">
        <f>A126103334R_Latest</f>
        <v>1603.3520000000001</v>
      </c>
      <c r="I82" s="59">
        <f>A126095214L_Latest</f>
        <v>2703.2550000000001</v>
      </c>
      <c r="J82" s="59">
        <f>A126110334W_Latest</f>
        <v>1451.0450000000001</v>
      </c>
      <c r="K82" s="59">
        <f>A126102774A_Latest</f>
        <v>1252.21</v>
      </c>
      <c r="L82" s="59">
        <f>A126095914A_Latest</f>
        <v>2106.8939999999998</v>
      </c>
      <c r="M82" s="59">
        <f>A126111034L_Latest</f>
        <v>1097.1949999999999</v>
      </c>
      <c r="N82" s="59">
        <f>A126103474T_Latest</f>
        <v>1009.699</v>
      </c>
      <c r="O82" s="59">
        <f>A126096054F_Latest</f>
        <v>701.73099999999999</v>
      </c>
      <c r="P82" s="59">
        <f>A126111174R_Latest</f>
        <v>368.387</v>
      </c>
      <c r="Q82" s="59">
        <f>A126103614J_Latest</f>
        <v>333.34399999999999</v>
      </c>
      <c r="R82" s="59">
        <f>A126095354R_Latest</f>
        <v>1138.982</v>
      </c>
      <c r="S82" s="59">
        <f>A126110474X_Latest</f>
        <v>616.45100000000002</v>
      </c>
      <c r="T82" s="59">
        <f>A126102914T_Latest</f>
        <v>522.53200000000004</v>
      </c>
      <c r="U82" s="59">
        <f>A126095494T_Latest</f>
        <v>213.43700000000001</v>
      </c>
      <c r="V82" s="59">
        <f>A126110614R_Latest</f>
        <v>112.383</v>
      </c>
      <c r="W82" s="59">
        <f>A126103054W_Latest</f>
        <v>101.054</v>
      </c>
      <c r="X82" s="59">
        <f>A126095634J_Latest</f>
        <v>94.823999999999998</v>
      </c>
      <c r="Y82" s="59">
        <f>A126110754T_Latest</f>
        <v>49.235999999999997</v>
      </c>
      <c r="Z82" s="59">
        <f>A126103194X_Latest</f>
        <v>45.588000000000001</v>
      </c>
      <c r="AA82" s="59">
        <f>A126095074W_Latest</f>
        <v>178.48400000000001</v>
      </c>
      <c r="AB82" s="59">
        <f>A126110194F_Latest</f>
        <v>91.137</v>
      </c>
      <c r="AC82" s="59">
        <f>A126102634X_Latest</f>
        <v>87.346000000000004</v>
      </c>
      <c r="AD82" s="54">
        <v>9</v>
      </c>
    </row>
    <row r="83" spans="1:30" hidden="1">
      <c r="A83" s="42"/>
      <c r="B83" s="45" t="s">
        <v>2987</v>
      </c>
      <c r="C83" s="59">
        <f>A126094914J_Latest</f>
        <v>2639.2539999999999</v>
      </c>
      <c r="D83" s="59">
        <f>A126110034V_Latest</f>
        <v>1274.8789999999999</v>
      </c>
      <c r="E83" s="59">
        <f>A126102474X_Latest</f>
        <v>1364.375</v>
      </c>
      <c r="F83" s="59">
        <f>A126095754A_Latest</f>
        <v>763.72</v>
      </c>
      <c r="G83" s="59">
        <f>A126110874K_Latest</f>
        <v>373.64</v>
      </c>
      <c r="H83" s="59">
        <f>A126103314F_Latest</f>
        <v>390.08</v>
      </c>
      <c r="I83" s="59">
        <f>A126095194R_Latest</f>
        <v>725.13300000000004</v>
      </c>
      <c r="J83" s="59">
        <f>A126110314L_Latest</f>
        <v>354.33499999999998</v>
      </c>
      <c r="K83" s="59">
        <f>A126102754T_Latest</f>
        <v>370.798</v>
      </c>
      <c r="L83" s="59">
        <f>A126095894C_Latest</f>
        <v>555.12800000000004</v>
      </c>
      <c r="M83" s="59">
        <f>A126111014C_Latest</f>
        <v>266.43400000000003</v>
      </c>
      <c r="N83" s="59">
        <f>A126103454J_Latest</f>
        <v>288.69400000000002</v>
      </c>
      <c r="O83" s="59">
        <f>A126096034W_Latest</f>
        <v>169.202</v>
      </c>
      <c r="P83" s="59">
        <f>A126111154F_Latest</f>
        <v>80.331999999999994</v>
      </c>
      <c r="Q83" s="59">
        <f>A126103594K_Latest</f>
        <v>88.87</v>
      </c>
      <c r="R83" s="59">
        <f>A126095334F_Latest</f>
        <v>300.404</v>
      </c>
      <c r="S83" s="59">
        <f>A126110454R_Latest</f>
        <v>140.32300000000001</v>
      </c>
      <c r="T83" s="59">
        <f>A126102894V_Latest</f>
        <v>160.08000000000001</v>
      </c>
      <c r="U83" s="59">
        <f>A126095474J_Latest</f>
        <v>48.341999999999999</v>
      </c>
      <c r="V83" s="59">
        <f>A126110594T_Latest</f>
        <v>23.35</v>
      </c>
      <c r="W83" s="59">
        <f>A126103034L_Latest</f>
        <v>24.992000000000001</v>
      </c>
      <c r="X83" s="59">
        <f>A126095614X_Latest</f>
        <v>24.629000000000001</v>
      </c>
      <c r="Y83" s="59">
        <f>A126110734J_Latest</f>
        <v>11.907999999999999</v>
      </c>
      <c r="Z83" s="59">
        <f>A126103174R_Latest</f>
        <v>12.72</v>
      </c>
      <c r="AA83" s="59">
        <f>A126095054L_Latest</f>
        <v>52.697000000000003</v>
      </c>
      <c r="AB83" s="59">
        <f>A126110174W_Latest</f>
        <v>24.556999999999999</v>
      </c>
      <c r="AC83" s="59">
        <f>A126102614R_Latest</f>
        <v>28.14</v>
      </c>
      <c r="AD83" s="54">
        <v>10</v>
      </c>
    </row>
    <row r="84" spans="1:30" hidden="1">
      <c r="A84" s="42"/>
      <c r="B84" s="45" t="s">
        <v>2988</v>
      </c>
      <c r="C84" s="59">
        <f>A126094946A_Latest</f>
        <v>8546.2270000000008</v>
      </c>
      <c r="D84" s="59">
        <f>A126110066L_Latest</f>
        <v>4278.8829999999998</v>
      </c>
      <c r="E84" s="59">
        <f>A126102506F_Latest</f>
        <v>4267.3450000000003</v>
      </c>
      <c r="F84" s="59">
        <f>A126095786V_Latest</f>
        <v>2737.0990000000002</v>
      </c>
      <c r="G84" s="59">
        <f>A126110906T_Latest</f>
        <v>1355.106</v>
      </c>
      <c r="H84" s="59">
        <f>A126103346X_Latest</f>
        <v>1381.9929999999999</v>
      </c>
      <c r="I84" s="59">
        <f>A126095226W_Latest</f>
        <v>2162.739</v>
      </c>
      <c r="J84" s="59">
        <f>A126110346F_Latest</f>
        <v>1106.8019999999999</v>
      </c>
      <c r="K84" s="59">
        <f>A126102786K_Latest</f>
        <v>1055.9369999999999</v>
      </c>
      <c r="L84" s="59">
        <f>A126095926K_Latest</f>
        <v>1730.126</v>
      </c>
      <c r="M84" s="59">
        <f>A126111046W_Latest</f>
        <v>852.30899999999997</v>
      </c>
      <c r="N84" s="59">
        <f>A126103486A_Latest</f>
        <v>877.81600000000003</v>
      </c>
      <c r="O84" s="59">
        <f>A126096066R_Latest</f>
        <v>573.38900000000001</v>
      </c>
      <c r="P84" s="59">
        <f>A126111186X_Latest</f>
        <v>283.87299999999999</v>
      </c>
      <c r="Q84" s="59">
        <f>A126103626T_Latest</f>
        <v>289.51600000000002</v>
      </c>
      <c r="R84" s="59">
        <f>A126095366X_Latest</f>
        <v>928.70600000000002</v>
      </c>
      <c r="S84" s="59">
        <f>A126110486J_Latest</f>
        <v>474.65</v>
      </c>
      <c r="T84" s="59">
        <f>A126102926A_Latest</f>
        <v>454.05599999999998</v>
      </c>
      <c r="U84" s="59">
        <f>A126095506R_Latest</f>
        <v>173.381</v>
      </c>
      <c r="V84" s="59">
        <f>A126110626X_Latest</f>
        <v>86.861000000000004</v>
      </c>
      <c r="W84" s="59">
        <f>A126103066F_Latest</f>
        <v>86.52</v>
      </c>
      <c r="X84" s="59">
        <f>A126095646T_Latest</f>
        <v>81.731999999999999</v>
      </c>
      <c r="Y84" s="59">
        <f>A126110766A_Latest</f>
        <v>41.420999999999999</v>
      </c>
      <c r="Z84" s="59">
        <f>A126103206W_Latest</f>
        <v>40.311</v>
      </c>
      <c r="AA84" s="59">
        <f>A126095086F_Latest</f>
        <v>159.05600000000001</v>
      </c>
      <c r="AB84" s="59">
        <f>A126110206C_Latest</f>
        <v>77.861000000000004</v>
      </c>
      <c r="AC84" s="59">
        <f>A126102646J_Latest</f>
        <v>81.195999999999998</v>
      </c>
      <c r="AD84" s="54">
        <v>11</v>
      </c>
    </row>
    <row r="85" spans="1:30" hidden="1">
      <c r="A85" s="42"/>
      <c r="B85" s="45" t="s">
        <v>2989</v>
      </c>
      <c r="C85" s="59">
        <f>A126094862T_Latest</f>
        <v>903.35900000000004</v>
      </c>
      <c r="D85" s="59">
        <f>A126109982W_Latest</f>
        <v>433.64400000000001</v>
      </c>
      <c r="E85" s="59">
        <f>A126102422W_Latest</f>
        <v>469.71600000000001</v>
      </c>
      <c r="F85" s="59">
        <f>A126095702X_Latest</f>
        <v>291.17099999999999</v>
      </c>
      <c r="G85" s="59">
        <f>A126110822J_Latest</f>
        <v>135.822</v>
      </c>
      <c r="H85" s="59">
        <f>A126103262R_Latest</f>
        <v>155.34800000000001</v>
      </c>
      <c r="I85" s="59">
        <f>A126095142L_Latest</f>
        <v>218.989</v>
      </c>
      <c r="J85" s="59">
        <f>A126110262W_Latest</f>
        <v>107.958</v>
      </c>
      <c r="K85" s="59">
        <f>A126102702R_Latest</f>
        <v>111.03</v>
      </c>
      <c r="L85" s="59">
        <f>A126095842A_Latest</f>
        <v>195.59899999999999</v>
      </c>
      <c r="M85" s="59">
        <f>A126110962K_Latest</f>
        <v>96.272999999999996</v>
      </c>
      <c r="N85" s="59">
        <f>A126103402F_Latest</f>
        <v>99.325999999999993</v>
      </c>
      <c r="O85" s="59">
        <f>A126095982C_Latest</f>
        <v>60.006</v>
      </c>
      <c r="P85" s="59">
        <f>A126111102C_Latest</f>
        <v>29.044</v>
      </c>
      <c r="Q85" s="59">
        <f>A126103542J_Latest</f>
        <v>30.962</v>
      </c>
      <c r="R85" s="59">
        <f>A126095282R_Latest</f>
        <v>92.79</v>
      </c>
      <c r="S85" s="59">
        <f>A126110402L_Latest</f>
        <v>44.545000000000002</v>
      </c>
      <c r="T85" s="59">
        <f>A126102842T_Latest</f>
        <v>48.246000000000002</v>
      </c>
      <c r="U85" s="59">
        <f>A126095422F_Latest</f>
        <v>17.96</v>
      </c>
      <c r="V85" s="59">
        <f>A126110542R_Latest</f>
        <v>7.9909999999999997</v>
      </c>
      <c r="W85" s="59">
        <f>A126102982V_Latest</f>
        <v>9.9700000000000006</v>
      </c>
      <c r="X85" s="59">
        <f>A126095562J_Latest</f>
        <v>8.4469999999999992</v>
      </c>
      <c r="Y85" s="59">
        <f>A126110682T_Latest</f>
        <v>3.661</v>
      </c>
      <c r="Z85" s="59">
        <f>A126103122L_Latest</f>
        <v>4.7859999999999996</v>
      </c>
      <c r="AA85" s="59">
        <f>A126095002K_Latest</f>
        <v>18.396999999999998</v>
      </c>
      <c r="AB85" s="59">
        <f>A126110122V_Latest</f>
        <v>8.3490000000000002</v>
      </c>
      <c r="AC85" s="59">
        <f>A126102562X_Latest</f>
        <v>10.048</v>
      </c>
      <c r="AD85" s="54">
        <v>12</v>
      </c>
    </row>
    <row r="86" spans="1:30" hidden="1">
      <c r="A86" s="42"/>
      <c r="B86" s="45" t="s">
        <v>2990</v>
      </c>
      <c r="C86" s="59">
        <f>A126094818J_Latest</f>
        <v>14203.996999999999</v>
      </c>
      <c r="D86" s="59">
        <f>A126109938L_Latest</f>
        <v>7350.23</v>
      </c>
      <c r="E86" s="59">
        <f>A126102378X_Latest</f>
        <v>6853.7669999999998</v>
      </c>
      <c r="F86" s="59">
        <f>A126095658A_Latest</f>
        <v>4473.0410000000002</v>
      </c>
      <c r="G86" s="59">
        <f>A126110778K_Latest</f>
        <v>2315.64</v>
      </c>
      <c r="H86" s="59">
        <f>A126103218F_Latest</f>
        <v>2157.4009999999998</v>
      </c>
      <c r="I86" s="59">
        <f>A126095098R_Latest</f>
        <v>3707.7950000000001</v>
      </c>
      <c r="J86" s="59">
        <f>A126110218L_Latest</f>
        <v>1938.835</v>
      </c>
      <c r="K86" s="59">
        <f>A126102658T_Latest</f>
        <v>1768.961</v>
      </c>
      <c r="L86" s="59">
        <f>A126095798C_Latest</f>
        <v>2855.0410000000002</v>
      </c>
      <c r="M86" s="59">
        <f>A126110918A_Latest</f>
        <v>1455.992</v>
      </c>
      <c r="N86" s="59">
        <f>A126103358J_Latest</f>
        <v>1399.049</v>
      </c>
      <c r="O86" s="59">
        <f>A126095938V_Latest</f>
        <v>943.63599999999997</v>
      </c>
      <c r="P86" s="59">
        <f>A126111058F_Latest</f>
        <v>482.84399999999999</v>
      </c>
      <c r="Q86" s="59">
        <f>A126103498K_Latest</f>
        <v>460.79199999999997</v>
      </c>
      <c r="R86" s="59">
        <f>A126095238F_Latest</f>
        <v>1565.2819999999999</v>
      </c>
      <c r="S86" s="59">
        <f>A126110358R_Latest</f>
        <v>822.47</v>
      </c>
      <c r="T86" s="59">
        <f>A126102798V_Latest</f>
        <v>742.81100000000004</v>
      </c>
      <c r="U86" s="59">
        <f>A126095378J_Latest</f>
        <v>284.815</v>
      </c>
      <c r="V86" s="59">
        <f>A126110498T_Latest</f>
        <v>145.667</v>
      </c>
      <c r="W86" s="59">
        <f>A126102938K_Latest</f>
        <v>139.148</v>
      </c>
      <c r="X86" s="59">
        <f>A126095518X_Latest</f>
        <v>128.375</v>
      </c>
      <c r="Y86" s="59">
        <f>A126110638J_Latest</f>
        <v>65.462000000000003</v>
      </c>
      <c r="Z86" s="59">
        <f>A126103078R_Latest</f>
        <v>62.912999999999997</v>
      </c>
      <c r="AA86" s="59">
        <f>A126094958K_Latest</f>
        <v>246.012</v>
      </c>
      <c r="AB86" s="59">
        <f>A126110078W_Latest</f>
        <v>123.32</v>
      </c>
      <c r="AC86" s="59">
        <f>A126102518R_Latest</f>
        <v>122.69199999999999</v>
      </c>
      <c r="AD86" s="54">
        <v>13</v>
      </c>
    </row>
    <row r="87" spans="1:30" hidden="1">
      <c r="A87" s="42"/>
      <c r="B87" s="45" t="s">
        <v>2991</v>
      </c>
      <c r="C87" s="59">
        <f>A126094838T_Latest</f>
        <v>12534.271000000001</v>
      </c>
      <c r="D87" s="59">
        <f>A126109958W_Latest</f>
        <v>6538.1819999999998</v>
      </c>
      <c r="E87" s="59">
        <f>A126102398J_Latest</f>
        <v>5996.0889999999999</v>
      </c>
      <c r="F87" s="59">
        <f>A126095678K_Latest</f>
        <v>3982.8159999999998</v>
      </c>
      <c r="G87" s="59">
        <f>A126110798V_Latest</f>
        <v>2065.201</v>
      </c>
      <c r="H87" s="59">
        <f>A126103238R_Latest</f>
        <v>1917.616</v>
      </c>
      <c r="I87" s="59">
        <f>A126095118L_Latest</f>
        <v>3251.6030000000001</v>
      </c>
      <c r="J87" s="59">
        <f>A126110238W_Latest</f>
        <v>1710.9280000000001</v>
      </c>
      <c r="K87" s="59">
        <f>A126102678A_Latest</f>
        <v>1540.675</v>
      </c>
      <c r="L87" s="59">
        <f>A126095818A_Latest</f>
        <v>2500.1759999999999</v>
      </c>
      <c r="M87" s="59">
        <f>A126110938K_Latest</f>
        <v>1289.681</v>
      </c>
      <c r="N87" s="59">
        <f>A126103378T_Latest</f>
        <v>1210.4949999999999</v>
      </c>
      <c r="O87" s="59">
        <f>A126095958C_Latest</f>
        <v>833.81700000000001</v>
      </c>
      <c r="P87" s="59">
        <f>A126111078R_Latest</f>
        <v>434.92599999999999</v>
      </c>
      <c r="Q87" s="59">
        <f>A126103518J_Latest</f>
        <v>398.89100000000002</v>
      </c>
      <c r="R87" s="59">
        <f>A126095258R_Latest</f>
        <v>1379.663</v>
      </c>
      <c r="S87" s="59">
        <f>A126110378X_Latest</f>
        <v>736.36300000000006</v>
      </c>
      <c r="T87" s="59">
        <f>A126102818T_Latest</f>
        <v>643.29999999999995</v>
      </c>
      <c r="U87" s="59">
        <f>A126095398T_Latest</f>
        <v>254.19800000000001</v>
      </c>
      <c r="V87" s="59">
        <f>A126110518R_Latest</f>
        <v>131.46299999999999</v>
      </c>
      <c r="W87" s="59">
        <f>A126102958V_Latest</f>
        <v>122.73399999999999</v>
      </c>
      <c r="X87" s="59">
        <f>A126095538J_Latest</f>
        <v>113.232</v>
      </c>
      <c r="Y87" s="59">
        <f>A126110658T_Latest</f>
        <v>59.220999999999997</v>
      </c>
      <c r="Z87" s="59">
        <f>A126103098X_Latest</f>
        <v>54.011000000000003</v>
      </c>
      <c r="AA87" s="59">
        <f>A126094978V_Latest</f>
        <v>218.76599999999999</v>
      </c>
      <c r="AB87" s="59">
        <f>A126110098F_Latest</f>
        <v>110.398</v>
      </c>
      <c r="AC87" s="59">
        <f>A126102538X_Latest</f>
        <v>108.36799999999999</v>
      </c>
      <c r="AD87" s="54">
        <v>14</v>
      </c>
    </row>
    <row r="88" spans="1:30" hidden="1">
      <c r="A88" s="42"/>
      <c r="B88" s="45" t="s">
        <v>2992</v>
      </c>
      <c r="C88" s="59">
        <f>A126094890A_Latest</f>
        <v>11791.814</v>
      </c>
      <c r="D88" s="59">
        <f>A126110010A_Latest</f>
        <v>6198.9549999999999</v>
      </c>
      <c r="E88" s="59">
        <f>A126102450F_Latest</f>
        <v>5592.8590000000004</v>
      </c>
      <c r="F88" s="59">
        <f>A126095730J_Latest</f>
        <v>3747.4209999999998</v>
      </c>
      <c r="G88" s="59">
        <f>A126110850T_Latest</f>
        <v>1965.88</v>
      </c>
      <c r="H88" s="59">
        <f>A126103290X_Latest</f>
        <v>1781.5409999999999</v>
      </c>
      <c r="I88" s="59">
        <f>A126095170W_Latest</f>
        <v>3051.5410000000002</v>
      </c>
      <c r="J88" s="59">
        <f>A126110290F_Latest</f>
        <v>1618.2909999999999</v>
      </c>
      <c r="K88" s="59">
        <f>A126102730X_Latest</f>
        <v>1433.25</v>
      </c>
      <c r="L88" s="59">
        <f>A126095870K_Latest</f>
        <v>2364.806</v>
      </c>
      <c r="M88" s="59">
        <f>A126110990V_Latest</f>
        <v>1223.31</v>
      </c>
      <c r="N88" s="59">
        <f>A126103430R_Latest</f>
        <v>1141.4960000000001</v>
      </c>
      <c r="O88" s="59">
        <f>A126096010C_Latest</f>
        <v>779.89499999999998</v>
      </c>
      <c r="P88" s="59">
        <f>A126111130L_Latest</f>
        <v>408.88099999999997</v>
      </c>
      <c r="Q88" s="59">
        <f>A126103570T_Latest</f>
        <v>371.01299999999998</v>
      </c>
      <c r="R88" s="59">
        <f>A126095310L_Latest</f>
        <v>1294.605</v>
      </c>
      <c r="S88" s="59">
        <f>A126110430W_Latest</f>
        <v>695.46400000000006</v>
      </c>
      <c r="T88" s="59">
        <f>A126102870A_Latest</f>
        <v>599.14099999999996</v>
      </c>
      <c r="U88" s="59">
        <f>A126095450R_Latest</f>
        <v>236.54300000000001</v>
      </c>
      <c r="V88" s="59">
        <f>A126110570X_Latest</f>
        <v>123.79</v>
      </c>
      <c r="W88" s="59">
        <f>A126103010V_Latest</f>
        <v>112.754</v>
      </c>
      <c r="X88" s="59">
        <f>A126095590T_Latest</f>
        <v>107.363</v>
      </c>
      <c r="Y88" s="59">
        <f>A126110710R_Latest</f>
        <v>56.685000000000002</v>
      </c>
      <c r="Z88" s="59">
        <f>A126103150W_Latest</f>
        <v>50.677999999999997</v>
      </c>
      <c r="AA88" s="59">
        <f>A126095030V_Latest</f>
        <v>209.63900000000001</v>
      </c>
      <c r="AB88" s="59">
        <f>A126110150C_Latest</f>
        <v>106.65300000000001</v>
      </c>
      <c r="AC88" s="59">
        <f>A126102590J_Latest</f>
        <v>102.986</v>
      </c>
      <c r="AD88" s="54">
        <v>15</v>
      </c>
    </row>
    <row r="89" spans="1:30" hidden="1">
      <c r="A89" s="42"/>
      <c r="B89" s="45" t="s">
        <v>2993</v>
      </c>
      <c r="C89" s="59">
        <f>A126094842J_Latest</f>
        <v>3475.6909999999998</v>
      </c>
      <c r="D89" s="59">
        <f>A126109962L_Latest</f>
        <v>1654.172</v>
      </c>
      <c r="E89" s="59">
        <f>A126102402L_Latest</f>
        <v>1821.519</v>
      </c>
      <c r="F89" s="59">
        <f>A126095682A_Latest</f>
        <v>1040.4390000000001</v>
      </c>
      <c r="G89" s="59">
        <f>A126110802X_Latest</f>
        <v>496.96600000000001</v>
      </c>
      <c r="H89" s="59">
        <f>A126103242F_Latest</f>
        <v>543.47299999999996</v>
      </c>
      <c r="I89" s="59">
        <f>A126095122C_Latest</f>
        <v>943.24</v>
      </c>
      <c r="J89" s="59">
        <f>A126110242L_Latest</f>
        <v>443.94</v>
      </c>
      <c r="K89" s="59">
        <f>A126102682T_Latest</f>
        <v>499.29899999999998</v>
      </c>
      <c r="L89" s="59">
        <f>A126095822T_Latest</f>
        <v>664.19500000000005</v>
      </c>
      <c r="M89" s="59">
        <f>A126110942A_Latest</f>
        <v>317.57</v>
      </c>
      <c r="N89" s="59">
        <f>A126103382J_Latest</f>
        <v>346.62599999999998</v>
      </c>
      <c r="O89" s="59">
        <f>A126095962V_Latest</f>
        <v>229.566</v>
      </c>
      <c r="P89" s="59">
        <f>A126111082F_Latest</f>
        <v>109.871</v>
      </c>
      <c r="Q89" s="59">
        <f>A126103522X_Latest</f>
        <v>119.69499999999999</v>
      </c>
      <c r="R89" s="59">
        <f>A126095262F_Latest</f>
        <v>424.37900000000002</v>
      </c>
      <c r="S89" s="59">
        <f>A126110382R_Latest</f>
        <v>201.22399999999999</v>
      </c>
      <c r="T89" s="59">
        <f>A126102822J_Latest</f>
        <v>223.155</v>
      </c>
      <c r="U89" s="59">
        <f>A126095402W_Latest</f>
        <v>74.622</v>
      </c>
      <c r="V89" s="59">
        <f>A126110522F_Latest</f>
        <v>35.268000000000001</v>
      </c>
      <c r="W89" s="59">
        <f>A126102962K_Latest</f>
        <v>39.353999999999999</v>
      </c>
      <c r="X89" s="59">
        <f>A126095542X_Latest</f>
        <v>31.347000000000001</v>
      </c>
      <c r="Y89" s="59">
        <f>A126110662J_Latest</f>
        <v>15.576000000000001</v>
      </c>
      <c r="Z89" s="59">
        <f>A126103102C_Latest</f>
        <v>15.771000000000001</v>
      </c>
      <c r="AA89" s="59">
        <f>A126094982K_Latest</f>
        <v>67.902000000000001</v>
      </c>
      <c r="AB89" s="59">
        <f>A126110102K_Latest</f>
        <v>33.756999999999998</v>
      </c>
      <c r="AC89" s="59">
        <f>A126102542R_Latest</f>
        <v>34.145000000000003</v>
      </c>
      <c r="AD89" s="54">
        <v>16</v>
      </c>
    </row>
    <row r="90" spans="1:30" hidden="1">
      <c r="A90" s="42"/>
      <c r="B90" s="45" t="s">
        <v>2994</v>
      </c>
      <c r="C90" s="59">
        <f>A126094894K_Latest</f>
        <v>2112.6869999999999</v>
      </c>
      <c r="D90" s="59">
        <f>A126110014K_Latest</f>
        <v>1022.3390000000001</v>
      </c>
      <c r="E90" s="59">
        <f>A126102454R_Latest</f>
        <v>1090.348</v>
      </c>
      <c r="F90" s="59">
        <f>A126095734T_Latest</f>
        <v>606.69200000000001</v>
      </c>
      <c r="G90" s="59">
        <f>A126110854A_Latest</f>
        <v>289.56599999999997</v>
      </c>
      <c r="H90" s="59">
        <f>A126103294J_Latest</f>
        <v>317.12599999999998</v>
      </c>
      <c r="I90" s="59">
        <f>A126095174F_Latest</f>
        <v>576.78099999999995</v>
      </c>
      <c r="J90" s="59">
        <f>A126110294R_Latest</f>
        <v>270.255</v>
      </c>
      <c r="K90" s="59">
        <f>A126102734J_Latest</f>
        <v>306.52699999999999</v>
      </c>
      <c r="L90" s="59">
        <f>A126095874V_Latest</f>
        <v>410.41199999999998</v>
      </c>
      <c r="M90" s="59">
        <f>A126110994C_Latest</f>
        <v>203.84</v>
      </c>
      <c r="N90" s="59">
        <f>A126103434X_Latest</f>
        <v>206.572</v>
      </c>
      <c r="O90" s="59">
        <f>A126096014L_Latest</f>
        <v>139.27600000000001</v>
      </c>
      <c r="P90" s="59">
        <f>A126111134W_Latest</f>
        <v>70.55</v>
      </c>
      <c r="Q90" s="59">
        <f>A126103574A_Latest</f>
        <v>68.725999999999999</v>
      </c>
      <c r="R90" s="59">
        <f>A126095314W_Latest</f>
        <v>275.029</v>
      </c>
      <c r="S90" s="59">
        <f>A126110434F_Latest</f>
        <v>137.30699999999999</v>
      </c>
      <c r="T90" s="59">
        <f>A126102874K_Latest</f>
        <v>137.72200000000001</v>
      </c>
      <c r="U90" s="59">
        <f>A126095454X_Latest</f>
        <v>42.402999999999999</v>
      </c>
      <c r="V90" s="59">
        <f>A126110574J_Latest</f>
        <v>19.626999999999999</v>
      </c>
      <c r="W90" s="59">
        <f>A126103014C_Latest</f>
        <v>22.776</v>
      </c>
      <c r="X90" s="59">
        <f>A126095594A_Latest</f>
        <v>20.367999999999999</v>
      </c>
      <c r="Y90" s="59">
        <f>A126110714X_Latest</f>
        <v>10.596</v>
      </c>
      <c r="Z90" s="59">
        <f>A126103154F_Latest</f>
        <v>9.7720000000000002</v>
      </c>
      <c r="AA90" s="59">
        <f>A126095034C_Latest</f>
        <v>41.725000000000001</v>
      </c>
      <c r="AB90" s="59">
        <f>A126110154L_Latest</f>
        <v>20.597999999999999</v>
      </c>
      <c r="AC90" s="59">
        <f>A126102594T_Latest</f>
        <v>21.126999999999999</v>
      </c>
      <c r="AD90" s="54">
        <v>17</v>
      </c>
    </row>
    <row r="91" spans="1:30" hidden="1">
      <c r="A91" s="42"/>
      <c r="B91" s="45" t="s">
        <v>2995</v>
      </c>
      <c r="C91" s="59">
        <f>A126094898V_Latest</f>
        <v>1272.1110000000001</v>
      </c>
      <c r="D91" s="59">
        <f>A126110018V_Latest</f>
        <v>634.97699999999998</v>
      </c>
      <c r="E91" s="59">
        <f>A126102458X_Latest</f>
        <v>637.13400000000001</v>
      </c>
      <c r="F91" s="59">
        <f>A126095738A_Latest</f>
        <v>348.90199999999999</v>
      </c>
      <c r="G91" s="59">
        <f>A126110858K_Latest</f>
        <v>174.08099999999999</v>
      </c>
      <c r="H91" s="59">
        <f>A126103298T_Latest</f>
        <v>174.821</v>
      </c>
      <c r="I91" s="59">
        <f>A126095178R_Latest</f>
        <v>352.95</v>
      </c>
      <c r="J91" s="59">
        <f>A126110298X_Latest</f>
        <v>170.00200000000001</v>
      </c>
      <c r="K91" s="59">
        <f>A126102738T_Latest</f>
        <v>182.94800000000001</v>
      </c>
      <c r="L91" s="59">
        <f>A126095878C_Latest</f>
        <v>261.72699999999998</v>
      </c>
      <c r="M91" s="59">
        <f>A126110998L_Latest</f>
        <v>133.393</v>
      </c>
      <c r="N91" s="59">
        <f>A126103438J_Latest</f>
        <v>128.334</v>
      </c>
      <c r="O91" s="59">
        <f>A126096018W_Latest</f>
        <v>75.89</v>
      </c>
      <c r="P91" s="59">
        <f>A126111138F_Latest</f>
        <v>40.994999999999997</v>
      </c>
      <c r="Q91" s="59">
        <f>A126103578K_Latest</f>
        <v>34.895000000000003</v>
      </c>
      <c r="R91" s="59">
        <f>A126095318F_Latest</f>
        <v>166.226</v>
      </c>
      <c r="S91" s="59">
        <f>A126110438R_Latest</f>
        <v>81.972999999999999</v>
      </c>
      <c r="T91" s="59">
        <f>A126102878V_Latest</f>
        <v>84.253</v>
      </c>
      <c r="U91" s="59">
        <f>A126095458J_Latest</f>
        <v>23.193000000000001</v>
      </c>
      <c r="V91" s="59">
        <f>A126110578T_Latest</f>
        <v>11.846</v>
      </c>
      <c r="W91" s="59">
        <f>A126103018L_Latest</f>
        <v>11.347</v>
      </c>
      <c r="X91" s="59">
        <f>A126095598K_Latest</f>
        <v>13.247999999999999</v>
      </c>
      <c r="Y91" s="59">
        <f>A126110718J_Latest</f>
        <v>7.726</v>
      </c>
      <c r="Z91" s="59">
        <f>A126103158R_Latest</f>
        <v>5.5220000000000002</v>
      </c>
      <c r="AA91" s="59">
        <f>A126095038L_Latest</f>
        <v>29.975999999999999</v>
      </c>
      <c r="AB91" s="59">
        <f>A126110158W_Latest</f>
        <v>14.961</v>
      </c>
      <c r="AC91" s="59">
        <f>A126102598A_Latest</f>
        <v>15.015000000000001</v>
      </c>
      <c r="AD91" s="54">
        <v>18</v>
      </c>
    </row>
    <row r="92" spans="1:30" hidden="1">
      <c r="A92" s="42"/>
      <c r="B92" s="45" t="s">
        <v>2996</v>
      </c>
      <c r="C92" s="59">
        <f>A126094950T_Latest</f>
        <v>560.69500000000005</v>
      </c>
      <c r="D92" s="59">
        <f>A126110070C_Latest</f>
        <v>302.51</v>
      </c>
      <c r="E92" s="59">
        <f>A126102510W_Latest</f>
        <v>258.185</v>
      </c>
      <c r="F92" s="59">
        <f>A126095790K_Latest</f>
        <v>162.90799999999999</v>
      </c>
      <c r="G92" s="59">
        <f>A126110910J_Latest</f>
        <v>88.423000000000002</v>
      </c>
      <c r="H92" s="59">
        <f>A126103350R_Latest</f>
        <v>74.484999999999999</v>
      </c>
      <c r="I92" s="59">
        <f>A126095230L_Latest</f>
        <v>151.06899999999999</v>
      </c>
      <c r="J92" s="59">
        <f>A126110350W_Latest</f>
        <v>76.146000000000001</v>
      </c>
      <c r="K92" s="59">
        <f>A126102790A_Latest</f>
        <v>74.923000000000002</v>
      </c>
      <c r="L92" s="59">
        <f>A126095930A_Latest</f>
        <v>116.943</v>
      </c>
      <c r="M92" s="59">
        <f>A126111050L_Latest</f>
        <v>64.372</v>
      </c>
      <c r="N92" s="59">
        <f>A126103490T_Latest</f>
        <v>52.570999999999998</v>
      </c>
      <c r="O92" s="59">
        <f>A126096070F_Latest</f>
        <v>45.923999999999999</v>
      </c>
      <c r="P92" s="59">
        <f>A126111190R_Latest</f>
        <v>27.518999999999998</v>
      </c>
      <c r="Q92" s="59">
        <f>A126103630J_Latest</f>
        <v>18.405000000000001</v>
      </c>
      <c r="R92" s="59">
        <f>A126095370R_Latest</f>
        <v>62.567</v>
      </c>
      <c r="S92" s="59">
        <f>A126110490X_Latest</f>
        <v>33.368000000000002</v>
      </c>
      <c r="T92" s="59">
        <f>A126102930T_Latest</f>
        <v>29.2</v>
      </c>
      <c r="U92" s="59">
        <f>A126095510F_Latest</f>
        <v>10.67</v>
      </c>
      <c r="V92" s="59">
        <f>A126110630R_Latest</f>
        <v>6.4240000000000004</v>
      </c>
      <c r="W92" s="59">
        <f>A126103070W_Latest</f>
        <v>4.2469999999999999</v>
      </c>
      <c r="X92" s="59">
        <f>A126095650J_Latest</f>
        <v>3.4790000000000001</v>
      </c>
      <c r="Y92" s="59">
        <f>A126110770T_Latest</f>
        <v>1.5409999999999999</v>
      </c>
      <c r="Z92" s="59">
        <f>A126103210L_Latest</f>
        <v>1.9379999999999999</v>
      </c>
      <c r="AA92" s="59">
        <f>A126095090W_Latest</f>
        <v>7.1340000000000003</v>
      </c>
      <c r="AB92" s="59">
        <f>A126110210V_Latest</f>
        <v>4.7169999999999996</v>
      </c>
      <c r="AC92" s="59">
        <f>A126102650X_Latest</f>
        <v>2.4169999999999998</v>
      </c>
      <c r="AD92" s="54">
        <v>19</v>
      </c>
    </row>
    <row r="93" spans="1:30" hidden="1">
      <c r="A93" s="42"/>
      <c r="B93" s="45" t="s">
        <v>2997</v>
      </c>
      <c r="C93" s="59">
        <f>A126094822X_Latest</f>
        <v>6791.7939999999999</v>
      </c>
      <c r="D93" s="59">
        <f>A126109942C_Latest</f>
        <v>2903.9569999999999</v>
      </c>
      <c r="E93" s="59">
        <f>A126102382R_Latest</f>
        <v>3887.8380000000002</v>
      </c>
      <c r="F93" s="59">
        <f>A126095662T_Latest</f>
        <v>2249.1350000000002</v>
      </c>
      <c r="G93" s="59">
        <f>A126110782A_Latest</f>
        <v>970.97699999999998</v>
      </c>
      <c r="H93" s="59">
        <f>A126103222W_Latest</f>
        <v>1278.1579999999999</v>
      </c>
      <c r="I93" s="59">
        <f>A126095102V_Latest</f>
        <v>1716.364</v>
      </c>
      <c r="J93" s="59">
        <f>A126110222C_Latest</f>
        <v>715.46</v>
      </c>
      <c r="K93" s="59">
        <f>A126102662J_Latest</f>
        <v>1000.904</v>
      </c>
      <c r="L93" s="59">
        <f>A126095802J_Latest</f>
        <v>1366.6690000000001</v>
      </c>
      <c r="M93" s="59">
        <f>A126110922T_Latest</f>
        <v>593.40599999999995</v>
      </c>
      <c r="N93" s="59">
        <f>A126103362X_Latest</f>
        <v>773.26300000000003</v>
      </c>
      <c r="O93" s="59">
        <f>A126095942K_Latest</f>
        <v>523.23500000000001</v>
      </c>
      <c r="P93" s="59">
        <f>A126111062W_Latest</f>
        <v>227.679</v>
      </c>
      <c r="Q93" s="59">
        <f>A126103502R_Latest</f>
        <v>295.55599999999998</v>
      </c>
      <c r="R93" s="59">
        <f>A126095242W_Latest</f>
        <v>631.30799999999999</v>
      </c>
      <c r="S93" s="59">
        <f>A126110362F_Latest</f>
        <v>262.56400000000002</v>
      </c>
      <c r="T93" s="59">
        <f>A126102802X_Latest</f>
        <v>368.74299999999999</v>
      </c>
      <c r="U93" s="59">
        <f>A126095382X_Latest</f>
        <v>166.78100000000001</v>
      </c>
      <c r="V93" s="59">
        <f>A126110502W_Latest</f>
        <v>73.619</v>
      </c>
      <c r="W93" s="59">
        <f>A126102942A_Latest</f>
        <v>93.162000000000006</v>
      </c>
      <c r="X93" s="59">
        <f>A126095522R_Latest</f>
        <v>40.348999999999997</v>
      </c>
      <c r="Y93" s="59">
        <f>A126110642X_Latest</f>
        <v>18.161999999999999</v>
      </c>
      <c r="Z93" s="59">
        <f>A126103082F_Latest</f>
        <v>22.186</v>
      </c>
      <c r="AA93" s="59">
        <f>A126094962A_Latest</f>
        <v>97.954999999999998</v>
      </c>
      <c r="AB93" s="59">
        <f>A126110082L_Latest</f>
        <v>42.09</v>
      </c>
      <c r="AC93" s="59">
        <f>A126102522F_Latest</f>
        <v>55.865000000000002</v>
      </c>
      <c r="AD93" s="54">
        <v>20</v>
      </c>
    </row>
    <row r="94" spans="1:30" hidden="1">
      <c r="A94" s="42"/>
      <c r="B94" s="45" t="s">
        <v>2998</v>
      </c>
      <c r="C94" s="59">
        <f>A126094938A_Latest</f>
        <v>1235.2760000000001</v>
      </c>
      <c r="D94" s="59">
        <f>A126110058L_Latest</f>
        <v>491.113</v>
      </c>
      <c r="E94" s="59">
        <f>A126102498T_Latest</f>
        <v>744.16300000000001</v>
      </c>
      <c r="F94" s="59">
        <f>A126095778V_Latest</f>
        <v>380.54500000000002</v>
      </c>
      <c r="G94" s="59">
        <f>A126110898C_Latest</f>
        <v>153.10599999999999</v>
      </c>
      <c r="H94" s="59">
        <f>A126103338X_Latest</f>
        <v>227.43899999999999</v>
      </c>
      <c r="I94" s="59">
        <f>A126095218W_Latest</f>
        <v>331.16500000000002</v>
      </c>
      <c r="J94" s="59">
        <f>A126110338F_Latest</f>
        <v>130.10300000000001</v>
      </c>
      <c r="K94" s="59">
        <f>A126102778K_Latest</f>
        <v>201.06200000000001</v>
      </c>
      <c r="L94" s="59">
        <f>A126095918K_Latest</f>
        <v>240.36199999999999</v>
      </c>
      <c r="M94" s="59">
        <f>A126111038W_Latest</f>
        <v>94.739000000000004</v>
      </c>
      <c r="N94" s="59">
        <f>A126103478A_Latest</f>
        <v>145.624</v>
      </c>
      <c r="O94" s="59">
        <f>A126096058R_Latest</f>
        <v>91.122</v>
      </c>
      <c r="P94" s="59">
        <f>A126111178X_Latest</f>
        <v>39.055</v>
      </c>
      <c r="Q94" s="59">
        <f>A126103618T_Latest</f>
        <v>52.067</v>
      </c>
      <c r="R94" s="59">
        <f>A126095358X_Latest</f>
        <v>136.078</v>
      </c>
      <c r="S94" s="59">
        <f>A126110478J_Latest</f>
        <v>51.786000000000001</v>
      </c>
      <c r="T94" s="59">
        <f>A126102918A_Latest</f>
        <v>84.292000000000002</v>
      </c>
      <c r="U94" s="59">
        <f>A126095498A_Latest</f>
        <v>28.814</v>
      </c>
      <c r="V94" s="59">
        <f>A126110618X_Latest</f>
        <v>10.641</v>
      </c>
      <c r="W94" s="59">
        <f>A126103058F_Latest</f>
        <v>18.172999999999998</v>
      </c>
      <c r="X94" s="59">
        <f>A126095638T_Latest</f>
        <v>9.4290000000000003</v>
      </c>
      <c r="Y94" s="59">
        <f>A126110758A_Latest</f>
        <v>3.8490000000000002</v>
      </c>
      <c r="Z94" s="59">
        <f>A126103198J_Latest</f>
        <v>5.5789999999999997</v>
      </c>
      <c r="AA94" s="59">
        <f>A126095078F_Latest</f>
        <v>17.760999999999999</v>
      </c>
      <c r="AB94" s="59">
        <f>A126110198R_Latest</f>
        <v>7.8330000000000002</v>
      </c>
      <c r="AC94" s="59">
        <f>A126102638J_Latest</f>
        <v>9.9280000000000008</v>
      </c>
      <c r="AD94" s="54">
        <v>21</v>
      </c>
    </row>
    <row r="95" spans="1:30" hidden="1">
      <c r="A95" s="42"/>
      <c r="B95" s="45" t="s">
        <v>2999</v>
      </c>
      <c r="C95" s="59">
        <f>A126094942T_Latest</f>
        <v>342.99900000000002</v>
      </c>
      <c r="D95" s="59">
        <f>A126110062C_Latest</f>
        <v>149.35300000000001</v>
      </c>
      <c r="E95" s="59">
        <f>A126102502W_Latest</f>
        <v>193.64599999999999</v>
      </c>
      <c r="F95" s="59">
        <f>A126095782K_Latest</f>
        <v>111.288</v>
      </c>
      <c r="G95" s="59">
        <f>A126110902J_Latest</f>
        <v>43.232999999999997</v>
      </c>
      <c r="H95" s="59">
        <f>A126103342R_Latest</f>
        <v>68.055000000000007</v>
      </c>
      <c r="I95" s="59">
        <f>A126095222L_Latest</f>
        <v>80.706999999999994</v>
      </c>
      <c r="J95" s="59">
        <f>A126110342W_Latest</f>
        <v>36.119</v>
      </c>
      <c r="K95" s="59">
        <f>A126102782A_Latest</f>
        <v>44.588000000000001</v>
      </c>
      <c r="L95" s="59">
        <f>A126095922A_Latest</f>
        <v>74.784999999999997</v>
      </c>
      <c r="M95" s="59">
        <f>A126111042L_Latest</f>
        <v>33.470999999999997</v>
      </c>
      <c r="N95" s="59">
        <f>A126103482T_Latest</f>
        <v>41.314999999999998</v>
      </c>
      <c r="O95" s="59">
        <f>A126096062F_Latest</f>
        <v>24.273</v>
      </c>
      <c r="P95" s="59">
        <f>A126111182R_Latest</f>
        <v>10.593</v>
      </c>
      <c r="Q95" s="59">
        <f>A126103622J_Latest</f>
        <v>13.68</v>
      </c>
      <c r="R95" s="59">
        <f>A126095362R_Latest</f>
        <v>37.654000000000003</v>
      </c>
      <c r="S95" s="59">
        <f>A126110482X_Latest</f>
        <v>19.640999999999998</v>
      </c>
      <c r="T95" s="59">
        <f>A126102922T_Latest</f>
        <v>18.013000000000002</v>
      </c>
      <c r="U95" s="59">
        <f>A126095502F_Latest</f>
        <v>7.048</v>
      </c>
      <c r="V95" s="59">
        <f>A126110622R_Latest</f>
        <v>3.419</v>
      </c>
      <c r="W95" s="59">
        <f>A126103062W_Latest</f>
        <v>3.629</v>
      </c>
      <c r="X95" s="59">
        <f>A126095642J_Latest</f>
        <v>2.8450000000000002</v>
      </c>
      <c r="Y95" s="59">
        <f>A126110762T_Latest</f>
        <v>0.876</v>
      </c>
      <c r="Z95" s="59">
        <f>A126103202L_Latest</f>
        <v>1.9690000000000001</v>
      </c>
      <c r="AA95" s="59">
        <f>A126095082W_Latest</f>
        <v>4.399</v>
      </c>
      <c r="AB95" s="59">
        <f>A126110202V_Latest</f>
        <v>2.0009999999999999</v>
      </c>
      <c r="AC95" s="59">
        <f>A126102642X_Latest</f>
        <v>2.3980000000000001</v>
      </c>
      <c r="AD95" s="54">
        <v>22</v>
      </c>
    </row>
    <row r="96" spans="1:30" hidden="1">
      <c r="A96" s="42"/>
      <c r="B96" s="45" t="s">
        <v>3000</v>
      </c>
      <c r="C96" s="59">
        <f>A126094830X_Latest</f>
        <v>1055.5719999999999</v>
      </c>
      <c r="D96" s="59">
        <f>A126109950C_Latest</f>
        <v>431.64100000000002</v>
      </c>
      <c r="E96" s="59">
        <f>A126102390R_Latest</f>
        <v>623.93200000000002</v>
      </c>
      <c r="F96" s="59">
        <f>A126095670T_Latest</f>
        <v>330.26400000000001</v>
      </c>
      <c r="G96" s="59">
        <f>A126110790A_Latest</f>
        <v>131.14400000000001</v>
      </c>
      <c r="H96" s="59">
        <f>A126103230W_Latest</f>
        <v>199.12</v>
      </c>
      <c r="I96" s="59">
        <f>A126095110V_Latest</f>
        <v>280.57900000000001</v>
      </c>
      <c r="J96" s="59">
        <f>A126110230C_Latest</f>
        <v>118.79900000000001</v>
      </c>
      <c r="K96" s="59">
        <f>A126102670J_Latest</f>
        <v>161.78100000000001</v>
      </c>
      <c r="L96" s="59">
        <f>A126095810J_Latest</f>
        <v>202.9</v>
      </c>
      <c r="M96" s="59">
        <f>A126110930T_Latest</f>
        <v>81.088999999999999</v>
      </c>
      <c r="N96" s="59">
        <f>A126103370X_Latest</f>
        <v>121.812</v>
      </c>
      <c r="O96" s="59">
        <f>A126095950K_Latest</f>
        <v>76.478999999999999</v>
      </c>
      <c r="P96" s="59">
        <f>A126111070W_Latest</f>
        <v>34.036999999999999</v>
      </c>
      <c r="Q96" s="59">
        <f>A126103510R_Latest</f>
        <v>42.442</v>
      </c>
      <c r="R96" s="59">
        <f>A126095250W_Latest</f>
        <v>116.46899999999999</v>
      </c>
      <c r="S96" s="59">
        <f>A126110370F_Latest</f>
        <v>47.177</v>
      </c>
      <c r="T96" s="59">
        <f>A126102810X_Latest</f>
        <v>69.292000000000002</v>
      </c>
      <c r="U96" s="59">
        <f>A126095390X_Latest</f>
        <v>25.074000000000002</v>
      </c>
      <c r="V96" s="59">
        <f>A126110510W_Latest</f>
        <v>8.9890000000000008</v>
      </c>
      <c r="W96" s="59">
        <f>A126102950A_Latest</f>
        <v>16.085000000000001</v>
      </c>
      <c r="X96" s="59">
        <f>A126095530R_Latest</f>
        <v>8.3030000000000008</v>
      </c>
      <c r="Y96" s="59">
        <f>A126110650X_Latest</f>
        <v>3.2450000000000001</v>
      </c>
      <c r="Z96" s="59">
        <f>A126103090F_Latest</f>
        <v>5.0579999999999998</v>
      </c>
      <c r="AA96" s="59">
        <f>A126094970A_Latest</f>
        <v>15.503</v>
      </c>
      <c r="AB96" s="59">
        <f>A126110090L_Latest</f>
        <v>7.16</v>
      </c>
      <c r="AC96" s="59">
        <f>A126102530F_Latest</f>
        <v>8.343</v>
      </c>
      <c r="AD96" s="54">
        <v>23</v>
      </c>
    </row>
    <row r="97" spans="1:30" hidden="1">
      <c r="A97" s="42"/>
      <c r="B97" s="45" t="s">
        <v>3001</v>
      </c>
      <c r="C97" s="59">
        <f>A126094866A_Latest</f>
        <v>248.11799999999999</v>
      </c>
      <c r="D97" s="59">
        <f>A126109986F_Latest</f>
        <v>90.058000000000007</v>
      </c>
      <c r="E97" s="59">
        <f>A126102426F_Latest</f>
        <v>158.06</v>
      </c>
      <c r="F97" s="59">
        <f>A126095706J_Latest</f>
        <v>87.251000000000005</v>
      </c>
      <c r="G97" s="59">
        <f>A126110826T_Latest</f>
        <v>28.86</v>
      </c>
      <c r="H97" s="59">
        <f>A126103266X_Latest</f>
        <v>58.390999999999998</v>
      </c>
      <c r="I97" s="59">
        <f>A126095146W_Latest</f>
        <v>67.218000000000004</v>
      </c>
      <c r="J97" s="59">
        <f>A126110266F_Latest</f>
        <v>25.407</v>
      </c>
      <c r="K97" s="59">
        <f>A126102706X_Latest</f>
        <v>41.811</v>
      </c>
      <c r="L97" s="59">
        <f>A126095846K_Latest</f>
        <v>37.42</v>
      </c>
      <c r="M97" s="59">
        <f>A126110966V_Latest</f>
        <v>13.236000000000001</v>
      </c>
      <c r="N97" s="59">
        <f>A126103406R_Latest</f>
        <v>24.184000000000001</v>
      </c>
      <c r="O97" s="59">
        <f>A126095986L_Latest</f>
        <v>17.823</v>
      </c>
      <c r="P97" s="59">
        <f>A126111106L_Latest</f>
        <v>6.3860000000000001</v>
      </c>
      <c r="Q97" s="59">
        <f>A126103546T_Latest</f>
        <v>11.436999999999999</v>
      </c>
      <c r="R97" s="59">
        <f>A126095286X_Latest</f>
        <v>28.177</v>
      </c>
      <c r="S97" s="59">
        <f>A126110406W_Latest</f>
        <v>12.722</v>
      </c>
      <c r="T97" s="59">
        <f>A126102846A_Latest</f>
        <v>15.455</v>
      </c>
      <c r="U97" s="59">
        <f>A126095426R_Latest</f>
        <v>5.4969999999999999</v>
      </c>
      <c r="V97" s="59">
        <f>A126110546X_Latest</f>
        <v>1.51</v>
      </c>
      <c r="W97" s="59">
        <f>A126102986C_Latest</f>
        <v>3.9860000000000002</v>
      </c>
      <c r="X97" s="59">
        <f>A126095566T_Latest</f>
        <v>1.744</v>
      </c>
      <c r="Y97" s="59">
        <f>A126110686A_Latest</f>
        <v>0.94499999999999995</v>
      </c>
      <c r="Z97" s="59">
        <f>A126103126W_Latest</f>
        <v>0.79900000000000004</v>
      </c>
      <c r="AA97" s="59">
        <f>A126095006V_Latest</f>
        <v>2.988</v>
      </c>
      <c r="AB97" s="59">
        <f>A126110126C_Latest</f>
        <v>0.99199999999999999</v>
      </c>
      <c r="AC97" s="59">
        <f>A126102566J_Latest</f>
        <v>1.996</v>
      </c>
      <c r="AD97" s="54">
        <v>24</v>
      </c>
    </row>
    <row r="98" spans="1:30" hidden="1">
      <c r="A98" s="42"/>
      <c r="B98" s="45" t="s">
        <v>3002</v>
      </c>
      <c r="C98" s="59">
        <f>A126094902X_Latest</f>
        <v>745.04300000000001</v>
      </c>
      <c r="D98" s="59">
        <f>A126110022K_Latest</f>
        <v>315.32600000000002</v>
      </c>
      <c r="E98" s="59">
        <f>A126102462R_Latest</f>
        <v>429.71699999999998</v>
      </c>
      <c r="F98" s="59">
        <f>A126095742T_Latest</f>
        <v>225.499</v>
      </c>
      <c r="G98" s="59">
        <f>A126110862A_Latest</f>
        <v>94.301000000000002</v>
      </c>
      <c r="H98" s="59">
        <f>A126103302W_Latest</f>
        <v>131.19800000000001</v>
      </c>
      <c r="I98" s="59">
        <f>A126095182F_Latest</f>
        <v>195.50299999999999</v>
      </c>
      <c r="J98" s="59">
        <f>A126110302C_Latest</f>
        <v>85.388999999999996</v>
      </c>
      <c r="K98" s="59">
        <f>A126102742J_Latest</f>
        <v>110.114</v>
      </c>
      <c r="L98" s="59">
        <f>A126095882V_Latest</f>
        <v>150.04499999999999</v>
      </c>
      <c r="M98" s="59">
        <f>A126111002V_Latest</f>
        <v>62.588999999999999</v>
      </c>
      <c r="N98" s="59">
        <f>A126103442X_Latest</f>
        <v>87.454999999999998</v>
      </c>
      <c r="O98" s="59">
        <f>A126096022L_Latest</f>
        <v>54.37</v>
      </c>
      <c r="P98" s="59">
        <f>A126111142W_Latest</f>
        <v>26.574000000000002</v>
      </c>
      <c r="Q98" s="59">
        <f>A126103582A_Latest</f>
        <v>27.795999999999999</v>
      </c>
      <c r="R98" s="59">
        <f>A126095322W_Latest</f>
        <v>82.510999999999996</v>
      </c>
      <c r="S98" s="59">
        <f>A126110442F_Latest</f>
        <v>31.271999999999998</v>
      </c>
      <c r="T98" s="59">
        <f>A126102882K_Latest</f>
        <v>51.238999999999997</v>
      </c>
      <c r="U98" s="59">
        <f>A126095462X_Latest</f>
        <v>18.419</v>
      </c>
      <c r="V98" s="59">
        <f>A126110582J_Latest</f>
        <v>6.8040000000000003</v>
      </c>
      <c r="W98" s="59">
        <f>A126103022C_Latest</f>
        <v>11.615</v>
      </c>
      <c r="X98" s="59">
        <f>A126095602R_Latest</f>
        <v>6.391</v>
      </c>
      <c r="Y98" s="59">
        <f>A126110722X_Latest</f>
        <v>2.2290000000000001</v>
      </c>
      <c r="Z98" s="59">
        <f>A126103162F_Latest</f>
        <v>4.1619999999999999</v>
      </c>
      <c r="AA98" s="59">
        <f>A126095042C_Latest</f>
        <v>12.305999999999999</v>
      </c>
      <c r="AB98" s="59">
        <f>A126110162L_Latest</f>
        <v>6.1680000000000001</v>
      </c>
      <c r="AC98" s="59">
        <f>A126102602F_Latest</f>
        <v>6.1379999999999999</v>
      </c>
      <c r="AD98" s="54">
        <v>25</v>
      </c>
    </row>
    <row r="99" spans="1:30" hidden="1">
      <c r="A99" s="42"/>
      <c r="B99" s="45" t="s">
        <v>3003</v>
      </c>
      <c r="C99" s="59">
        <f>A126094954A_Latest</f>
        <v>87.983999999999995</v>
      </c>
      <c r="D99" s="59">
        <f>A126110074L_Latest</f>
        <v>42.268000000000001</v>
      </c>
      <c r="E99" s="59">
        <f>A126102514F_Latest</f>
        <v>45.716999999999999</v>
      </c>
      <c r="F99" s="59">
        <f>A126095794V_Latest</f>
        <v>26.013000000000002</v>
      </c>
      <c r="G99" s="59">
        <f>A126110914T_Latest</f>
        <v>13.35</v>
      </c>
      <c r="H99" s="59">
        <f>A126103354X_Latest</f>
        <v>12.663</v>
      </c>
      <c r="I99" s="59">
        <f>A126095234W_Latest</f>
        <v>16.196999999999999</v>
      </c>
      <c r="J99" s="59">
        <f>A126110354F_Latest</f>
        <v>6.2910000000000004</v>
      </c>
      <c r="K99" s="59">
        <f>A126102794K_Latest</f>
        <v>9.9060000000000006</v>
      </c>
      <c r="L99" s="59">
        <f>A126095934K_Latest</f>
        <v>25.318000000000001</v>
      </c>
      <c r="M99" s="59">
        <f>A126111054W_Latest</f>
        <v>12.561999999999999</v>
      </c>
      <c r="N99" s="59">
        <f>A126103494A_Latest</f>
        <v>12.756</v>
      </c>
      <c r="O99" s="59">
        <f>A126096074R_Latest</f>
        <v>8.0719999999999992</v>
      </c>
      <c r="P99" s="59">
        <f>A126111194X_Latest</f>
        <v>4.0430000000000001</v>
      </c>
      <c r="Q99" s="59">
        <f>A126103634T_Latest</f>
        <v>4.0279999999999996</v>
      </c>
      <c r="R99" s="59">
        <f>A126095374X_Latest</f>
        <v>9.2040000000000006</v>
      </c>
      <c r="S99" s="59">
        <f>A126110494J_Latest</f>
        <v>4.3620000000000001</v>
      </c>
      <c r="T99" s="59">
        <f>A126102934A_Latest</f>
        <v>4.8419999999999996</v>
      </c>
      <c r="U99" s="59">
        <f>A126095514R_Latest</f>
        <v>1.1950000000000001</v>
      </c>
      <c r="V99" s="59">
        <f>A126110634X_Latest</f>
        <v>0.80600000000000005</v>
      </c>
      <c r="W99" s="59">
        <f>A126103074F_Latest</f>
        <v>0.38900000000000001</v>
      </c>
      <c r="X99" s="59">
        <f>A126095654T_Latest</f>
        <v>0.76300000000000001</v>
      </c>
      <c r="Y99" s="59">
        <f>A126110774A_Latest</f>
        <v>0.21299999999999999</v>
      </c>
      <c r="Z99" s="59">
        <f>A126103214W_Latest</f>
        <v>0.55000000000000004</v>
      </c>
      <c r="AA99" s="59">
        <f>A126095094F_Latest</f>
        <v>1.222</v>
      </c>
      <c r="AB99" s="59">
        <f>A126110214C_Latest</f>
        <v>0.64</v>
      </c>
      <c r="AC99" s="59">
        <f>A126102654J_Latest</f>
        <v>0.58299999999999996</v>
      </c>
      <c r="AD99" s="54">
        <v>26</v>
      </c>
    </row>
    <row r="100" spans="1:30" hidden="1">
      <c r="A100" s="42"/>
      <c r="B100" s="45" t="s">
        <v>3004</v>
      </c>
      <c r="C100" s="59">
        <f>A126094826J_Latest</f>
        <v>189.65899999999999</v>
      </c>
      <c r="D100" s="59">
        <f>A126109946L_Latest</f>
        <v>65.929000000000002</v>
      </c>
      <c r="E100" s="59">
        <f>A126102386X_Latest</f>
        <v>123.73</v>
      </c>
      <c r="F100" s="59">
        <f>A126095666A_Latest</f>
        <v>55.27</v>
      </c>
      <c r="G100" s="59">
        <f>A126110786K_Latest</f>
        <v>24.713000000000001</v>
      </c>
      <c r="H100" s="59">
        <f>A126103226F_Latest</f>
        <v>30.556999999999999</v>
      </c>
      <c r="I100" s="59">
        <f>A126095106C_Latest</f>
        <v>52.024999999999999</v>
      </c>
      <c r="J100" s="59">
        <f>A126110226L_Latest</f>
        <v>12.744</v>
      </c>
      <c r="K100" s="59">
        <f>A126102666T_Latest</f>
        <v>39.280999999999999</v>
      </c>
      <c r="L100" s="59">
        <f>A126095806T_Latest</f>
        <v>38.521000000000001</v>
      </c>
      <c r="M100" s="59">
        <f>A126110926A_Latest</f>
        <v>14.147</v>
      </c>
      <c r="N100" s="59">
        <f>A126103366J_Latest</f>
        <v>24.373999999999999</v>
      </c>
      <c r="O100" s="59">
        <f>A126095946V_Latest</f>
        <v>14.946</v>
      </c>
      <c r="P100" s="59">
        <f>A126111066F_Latest</f>
        <v>5.3209999999999997</v>
      </c>
      <c r="Q100" s="59">
        <f>A126103506X_Latest</f>
        <v>9.625</v>
      </c>
      <c r="R100" s="59">
        <f>A126095246F_Latest</f>
        <v>20.92</v>
      </c>
      <c r="S100" s="59">
        <f>A126110366R_Latest</f>
        <v>5.92</v>
      </c>
      <c r="T100" s="59">
        <f>A126102806J_Latest</f>
        <v>15</v>
      </c>
      <c r="U100" s="59">
        <f>A126095386J_Latest</f>
        <v>4.2569999999999997</v>
      </c>
      <c r="V100" s="59">
        <f>A126110506F_Latest</f>
        <v>1.8069999999999999</v>
      </c>
      <c r="W100" s="59">
        <f>A126102946K_Latest</f>
        <v>2.4500000000000002</v>
      </c>
      <c r="X100" s="59">
        <f>A126095526X_Latest</f>
        <v>1.2310000000000001</v>
      </c>
      <c r="Y100" s="59">
        <f>A126110646J_Latest</f>
        <v>0.60399999999999998</v>
      </c>
      <c r="Z100" s="59">
        <f>A126103086R_Latest</f>
        <v>0.627</v>
      </c>
      <c r="AA100" s="59">
        <f>A126094966K_Latest</f>
        <v>2.488</v>
      </c>
      <c r="AB100" s="59">
        <f>A126110086W_Latest</f>
        <v>0.67300000000000004</v>
      </c>
      <c r="AC100" s="59">
        <f>A126102526R_Latest</f>
        <v>1.8149999999999999</v>
      </c>
      <c r="AD100" s="54">
        <v>27</v>
      </c>
    </row>
    <row r="101" spans="1:30" hidden="1">
      <c r="A101" s="42"/>
      <c r="B101" s="45" t="s">
        <v>3005</v>
      </c>
      <c r="C101" s="59">
        <f>A126094906J_Latest</f>
        <v>195.58</v>
      </c>
      <c r="D101" s="59">
        <f>A126110026V_Latest</f>
        <v>16.373999999999999</v>
      </c>
      <c r="E101" s="59">
        <f>A126102466X_Latest</f>
        <v>179.20699999999999</v>
      </c>
      <c r="F101" s="59">
        <f>A126095746A_Latest</f>
        <v>52.04</v>
      </c>
      <c r="G101" s="59">
        <f>A126110866K_Latest</f>
        <v>2.847</v>
      </c>
      <c r="H101" s="59">
        <f>A126103306F_Latest</f>
        <v>49.192999999999998</v>
      </c>
      <c r="I101" s="59">
        <f>A126095186R_Latest</f>
        <v>54.174999999999997</v>
      </c>
      <c r="J101" s="59">
        <f>A126110306L_Latest</f>
        <v>4.7009999999999996</v>
      </c>
      <c r="K101" s="59">
        <f>A126102746T_Latest</f>
        <v>49.475000000000001</v>
      </c>
      <c r="L101" s="59">
        <f>A126095886C_Latest</f>
        <v>41.023000000000003</v>
      </c>
      <c r="M101" s="59">
        <f>A126111006C_Latest</f>
        <v>2.419</v>
      </c>
      <c r="N101" s="59">
        <f>A126103446J_Latest</f>
        <v>38.603000000000002</v>
      </c>
      <c r="O101" s="59">
        <f>A126096026W_Latest</f>
        <v>13.834</v>
      </c>
      <c r="P101" s="59">
        <f>A126111146F_Latest</f>
        <v>3.4430000000000001</v>
      </c>
      <c r="Q101" s="59">
        <f>A126103586K_Latest</f>
        <v>10.391</v>
      </c>
      <c r="R101" s="59">
        <f>A126095326F_Latest</f>
        <v>24.792000000000002</v>
      </c>
      <c r="S101" s="59">
        <f>A126110446R_Latest</f>
        <v>1.954</v>
      </c>
      <c r="T101" s="59">
        <f>A126102886V_Latest</f>
        <v>22.837</v>
      </c>
      <c r="U101" s="59">
        <f>A126095466J_Latest</f>
        <v>5.9009999999999998</v>
      </c>
      <c r="V101" s="59">
        <f>A126110586T_Latest</f>
        <v>0.82299999999999995</v>
      </c>
      <c r="W101" s="59">
        <f>A126103026L_Latest</f>
        <v>5.0780000000000003</v>
      </c>
      <c r="X101" s="59">
        <f>A126095606X_Latest</f>
        <v>1.8460000000000001</v>
      </c>
      <c r="Y101" s="59">
        <f>A126110726J_Latest</f>
        <v>0.186</v>
      </c>
      <c r="Z101" s="59">
        <f>A126103166R_Latest</f>
        <v>1.661</v>
      </c>
      <c r="AA101" s="59">
        <f>A126095046L_Latest</f>
        <v>1.97</v>
      </c>
      <c r="AB101" s="59">
        <f>A126110166W_Latest</f>
        <v>0</v>
      </c>
      <c r="AC101" s="59">
        <f>A126102606R_Latest</f>
        <v>1.97</v>
      </c>
      <c r="AD101" s="54">
        <v>28</v>
      </c>
    </row>
    <row r="102" spans="1:30" hidden="1">
      <c r="A102" s="42"/>
      <c r="B102" s="45" t="s">
        <v>3006</v>
      </c>
      <c r="C102" s="59">
        <f>A126094918T_Latest</f>
        <v>2883.5309999999999</v>
      </c>
      <c r="D102" s="59">
        <f>A126110038C_Latest</f>
        <v>1318.277</v>
      </c>
      <c r="E102" s="59">
        <f>A126102478J_Latest</f>
        <v>1565.2539999999999</v>
      </c>
      <c r="F102" s="59">
        <f>A126095758K_Latest</f>
        <v>910.07600000000002</v>
      </c>
      <c r="G102" s="59">
        <f>A126110878V_Latest</f>
        <v>426.774</v>
      </c>
      <c r="H102" s="59">
        <f>A126103318R_Latest</f>
        <v>483.30200000000002</v>
      </c>
      <c r="I102" s="59">
        <f>A126095198X_Latest</f>
        <v>724.05</v>
      </c>
      <c r="J102" s="59">
        <f>A126110318W_Latest</f>
        <v>330.23599999999999</v>
      </c>
      <c r="K102" s="59">
        <f>A126102758A_Latest</f>
        <v>393.81400000000002</v>
      </c>
      <c r="L102" s="59">
        <f>A126095898L_Latest</f>
        <v>599.03099999999995</v>
      </c>
      <c r="M102" s="59">
        <f>A126111018L_Latest</f>
        <v>266.27999999999997</v>
      </c>
      <c r="N102" s="59">
        <f>A126103458T_Latest</f>
        <v>332.75</v>
      </c>
      <c r="O102" s="59">
        <f>A126096038F_Latest</f>
        <v>211.1</v>
      </c>
      <c r="P102" s="59">
        <f>A126111158R_Latest</f>
        <v>99.144000000000005</v>
      </c>
      <c r="Q102" s="59">
        <f>A126103598V_Latest</f>
        <v>111.956</v>
      </c>
      <c r="R102" s="59">
        <f>A126095338R_Latest</f>
        <v>295.81799999999998</v>
      </c>
      <c r="S102" s="59">
        <f>A126110458X_Latest</f>
        <v>132.054</v>
      </c>
      <c r="T102" s="59">
        <f>A126102898C_Latest</f>
        <v>163.76400000000001</v>
      </c>
      <c r="U102" s="59">
        <f>A126095478T_Latest</f>
        <v>73.417000000000002</v>
      </c>
      <c r="V102" s="59">
        <f>A126110598A_Latest</f>
        <v>32.292000000000002</v>
      </c>
      <c r="W102" s="59">
        <f>A126103038W_Latest</f>
        <v>41.125</v>
      </c>
      <c r="X102" s="59">
        <f>A126095618J_Latest</f>
        <v>20.280999999999999</v>
      </c>
      <c r="Y102" s="59">
        <f>A126110738T_Latest</f>
        <v>8.57</v>
      </c>
      <c r="Z102" s="59">
        <f>A126103178X_Latest</f>
        <v>11.711</v>
      </c>
      <c r="AA102" s="59">
        <f>A126095058W_Latest</f>
        <v>49.759</v>
      </c>
      <c r="AB102" s="59">
        <f>A126110178F_Latest</f>
        <v>22.927</v>
      </c>
      <c r="AC102" s="59">
        <f>A126102618X_Latest</f>
        <v>26.832000000000001</v>
      </c>
      <c r="AD102" s="54">
        <v>29</v>
      </c>
    </row>
    <row r="103" spans="1:30" hidden="1">
      <c r="A103" s="42"/>
      <c r="B103" s="45" t="s">
        <v>3007</v>
      </c>
      <c r="C103" s="59">
        <f>A126094850J_Latest</f>
        <v>1805.9269999999999</v>
      </c>
      <c r="D103" s="59">
        <f>A126109970L_Latest</f>
        <v>800.08</v>
      </c>
      <c r="E103" s="59">
        <f>A126102410L_Latest</f>
        <v>1005.847</v>
      </c>
      <c r="F103" s="59">
        <f>A126095690A_Latest</f>
        <v>548.44299999999998</v>
      </c>
      <c r="G103" s="59">
        <f>A126110810X_Latest</f>
        <v>244.28100000000001</v>
      </c>
      <c r="H103" s="59">
        <f>A126103250F_Latest</f>
        <v>304.16199999999998</v>
      </c>
      <c r="I103" s="59">
        <f>A126095130C_Latest</f>
        <v>483.673</v>
      </c>
      <c r="J103" s="59">
        <f>A126110250L_Latest</f>
        <v>207.68899999999999</v>
      </c>
      <c r="K103" s="59">
        <f>A126102690T_Latest</f>
        <v>275.98500000000001</v>
      </c>
      <c r="L103" s="59">
        <f>A126095830T_Latest</f>
        <v>358.36500000000001</v>
      </c>
      <c r="M103" s="59">
        <f>A126110950A_Latest</f>
        <v>159.608</v>
      </c>
      <c r="N103" s="59">
        <f>A126103390J_Latest</f>
        <v>198.75700000000001</v>
      </c>
      <c r="O103" s="59">
        <f>A126095970V_Latest</f>
        <v>137.34899999999999</v>
      </c>
      <c r="P103" s="59">
        <f>A126111090F_Latest</f>
        <v>66.876999999999995</v>
      </c>
      <c r="Q103" s="59">
        <f>A126103530X_Latest</f>
        <v>70.471999999999994</v>
      </c>
      <c r="R103" s="59">
        <f>A126095270F_Latest</f>
        <v>199.95599999999999</v>
      </c>
      <c r="S103" s="59">
        <f>A126110390R_Latest</f>
        <v>86.465000000000003</v>
      </c>
      <c r="T103" s="59">
        <f>A126102830J_Latest</f>
        <v>113.492</v>
      </c>
      <c r="U103" s="59">
        <f>A126095410W_Latest</f>
        <v>40.002000000000002</v>
      </c>
      <c r="V103" s="59">
        <f>A126110530F_Latest</f>
        <v>17.22</v>
      </c>
      <c r="W103" s="59">
        <f>A126102970K_Latest</f>
        <v>22.782</v>
      </c>
      <c r="X103" s="59">
        <f>A126095550X_Latest</f>
        <v>13.013</v>
      </c>
      <c r="Y103" s="59">
        <f>A126110670J_Latest</f>
        <v>5.391</v>
      </c>
      <c r="Z103" s="59">
        <f>A126103110C_Latest</f>
        <v>7.6219999999999999</v>
      </c>
      <c r="AA103" s="59">
        <f>A126094990K_Latest</f>
        <v>25.126000000000001</v>
      </c>
      <c r="AB103" s="59">
        <f>A126110110K_Latest</f>
        <v>12.551</v>
      </c>
      <c r="AC103" s="59">
        <f>A126102550R_Latest</f>
        <v>12.574999999999999</v>
      </c>
      <c r="AD103" s="54">
        <v>30</v>
      </c>
    </row>
    <row r="104" spans="1:30" hidden="1">
      <c r="A104" s="42"/>
      <c r="B104" s="45" t="s">
        <v>3008</v>
      </c>
      <c r="C104" s="59">
        <f>A126094834J_Latest</f>
        <v>367.50099999999998</v>
      </c>
      <c r="D104" s="59">
        <f>A126109954L_Latest</f>
        <v>152.25700000000001</v>
      </c>
      <c r="E104" s="59">
        <f>A126102394X_Latest</f>
        <v>215.244</v>
      </c>
      <c r="F104" s="59">
        <f>A126095674A_Latest</f>
        <v>126.256</v>
      </c>
      <c r="G104" s="59">
        <f>A126110794K_Latest</f>
        <v>46.039000000000001</v>
      </c>
      <c r="H104" s="59">
        <f>A126103234F_Latest</f>
        <v>80.218000000000004</v>
      </c>
      <c r="I104" s="59">
        <f>A126095114C_Latest</f>
        <v>93.885000000000005</v>
      </c>
      <c r="J104" s="59">
        <f>A126110234L_Latest</f>
        <v>42.652000000000001</v>
      </c>
      <c r="K104" s="59">
        <f>A126102674T_Latest</f>
        <v>51.232999999999997</v>
      </c>
      <c r="L104" s="59">
        <f>A126095814T_Latest</f>
        <v>56.883000000000003</v>
      </c>
      <c r="M104" s="59">
        <f>A126110934A_Latest</f>
        <v>22.882000000000001</v>
      </c>
      <c r="N104" s="59">
        <f>A126103374J_Latest</f>
        <v>34.002000000000002</v>
      </c>
      <c r="O104" s="59">
        <f>A126095954V_Latest</f>
        <v>26.234000000000002</v>
      </c>
      <c r="P104" s="59">
        <f>A126111074F_Latest</f>
        <v>10.285</v>
      </c>
      <c r="Q104" s="59">
        <f>A126103514X_Latest</f>
        <v>15.949</v>
      </c>
      <c r="R104" s="59">
        <f>A126095254F_Latest</f>
        <v>49.631999999999998</v>
      </c>
      <c r="S104" s="59">
        <f>A126110374R_Latest</f>
        <v>25</v>
      </c>
      <c r="T104" s="59">
        <f>A126102814J_Latest</f>
        <v>24.631</v>
      </c>
      <c r="U104" s="59">
        <f>A126095394J_Latest</f>
        <v>7.8390000000000004</v>
      </c>
      <c r="V104" s="59">
        <f>A126110514F_Latest</f>
        <v>2.5110000000000001</v>
      </c>
      <c r="W104" s="59">
        <f>A126102954K_Latest</f>
        <v>5.3280000000000003</v>
      </c>
      <c r="X104" s="59">
        <f>A126095534X_Latest</f>
        <v>2.484</v>
      </c>
      <c r="Y104" s="59">
        <f>A126110654J_Latest</f>
        <v>1.1299999999999999</v>
      </c>
      <c r="Z104" s="59">
        <f>A126103094R_Latest</f>
        <v>1.3540000000000001</v>
      </c>
      <c r="AA104" s="59">
        <f>A126094974K_Latest</f>
        <v>4.2880000000000003</v>
      </c>
      <c r="AB104" s="59">
        <f>A126110094W_Latest</f>
        <v>1.7589999999999999</v>
      </c>
      <c r="AC104" s="59">
        <f>A126102534R_Latest</f>
        <v>2.5289999999999999</v>
      </c>
      <c r="AD104" s="54">
        <v>31</v>
      </c>
    </row>
    <row r="105" spans="1:30" hidden="1">
      <c r="A105" s="42"/>
      <c r="B105" s="45" t="s">
        <v>3009</v>
      </c>
      <c r="C105" s="59">
        <f>A126094870T_Latest</f>
        <v>1438.4259999999999</v>
      </c>
      <c r="D105" s="59">
        <f>A126109990W_Latest</f>
        <v>647.82299999999998</v>
      </c>
      <c r="E105" s="59">
        <f>A126102430W_Latest</f>
        <v>790.60299999999995</v>
      </c>
      <c r="F105" s="59">
        <f>A126095710X_Latest</f>
        <v>422.18599999999998</v>
      </c>
      <c r="G105" s="59">
        <f>A126110830J_Latest</f>
        <v>198.24199999999999</v>
      </c>
      <c r="H105" s="59">
        <f>A126103270R_Latest</f>
        <v>223.94399999999999</v>
      </c>
      <c r="I105" s="59">
        <f>A126095150L_Latest</f>
        <v>389.78899999999999</v>
      </c>
      <c r="J105" s="59">
        <f>A126110270W_Latest</f>
        <v>165.03700000000001</v>
      </c>
      <c r="K105" s="59">
        <f>A126102710R_Latest</f>
        <v>224.751</v>
      </c>
      <c r="L105" s="59">
        <f>A126095850A_Latest</f>
        <v>301.48099999999999</v>
      </c>
      <c r="M105" s="59">
        <f>A126110970K_Latest</f>
        <v>136.726</v>
      </c>
      <c r="N105" s="59">
        <f>A126103410F_Latest</f>
        <v>164.755</v>
      </c>
      <c r="O105" s="59">
        <f>A126095990C_Latest</f>
        <v>111.116</v>
      </c>
      <c r="P105" s="59">
        <f>A126111110C_Latest</f>
        <v>56.591999999999999</v>
      </c>
      <c r="Q105" s="59">
        <f>A126103550J_Latest</f>
        <v>54.523000000000003</v>
      </c>
      <c r="R105" s="59">
        <f>A126095290R_Latest</f>
        <v>150.32400000000001</v>
      </c>
      <c r="S105" s="59">
        <f>A126110410L_Latest</f>
        <v>61.463999999999999</v>
      </c>
      <c r="T105" s="59">
        <f>A126102850T_Latest</f>
        <v>88.86</v>
      </c>
      <c r="U105" s="59">
        <f>A126095430F_Latest</f>
        <v>32.162999999999997</v>
      </c>
      <c r="V105" s="59">
        <f>A126110550R_Latest</f>
        <v>14.708</v>
      </c>
      <c r="W105" s="59">
        <f>A126102990V_Latest</f>
        <v>17.454000000000001</v>
      </c>
      <c r="X105" s="59">
        <f>A126095570J_Latest</f>
        <v>10.529</v>
      </c>
      <c r="Y105" s="59">
        <f>A126110690T_Latest</f>
        <v>4.2610000000000001</v>
      </c>
      <c r="Z105" s="59">
        <f>A126103130L_Latest</f>
        <v>6.2679999999999998</v>
      </c>
      <c r="AA105" s="59">
        <f>A126095010K_Latest</f>
        <v>20.838000000000001</v>
      </c>
      <c r="AB105" s="59">
        <f>A126110130V_Latest</f>
        <v>10.792</v>
      </c>
      <c r="AC105" s="59">
        <f>A126102570X_Latest</f>
        <v>10.045999999999999</v>
      </c>
      <c r="AD105" s="54">
        <v>32</v>
      </c>
    </row>
    <row r="106" spans="1:30" hidden="1">
      <c r="A106" s="42"/>
      <c r="B106" s="45" t="s">
        <v>3010</v>
      </c>
      <c r="C106" s="59">
        <f>A126094846T_Latest</f>
        <v>13730.922</v>
      </c>
      <c r="D106" s="59">
        <f>A126109966W_Latest</f>
        <v>7115.125</v>
      </c>
      <c r="E106" s="59">
        <f>A126102406W_Latest</f>
        <v>6615.7969999999996</v>
      </c>
      <c r="F106" s="59">
        <f>A126095686K_Latest</f>
        <v>4341.5069999999996</v>
      </c>
      <c r="G106" s="59">
        <f>A126110806J_Latest</f>
        <v>2246.194</v>
      </c>
      <c r="H106" s="59">
        <f>A126103246R_Latest</f>
        <v>2095.3130000000001</v>
      </c>
      <c r="I106" s="59">
        <f>A126095126L_Latest</f>
        <v>3577.8490000000002</v>
      </c>
      <c r="J106" s="59">
        <f>A126110246W_Latest</f>
        <v>1881.2339999999999</v>
      </c>
      <c r="K106" s="59">
        <f>A126102686A_Latest</f>
        <v>1696.615</v>
      </c>
      <c r="L106" s="59">
        <f>A126095826A_Latest</f>
        <v>2763.239</v>
      </c>
      <c r="M106" s="59">
        <f>A126110946K_Latest</f>
        <v>1408.4269999999999</v>
      </c>
      <c r="N106" s="59">
        <f>A126103386T_Latest</f>
        <v>1354.8130000000001</v>
      </c>
      <c r="O106" s="59">
        <f>A126095966C_Latest</f>
        <v>906.48299999999995</v>
      </c>
      <c r="P106" s="59">
        <f>A126111086R_Latest</f>
        <v>463.57400000000001</v>
      </c>
      <c r="Q106" s="59">
        <f>A126103526J_Latest</f>
        <v>442.90899999999999</v>
      </c>
      <c r="R106" s="59">
        <f>A126095266R_Latest</f>
        <v>1506.1110000000001</v>
      </c>
      <c r="S106" s="59">
        <f>A126110386X_Latest</f>
        <v>792.13699999999994</v>
      </c>
      <c r="T106" s="59">
        <f>A126102826T_Latest</f>
        <v>713.97400000000005</v>
      </c>
      <c r="U106" s="59">
        <f>A126095406F_Latest</f>
        <v>273.44499999999999</v>
      </c>
      <c r="V106" s="59">
        <f>A126110526R_Latest</f>
        <v>140.39699999999999</v>
      </c>
      <c r="W106" s="59">
        <f>A126102966V_Latest</f>
        <v>133.048</v>
      </c>
      <c r="X106" s="59">
        <f>A126095546J_Latest</f>
        <v>123.738</v>
      </c>
      <c r="Y106" s="59">
        <f>A126110666T_Latest</f>
        <v>63.720999999999997</v>
      </c>
      <c r="Z106" s="59">
        <f>A126103106L_Latest</f>
        <v>60.017000000000003</v>
      </c>
      <c r="AA106" s="59">
        <f>A126094986V_Latest</f>
        <v>238.55</v>
      </c>
      <c r="AB106" s="59">
        <f>A126110106V_Latest</f>
        <v>119.44199999999999</v>
      </c>
      <c r="AC106" s="59">
        <f>A126102546X_Latest</f>
        <v>119.108</v>
      </c>
      <c r="AD106" s="54">
        <v>33</v>
      </c>
    </row>
    <row r="107" spans="1:30" hidden="1">
      <c r="A107" s="42"/>
      <c r="B107" s="45" t="s">
        <v>3011</v>
      </c>
      <c r="C107" s="59">
        <f>A126094874A_Latest</f>
        <v>6984.9889999999996</v>
      </c>
      <c r="D107" s="59">
        <f>A126109994F_Latest</f>
        <v>3054.21</v>
      </c>
      <c r="E107" s="59">
        <f>A126102434F_Latest</f>
        <v>3930.779</v>
      </c>
      <c r="F107" s="59">
        <f>A126095714J_Latest</f>
        <v>2285.7869999999998</v>
      </c>
      <c r="G107" s="59">
        <f>A126110834T_Latest</f>
        <v>1013.362</v>
      </c>
      <c r="H107" s="59">
        <f>A126103274X_Latest</f>
        <v>1272.425</v>
      </c>
      <c r="I107" s="59">
        <f>A126095154W_Latest</f>
        <v>1773.548</v>
      </c>
      <c r="J107" s="59">
        <f>A126110274F_Latest</f>
        <v>748.95399999999995</v>
      </c>
      <c r="K107" s="59">
        <f>A126102714X_Latest</f>
        <v>1024.5940000000001</v>
      </c>
      <c r="L107" s="59">
        <f>A126095854K_Latest</f>
        <v>1426.7280000000001</v>
      </c>
      <c r="M107" s="59">
        <f>A126110974V_Latest</f>
        <v>634.89599999999996</v>
      </c>
      <c r="N107" s="59">
        <f>A126103414R_Latest</f>
        <v>791.83199999999999</v>
      </c>
      <c r="O107" s="59">
        <f>A126095994L_Latest</f>
        <v>542.92499999999995</v>
      </c>
      <c r="P107" s="59">
        <f>A126111114L_Latest</f>
        <v>244.91200000000001</v>
      </c>
      <c r="Q107" s="59">
        <f>A126103554T_Latest</f>
        <v>298.012</v>
      </c>
      <c r="R107" s="59">
        <f>A126095294X_Latest</f>
        <v>644.24300000000005</v>
      </c>
      <c r="S107" s="59">
        <f>A126110414W_Latest</f>
        <v>270.93200000000002</v>
      </c>
      <c r="T107" s="59">
        <f>A126102854A_Latest</f>
        <v>373.31200000000001</v>
      </c>
      <c r="U107" s="59">
        <f>A126095434R_Latest</f>
        <v>169.613</v>
      </c>
      <c r="V107" s="59">
        <f>A126110554X_Latest</f>
        <v>77.531000000000006</v>
      </c>
      <c r="W107" s="59">
        <f>A126102994C_Latest</f>
        <v>92.081000000000003</v>
      </c>
      <c r="X107" s="59">
        <f>A126095574T_Latest</f>
        <v>41.344000000000001</v>
      </c>
      <c r="Y107" s="59">
        <f>A126110694A_Latest</f>
        <v>18.574000000000002</v>
      </c>
      <c r="Z107" s="59">
        <f>A126103134W_Latest</f>
        <v>22.77</v>
      </c>
      <c r="AA107" s="59">
        <f>A126095014V_Latest</f>
        <v>100.801</v>
      </c>
      <c r="AB107" s="59">
        <f>A126110134C_Latest</f>
        <v>45.048000000000002</v>
      </c>
      <c r="AC107" s="59">
        <f>A126102574J_Latest</f>
        <v>55.753</v>
      </c>
      <c r="AD107" s="54">
        <v>34</v>
      </c>
    </row>
    <row r="108" spans="1:30" hidden="1">
      <c r="A108" s="42"/>
      <c r="B108" s="45" t="s">
        <v>3012</v>
      </c>
      <c r="C108" s="59">
        <f>A126094854T_Latest</f>
        <v>972.08100000000002</v>
      </c>
      <c r="D108" s="59">
        <f>A126109974W_Latest</f>
        <v>407.48</v>
      </c>
      <c r="E108" s="59">
        <f>A126102414W_Latest</f>
        <v>564.601</v>
      </c>
      <c r="F108" s="59">
        <f>A126095694K_Latest</f>
        <v>298.41500000000002</v>
      </c>
      <c r="G108" s="59">
        <f>A126110814J_Latest</f>
        <v>120.71</v>
      </c>
      <c r="H108" s="59">
        <f>A126103254R_Latest</f>
        <v>177.70500000000001</v>
      </c>
      <c r="I108" s="59">
        <f>A126095134L_Latest</f>
        <v>261.14499999999998</v>
      </c>
      <c r="J108" s="59">
        <f>A126110254W_Latest</f>
        <v>114.818</v>
      </c>
      <c r="K108" s="59">
        <f>A126102694A_Latest</f>
        <v>146.327</v>
      </c>
      <c r="L108" s="59">
        <f>A126095834A_Latest</f>
        <v>188.32300000000001</v>
      </c>
      <c r="M108" s="59">
        <f>A126110954K_Latest</f>
        <v>75.84</v>
      </c>
      <c r="N108" s="59">
        <f>A126103394T_Latest</f>
        <v>112.483</v>
      </c>
      <c r="O108" s="59">
        <f>A126095974C_Latest</f>
        <v>71.691000000000003</v>
      </c>
      <c r="P108" s="59">
        <f>A126111094R_Latest</f>
        <v>33.372999999999998</v>
      </c>
      <c r="Q108" s="59">
        <f>A126103534J_Latest</f>
        <v>38.317999999999998</v>
      </c>
      <c r="R108" s="59">
        <f>A126095274R_Latest</f>
        <v>107.35</v>
      </c>
      <c r="S108" s="59">
        <f>A126110394X_Latest</f>
        <v>44.055999999999997</v>
      </c>
      <c r="T108" s="59">
        <f>A126102834T_Latest</f>
        <v>63.293999999999997</v>
      </c>
      <c r="U108" s="59">
        <f>A126095414F_Latest</f>
        <v>23.138000000000002</v>
      </c>
      <c r="V108" s="59">
        <f>A126110534R_Latest</f>
        <v>8.5820000000000007</v>
      </c>
      <c r="W108" s="59">
        <f>A126102974V_Latest</f>
        <v>14.557</v>
      </c>
      <c r="X108" s="59">
        <f>A126095554J_Latest</f>
        <v>7.8079999999999998</v>
      </c>
      <c r="Y108" s="59">
        <f>A126110674T_Latest</f>
        <v>3.1080000000000001</v>
      </c>
      <c r="Z108" s="59">
        <f>A126103114L_Latest</f>
        <v>4.7</v>
      </c>
      <c r="AA108" s="59">
        <f>A126094994V_Latest</f>
        <v>14.21</v>
      </c>
      <c r="AB108" s="59">
        <f>A126110114V_Latest</f>
        <v>6.992</v>
      </c>
      <c r="AC108" s="59">
        <f>A126102554X_Latest</f>
        <v>7.218</v>
      </c>
      <c r="AD108" s="54">
        <v>35</v>
      </c>
    </row>
    <row r="109" spans="1:30" hidden="1">
      <c r="A109" s="47"/>
      <c r="B109" s="48"/>
      <c r="C109" s="46"/>
      <c r="D109" s="46"/>
      <c r="E109" s="46"/>
      <c r="F109" s="46"/>
      <c r="G109" s="46"/>
      <c r="H109" s="46"/>
      <c r="I109" s="46"/>
      <c r="J109" s="46"/>
      <c r="K109" s="46"/>
      <c r="L109" s="46"/>
      <c r="M109" s="46"/>
      <c r="N109" s="46"/>
      <c r="O109" s="46"/>
      <c r="P109" s="46"/>
      <c r="Q109" s="46"/>
      <c r="R109" s="46"/>
      <c r="S109" s="46"/>
      <c r="T109" s="46"/>
    </row>
    <row r="110" spans="1:30" hidden="1">
      <c r="A110" s="47"/>
      <c r="B110" s="48"/>
      <c r="C110" s="46"/>
      <c r="D110" s="46"/>
      <c r="E110" s="46"/>
      <c r="F110" s="46"/>
      <c r="G110" s="46"/>
      <c r="H110" s="46"/>
      <c r="I110" s="46"/>
      <c r="J110" s="46"/>
      <c r="K110" s="46"/>
      <c r="L110" s="46"/>
      <c r="M110" s="46"/>
      <c r="N110" s="46"/>
      <c r="O110" s="46"/>
      <c r="P110" s="46"/>
      <c r="Q110" s="46"/>
      <c r="R110" s="46"/>
      <c r="S110" s="46"/>
      <c r="T110" s="46"/>
    </row>
    <row r="111" spans="1:30" hidden="1">
      <c r="A111" s="47"/>
      <c r="B111" s="48"/>
      <c r="C111" s="46"/>
      <c r="D111" s="46"/>
      <c r="E111" s="46"/>
      <c r="F111" s="46"/>
      <c r="G111" s="46"/>
      <c r="H111" s="46"/>
      <c r="I111" s="46"/>
      <c r="J111" s="46"/>
      <c r="K111" s="46"/>
      <c r="L111" s="46"/>
      <c r="M111" s="46"/>
      <c r="N111" s="46"/>
      <c r="O111" s="46"/>
      <c r="P111" s="46"/>
      <c r="Q111" s="46"/>
      <c r="R111" s="46"/>
      <c r="S111" s="46"/>
      <c r="T111" s="46"/>
    </row>
    <row r="112" spans="1:30" hidden="1">
      <c r="A112" s="47"/>
      <c r="B112" s="48"/>
      <c r="C112" s="46"/>
      <c r="D112" s="46"/>
      <c r="E112" s="46"/>
      <c r="F112" s="46"/>
      <c r="G112" s="46"/>
      <c r="H112" s="46"/>
      <c r="I112" s="46"/>
      <c r="J112" s="46"/>
      <c r="K112" s="46"/>
      <c r="L112" s="46"/>
      <c r="M112" s="46"/>
      <c r="N112" s="46"/>
      <c r="O112" s="46"/>
      <c r="P112" s="46"/>
      <c r="Q112" s="46"/>
      <c r="R112" s="46"/>
      <c r="S112" s="46"/>
      <c r="T112" s="46"/>
    </row>
    <row r="113" spans="1:30" hidden="1">
      <c r="A113" s="47"/>
      <c r="B113" s="48"/>
      <c r="C113" s="46"/>
      <c r="D113" s="46"/>
      <c r="E113" s="46"/>
      <c r="F113" s="46"/>
      <c r="G113" s="46"/>
      <c r="H113" s="46"/>
      <c r="I113" s="46"/>
      <c r="J113" s="46"/>
      <c r="K113" s="46"/>
      <c r="L113" s="46"/>
      <c r="M113" s="46"/>
      <c r="N113" s="46"/>
      <c r="O113" s="46"/>
      <c r="P113" s="46"/>
      <c r="Q113" s="46"/>
      <c r="R113" s="46"/>
      <c r="S113" s="46"/>
      <c r="T113" s="46"/>
    </row>
    <row r="114" spans="1:30" hidden="1">
      <c r="A114" s="47"/>
      <c r="B114" s="48"/>
      <c r="C114" s="46"/>
      <c r="D114" s="46"/>
      <c r="E114" s="46"/>
      <c r="F114" s="46"/>
      <c r="G114" s="46"/>
      <c r="H114" s="46"/>
      <c r="I114" s="46"/>
      <c r="J114" s="46"/>
      <c r="K114" s="46"/>
      <c r="L114" s="46"/>
      <c r="M114" s="46"/>
      <c r="N114" s="46"/>
      <c r="O114" s="46"/>
      <c r="P114" s="46"/>
      <c r="Q114" s="46"/>
      <c r="R114" s="46"/>
      <c r="S114" s="46"/>
      <c r="T114" s="46"/>
    </row>
    <row r="115" spans="1:30" hidden="1">
      <c r="A115" s="47"/>
      <c r="B115" s="48"/>
      <c r="C115" s="46"/>
      <c r="D115" s="46"/>
      <c r="E115" s="46"/>
      <c r="F115" s="46"/>
      <c r="G115" s="46"/>
      <c r="H115" s="46"/>
      <c r="I115" s="46"/>
      <c r="J115" s="46"/>
      <c r="K115" s="46"/>
      <c r="L115" s="46"/>
      <c r="M115" s="46"/>
      <c r="N115" s="46"/>
      <c r="O115" s="46"/>
      <c r="P115" s="46"/>
      <c r="Q115" s="46"/>
      <c r="R115" s="46"/>
      <c r="S115" s="46"/>
      <c r="T115" s="46"/>
    </row>
    <row r="116" spans="1:30" hidden="1">
      <c r="A116" s="47"/>
      <c r="B116" s="48"/>
      <c r="C116" s="46"/>
      <c r="D116" s="46"/>
      <c r="E116" s="46"/>
      <c r="F116" s="46"/>
      <c r="G116" s="46"/>
      <c r="H116" s="46"/>
      <c r="I116" s="46"/>
      <c r="J116" s="46"/>
      <c r="K116" s="46"/>
      <c r="L116" s="46"/>
      <c r="M116" s="46"/>
      <c r="N116" s="46"/>
      <c r="O116" s="46"/>
      <c r="P116" s="46"/>
      <c r="Q116" s="46"/>
      <c r="R116" s="46"/>
      <c r="S116" s="46"/>
      <c r="T116" s="46"/>
    </row>
    <row r="117" spans="1:30" hidden="1">
      <c r="A117" s="47"/>
      <c r="B117" s="48"/>
      <c r="C117" s="46"/>
      <c r="D117" s="46"/>
      <c r="E117" s="46"/>
      <c r="F117" s="46"/>
      <c r="G117" s="46"/>
      <c r="H117" s="46"/>
      <c r="I117" s="46"/>
      <c r="J117" s="46"/>
      <c r="K117" s="46"/>
      <c r="L117" s="46"/>
      <c r="M117" s="46"/>
      <c r="N117" s="46"/>
      <c r="O117" s="46"/>
      <c r="P117" s="46"/>
      <c r="Q117" s="46"/>
      <c r="R117" s="46"/>
      <c r="S117" s="46"/>
      <c r="T117" s="46"/>
    </row>
    <row r="118" spans="1:30" hidden="1">
      <c r="A118" s="52"/>
      <c r="B118" s="51"/>
      <c r="C118" s="54">
        <v>1</v>
      </c>
      <c r="D118" s="54">
        <v>2</v>
      </c>
      <c r="E118" s="54">
        <v>3</v>
      </c>
      <c r="F118" s="54">
        <v>4</v>
      </c>
      <c r="G118" s="54">
        <v>5</v>
      </c>
      <c r="H118" s="54">
        <v>6</v>
      </c>
      <c r="I118" s="54">
        <v>7</v>
      </c>
      <c r="J118" s="54">
        <v>8</v>
      </c>
      <c r="K118" s="54">
        <v>9</v>
      </c>
      <c r="L118" s="54">
        <v>10</v>
      </c>
      <c r="M118" s="54">
        <v>11</v>
      </c>
      <c r="N118" s="54">
        <v>12</v>
      </c>
      <c r="O118" s="54">
        <v>13</v>
      </c>
      <c r="P118" s="54">
        <v>14</v>
      </c>
      <c r="Q118" s="54">
        <v>15</v>
      </c>
      <c r="R118" s="54">
        <v>16</v>
      </c>
      <c r="S118" s="54">
        <v>17</v>
      </c>
      <c r="T118" s="54">
        <v>18</v>
      </c>
      <c r="U118" s="54">
        <v>19</v>
      </c>
      <c r="V118" s="54">
        <v>20</v>
      </c>
      <c r="W118" s="54">
        <v>21</v>
      </c>
      <c r="X118" s="54">
        <v>22</v>
      </c>
      <c r="Y118" s="54">
        <v>23</v>
      </c>
      <c r="Z118" s="54">
        <v>24</v>
      </c>
      <c r="AA118" s="54">
        <v>25</v>
      </c>
      <c r="AB118" s="54">
        <v>26</v>
      </c>
      <c r="AC118" s="54">
        <v>27</v>
      </c>
    </row>
    <row r="119" spans="1:30" ht="15" hidden="1" customHeight="1">
      <c r="A119" s="37"/>
      <c r="B119" s="37"/>
      <c r="C119" s="73" t="s">
        <v>3019</v>
      </c>
      <c r="D119" s="73"/>
      <c r="E119" s="73"/>
      <c r="F119" s="73" t="s">
        <v>3020</v>
      </c>
      <c r="G119" s="73"/>
      <c r="H119" s="73"/>
      <c r="I119" s="73" t="s">
        <v>3021</v>
      </c>
      <c r="J119" s="73"/>
      <c r="K119" s="73"/>
      <c r="L119" s="73" t="s">
        <v>3022</v>
      </c>
      <c r="M119" s="73"/>
      <c r="N119" s="73"/>
      <c r="O119" s="73" t="s">
        <v>3023</v>
      </c>
      <c r="P119" s="73"/>
      <c r="Q119" s="73"/>
      <c r="R119" s="73" t="s">
        <v>3024</v>
      </c>
      <c r="S119" s="73"/>
      <c r="T119" s="73"/>
      <c r="U119" s="73" t="s">
        <v>3025</v>
      </c>
      <c r="V119" s="73"/>
      <c r="W119" s="73"/>
      <c r="X119" s="73" t="s">
        <v>3026</v>
      </c>
      <c r="Y119" s="73"/>
      <c r="Z119" s="73"/>
      <c r="AA119" s="73" t="s">
        <v>3027</v>
      </c>
      <c r="AB119" s="73"/>
      <c r="AC119" s="73"/>
    </row>
    <row r="120" spans="1:30" hidden="1">
      <c r="A120" s="37"/>
      <c r="B120" s="37"/>
      <c r="C120" s="38" t="s">
        <v>2973</v>
      </c>
      <c r="D120" s="38" t="s">
        <v>2974</v>
      </c>
      <c r="E120" s="38" t="s">
        <v>2975</v>
      </c>
      <c r="F120" s="38" t="s">
        <v>2973</v>
      </c>
      <c r="G120" s="38" t="s">
        <v>2974</v>
      </c>
      <c r="H120" s="38" t="s">
        <v>2975</v>
      </c>
      <c r="I120" s="38" t="s">
        <v>2973</v>
      </c>
      <c r="J120" s="38" t="s">
        <v>2974</v>
      </c>
      <c r="K120" s="38" t="s">
        <v>2975</v>
      </c>
      <c r="L120" s="38" t="s">
        <v>2973</v>
      </c>
      <c r="M120" s="38" t="s">
        <v>2974</v>
      </c>
      <c r="N120" s="38" t="s">
        <v>2975</v>
      </c>
      <c r="O120" s="38" t="s">
        <v>2973</v>
      </c>
      <c r="P120" s="38" t="s">
        <v>2974</v>
      </c>
      <c r="Q120" s="38" t="s">
        <v>2975</v>
      </c>
      <c r="R120" s="38" t="s">
        <v>2973</v>
      </c>
      <c r="S120" s="38" t="s">
        <v>2974</v>
      </c>
      <c r="T120" s="38" t="s">
        <v>2975</v>
      </c>
      <c r="U120" s="38" t="s">
        <v>2973</v>
      </c>
      <c r="V120" s="38" t="s">
        <v>2974</v>
      </c>
      <c r="W120" s="38" t="s">
        <v>2975</v>
      </c>
      <c r="X120" s="38" t="s">
        <v>2973</v>
      </c>
      <c r="Y120" s="38" t="s">
        <v>2974</v>
      </c>
      <c r="Z120" s="38" t="s">
        <v>2975</v>
      </c>
      <c r="AA120" s="38" t="s">
        <v>2973</v>
      </c>
      <c r="AB120" s="38" t="s">
        <v>2974</v>
      </c>
      <c r="AC120" s="38" t="s">
        <v>2975</v>
      </c>
    </row>
    <row r="121" spans="1:30" hidden="1">
      <c r="A121" s="37"/>
      <c r="B121" s="37"/>
      <c r="C121" s="41" t="s">
        <v>2976</v>
      </c>
      <c r="D121" s="41" t="s">
        <v>2976</v>
      </c>
      <c r="E121" s="41" t="s">
        <v>2976</v>
      </c>
      <c r="F121" s="41" t="s">
        <v>2976</v>
      </c>
      <c r="G121" s="41" t="s">
        <v>2976</v>
      </c>
      <c r="H121" s="41" t="s">
        <v>2976</v>
      </c>
      <c r="I121" s="41" t="s">
        <v>2976</v>
      </c>
      <c r="J121" s="41" t="s">
        <v>2976</v>
      </c>
      <c r="K121" s="41" t="s">
        <v>2976</v>
      </c>
      <c r="L121" s="41" t="s">
        <v>2976</v>
      </c>
      <c r="M121" s="41" t="s">
        <v>2976</v>
      </c>
      <c r="N121" s="41" t="s">
        <v>2976</v>
      </c>
      <c r="O121" s="41" t="s">
        <v>2976</v>
      </c>
      <c r="P121" s="41" t="s">
        <v>2976</v>
      </c>
      <c r="Q121" s="41" t="s">
        <v>2976</v>
      </c>
      <c r="R121" s="41" t="s">
        <v>2976</v>
      </c>
      <c r="S121" s="41" t="s">
        <v>2976</v>
      </c>
      <c r="T121" s="41" t="s">
        <v>2976</v>
      </c>
      <c r="U121" s="41" t="s">
        <v>2976</v>
      </c>
      <c r="V121" s="41" t="s">
        <v>2976</v>
      </c>
      <c r="W121" s="41" t="s">
        <v>2976</v>
      </c>
      <c r="X121" s="41" t="s">
        <v>2976</v>
      </c>
      <c r="Y121" s="41" t="s">
        <v>2976</v>
      </c>
      <c r="Z121" s="41" t="s">
        <v>2976</v>
      </c>
      <c r="AA121" s="41" t="s">
        <v>2976</v>
      </c>
      <c r="AB121" s="41" t="s">
        <v>2976</v>
      </c>
      <c r="AC121" s="41" t="s">
        <v>2976</v>
      </c>
    </row>
    <row r="122" spans="1:30" hidden="1">
      <c r="A122" s="42" t="s">
        <v>2977</v>
      </c>
      <c r="B122" s="43"/>
    </row>
    <row r="123" spans="1:30" hidden="1">
      <c r="A123" s="42"/>
      <c r="B123" s="45" t="s">
        <v>2978</v>
      </c>
      <c r="C123" s="61" t="s">
        <v>262</v>
      </c>
      <c r="D123" s="61" t="s">
        <v>263</v>
      </c>
      <c r="E123" s="61" t="s">
        <v>264</v>
      </c>
      <c r="F123" s="61" t="s">
        <v>1392</v>
      </c>
      <c r="G123" s="61" t="s">
        <v>1393</v>
      </c>
      <c r="H123" s="61" t="s">
        <v>1394</v>
      </c>
      <c r="I123" s="61" t="s">
        <v>1497</v>
      </c>
      <c r="J123" s="61" t="s">
        <v>1498</v>
      </c>
      <c r="K123" s="61" t="s">
        <v>1499</v>
      </c>
      <c r="L123" s="61" t="s">
        <v>1852</v>
      </c>
      <c r="M123" s="61" t="s">
        <v>1853</v>
      </c>
      <c r="N123" s="61" t="s">
        <v>1854</v>
      </c>
      <c r="O123" s="61" t="s">
        <v>1957</v>
      </c>
      <c r="P123" s="61" t="s">
        <v>1958</v>
      </c>
      <c r="Q123" s="61" t="s">
        <v>1959</v>
      </c>
      <c r="R123" s="61" t="s">
        <v>2312</v>
      </c>
      <c r="S123" s="61" t="s">
        <v>2313</v>
      </c>
      <c r="T123" s="61" t="s">
        <v>2314</v>
      </c>
      <c r="U123" s="61" t="s">
        <v>2417</v>
      </c>
      <c r="V123" s="61" t="s">
        <v>2418</v>
      </c>
      <c r="W123" s="61" t="s">
        <v>2419</v>
      </c>
      <c r="X123" s="61" t="s">
        <v>2742</v>
      </c>
      <c r="Y123" s="61" t="s">
        <v>2743</v>
      </c>
      <c r="Z123" s="61" t="s">
        <v>2744</v>
      </c>
      <c r="AA123" s="61" t="s">
        <v>2847</v>
      </c>
      <c r="AB123" s="61" t="s">
        <v>2848</v>
      </c>
      <c r="AC123" s="61" t="s">
        <v>2849</v>
      </c>
      <c r="AD123" s="54">
        <v>1</v>
      </c>
    </row>
    <row r="124" spans="1:30" hidden="1">
      <c r="A124" s="42"/>
      <c r="B124" s="45" t="s">
        <v>2979</v>
      </c>
      <c r="C124" s="61" t="s">
        <v>265</v>
      </c>
      <c r="D124" s="61" t="s">
        <v>266</v>
      </c>
      <c r="E124" s="61" t="s">
        <v>267</v>
      </c>
      <c r="F124" s="61" t="s">
        <v>1395</v>
      </c>
      <c r="G124" s="61" t="s">
        <v>1396</v>
      </c>
      <c r="H124" s="61" t="s">
        <v>1397</v>
      </c>
      <c r="I124" s="61" t="s">
        <v>1500</v>
      </c>
      <c r="J124" s="61" t="s">
        <v>1501</v>
      </c>
      <c r="K124" s="61" t="s">
        <v>1502</v>
      </c>
      <c r="L124" s="61" t="s">
        <v>1855</v>
      </c>
      <c r="M124" s="61" t="s">
        <v>1856</v>
      </c>
      <c r="N124" s="61" t="s">
        <v>1857</v>
      </c>
      <c r="O124" s="61" t="s">
        <v>1960</v>
      </c>
      <c r="P124" s="61" t="s">
        <v>1961</v>
      </c>
      <c r="Q124" s="61" t="s">
        <v>1962</v>
      </c>
      <c r="R124" s="61" t="s">
        <v>2315</v>
      </c>
      <c r="S124" s="61" t="s">
        <v>2316</v>
      </c>
      <c r="T124" s="61" t="s">
        <v>2317</v>
      </c>
      <c r="U124" s="61" t="s">
        <v>2420</v>
      </c>
      <c r="V124" s="61" t="s">
        <v>2421</v>
      </c>
      <c r="W124" s="61" t="s">
        <v>2422</v>
      </c>
      <c r="X124" s="61" t="s">
        <v>2745</v>
      </c>
      <c r="Y124" s="61" t="s">
        <v>2746</v>
      </c>
      <c r="Z124" s="61" t="s">
        <v>2747</v>
      </c>
      <c r="AA124" s="61" t="s">
        <v>2850</v>
      </c>
      <c r="AB124" s="61" t="s">
        <v>2851</v>
      </c>
      <c r="AC124" s="61" t="s">
        <v>2852</v>
      </c>
      <c r="AD124" s="54">
        <v>2</v>
      </c>
    </row>
    <row r="125" spans="1:30" hidden="1">
      <c r="A125" s="42"/>
      <c r="B125" s="45" t="s">
        <v>2980</v>
      </c>
      <c r="C125" s="61" t="s">
        <v>268</v>
      </c>
      <c r="D125" s="61" t="s">
        <v>269</v>
      </c>
      <c r="E125" s="61" t="s">
        <v>270</v>
      </c>
      <c r="F125" s="61" t="s">
        <v>1398</v>
      </c>
      <c r="G125" s="61" t="s">
        <v>1399</v>
      </c>
      <c r="H125" s="61" t="s">
        <v>1400</v>
      </c>
      <c r="I125" s="61" t="s">
        <v>1503</v>
      </c>
      <c r="J125" s="61" t="s">
        <v>1504</v>
      </c>
      <c r="K125" s="61" t="s">
        <v>1505</v>
      </c>
      <c r="L125" s="61" t="s">
        <v>1858</v>
      </c>
      <c r="M125" s="61" t="s">
        <v>1859</v>
      </c>
      <c r="N125" s="61" t="s">
        <v>1860</v>
      </c>
      <c r="O125" s="61" t="s">
        <v>1963</v>
      </c>
      <c r="P125" s="61" t="s">
        <v>1964</v>
      </c>
      <c r="Q125" s="61" t="s">
        <v>1965</v>
      </c>
      <c r="R125" s="61" t="s">
        <v>2318</v>
      </c>
      <c r="S125" s="61" t="s">
        <v>2319</v>
      </c>
      <c r="T125" s="61" t="s">
        <v>2320</v>
      </c>
      <c r="U125" s="61" t="s">
        <v>2423</v>
      </c>
      <c r="V125" s="61" t="s">
        <v>2424</v>
      </c>
      <c r="W125" s="61" t="s">
        <v>2425</v>
      </c>
      <c r="X125" s="61" t="s">
        <v>2748</v>
      </c>
      <c r="Y125" s="61" t="s">
        <v>2749</v>
      </c>
      <c r="Z125" s="61" t="s">
        <v>2750</v>
      </c>
      <c r="AA125" s="61" t="s">
        <v>2853</v>
      </c>
      <c r="AB125" s="61" t="s">
        <v>2854</v>
      </c>
      <c r="AC125" s="61" t="s">
        <v>2855</v>
      </c>
      <c r="AD125" s="54">
        <v>3</v>
      </c>
    </row>
    <row r="126" spans="1:30" hidden="1">
      <c r="A126" s="42"/>
      <c r="B126" s="45" t="s">
        <v>2981</v>
      </c>
      <c r="C126" s="61" t="s">
        <v>271</v>
      </c>
      <c r="D126" s="61" t="s">
        <v>272</v>
      </c>
      <c r="E126" s="61" t="s">
        <v>273</v>
      </c>
      <c r="F126" s="61" t="s">
        <v>1401</v>
      </c>
      <c r="G126" s="61" t="s">
        <v>1402</v>
      </c>
      <c r="H126" s="61" t="s">
        <v>1403</v>
      </c>
      <c r="I126" s="61" t="s">
        <v>1506</v>
      </c>
      <c r="J126" s="61" t="s">
        <v>1507</v>
      </c>
      <c r="K126" s="61" t="s">
        <v>1508</v>
      </c>
      <c r="L126" s="61" t="s">
        <v>1861</v>
      </c>
      <c r="M126" s="61" t="s">
        <v>1862</v>
      </c>
      <c r="N126" s="61" t="s">
        <v>1863</v>
      </c>
      <c r="O126" s="61" t="s">
        <v>1966</v>
      </c>
      <c r="P126" s="61" t="s">
        <v>1967</v>
      </c>
      <c r="Q126" s="61" t="s">
        <v>1968</v>
      </c>
      <c r="R126" s="61" t="s">
        <v>2321</v>
      </c>
      <c r="S126" s="61" t="s">
        <v>2322</v>
      </c>
      <c r="T126" s="61" t="s">
        <v>2323</v>
      </c>
      <c r="U126" s="61" t="s">
        <v>2426</v>
      </c>
      <c r="V126" s="61" t="s">
        <v>2427</v>
      </c>
      <c r="W126" s="61" t="s">
        <v>2428</v>
      </c>
      <c r="X126" s="61" t="s">
        <v>2751</v>
      </c>
      <c r="Y126" s="61" t="s">
        <v>2752</v>
      </c>
      <c r="Z126" s="61" t="s">
        <v>2753</v>
      </c>
      <c r="AA126" s="61" t="s">
        <v>2856</v>
      </c>
      <c r="AB126" s="61" t="s">
        <v>2857</v>
      </c>
      <c r="AC126" s="61" t="s">
        <v>2858</v>
      </c>
      <c r="AD126" s="54">
        <v>4</v>
      </c>
    </row>
    <row r="127" spans="1:30" hidden="1">
      <c r="A127" s="42"/>
      <c r="B127" s="45" t="s">
        <v>2982</v>
      </c>
      <c r="C127" s="61" t="s">
        <v>274</v>
      </c>
      <c r="D127" s="61" t="s">
        <v>275</v>
      </c>
      <c r="E127" s="61" t="s">
        <v>276</v>
      </c>
      <c r="F127" s="61" t="s">
        <v>1404</v>
      </c>
      <c r="G127" s="61" t="s">
        <v>1405</v>
      </c>
      <c r="H127" s="61" t="s">
        <v>1406</v>
      </c>
      <c r="I127" s="61" t="s">
        <v>1509</v>
      </c>
      <c r="J127" s="61" t="s">
        <v>1510</v>
      </c>
      <c r="K127" s="61" t="s">
        <v>1511</v>
      </c>
      <c r="L127" s="61" t="s">
        <v>1864</v>
      </c>
      <c r="M127" s="61" t="s">
        <v>1865</v>
      </c>
      <c r="N127" s="61" t="s">
        <v>1866</v>
      </c>
      <c r="O127" s="61" t="s">
        <v>1969</v>
      </c>
      <c r="P127" s="61" t="s">
        <v>1970</v>
      </c>
      <c r="Q127" s="61" t="s">
        <v>1971</v>
      </c>
      <c r="R127" s="61" t="s">
        <v>2324</v>
      </c>
      <c r="S127" s="61" t="s">
        <v>2325</v>
      </c>
      <c r="T127" s="61" t="s">
        <v>2326</v>
      </c>
      <c r="U127" s="61" t="s">
        <v>2429</v>
      </c>
      <c r="V127" s="61" t="s">
        <v>2430</v>
      </c>
      <c r="W127" s="61" t="s">
        <v>2431</v>
      </c>
      <c r="X127" s="61" t="s">
        <v>2754</v>
      </c>
      <c r="Y127" s="61" t="s">
        <v>2755</v>
      </c>
      <c r="Z127" s="61" t="s">
        <v>2756</v>
      </c>
      <c r="AA127" s="61" t="s">
        <v>2859</v>
      </c>
      <c r="AB127" s="61" t="s">
        <v>2860</v>
      </c>
      <c r="AC127" s="61" t="s">
        <v>2861</v>
      </c>
      <c r="AD127" s="54">
        <v>5</v>
      </c>
    </row>
    <row r="128" spans="1:30" hidden="1">
      <c r="A128" s="42"/>
      <c r="B128" s="45" t="s">
        <v>2983</v>
      </c>
      <c r="C128" s="61" t="s">
        <v>277</v>
      </c>
      <c r="D128" s="61" t="s">
        <v>278</v>
      </c>
      <c r="E128" s="61" t="s">
        <v>279</v>
      </c>
      <c r="F128" s="61" t="s">
        <v>1407</v>
      </c>
      <c r="G128" s="61" t="s">
        <v>1408</v>
      </c>
      <c r="H128" s="61" t="s">
        <v>1409</v>
      </c>
      <c r="I128" s="61" t="s">
        <v>1762</v>
      </c>
      <c r="J128" s="61" t="s">
        <v>1763</v>
      </c>
      <c r="K128" s="61" t="s">
        <v>1764</v>
      </c>
      <c r="L128" s="61" t="s">
        <v>1867</v>
      </c>
      <c r="M128" s="61" t="s">
        <v>1868</v>
      </c>
      <c r="N128" s="61" t="s">
        <v>1869</v>
      </c>
      <c r="O128" s="61" t="s">
        <v>1972</v>
      </c>
      <c r="P128" s="61" t="s">
        <v>1973</v>
      </c>
      <c r="Q128" s="61" t="s">
        <v>1974</v>
      </c>
      <c r="R128" s="61" t="s">
        <v>2327</v>
      </c>
      <c r="S128" s="61" t="s">
        <v>2328</v>
      </c>
      <c r="T128" s="61" t="s">
        <v>2329</v>
      </c>
      <c r="U128" s="61" t="s">
        <v>2432</v>
      </c>
      <c r="V128" s="61" t="s">
        <v>2433</v>
      </c>
      <c r="W128" s="61" t="s">
        <v>2434</v>
      </c>
      <c r="X128" s="61" t="s">
        <v>2757</v>
      </c>
      <c r="Y128" s="61" t="s">
        <v>2758</v>
      </c>
      <c r="Z128" s="61" t="s">
        <v>2759</v>
      </c>
      <c r="AA128" s="61" t="s">
        <v>2862</v>
      </c>
      <c r="AB128" s="61" t="s">
        <v>2863</v>
      </c>
      <c r="AC128" s="61" t="s">
        <v>2864</v>
      </c>
      <c r="AD128" s="54">
        <v>6</v>
      </c>
    </row>
    <row r="129" spans="1:30" hidden="1">
      <c r="A129" s="42"/>
      <c r="B129" s="45" t="s">
        <v>2984</v>
      </c>
      <c r="C129" s="61" t="s">
        <v>280</v>
      </c>
      <c r="D129" s="61" t="s">
        <v>281</v>
      </c>
      <c r="E129" s="61" t="s">
        <v>282</v>
      </c>
      <c r="F129" s="61" t="s">
        <v>1410</v>
      </c>
      <c r="G129" s="61" t="s">
        <v>1411</v>
      </c>
      <c r="H129" s="61" t="s">
        <v>1412</v>
      </c>
      <c r="I129" s="61" t="s">
        <v>1765</v>
      </c>
      <c r="J129" s="61" t="s">
        <v>1766</v>
      </c>
      <c r="K129" s="61" t="s">
        <v>1767</v>
      </c>
      <c r="L129" s="61" t="s">
        <v>1870</v>
      </c>
      <c r="M129" s="61" t="s">
        <v>1871</v>
      </c>
      <c r="N129" s="61" t="s">
        <v>1872</v>
      </c>
      <c r="O129" s="61" t="s">
        <v>1975</v>
      </c>
      <c r="P129" s="61" t="s">
        <v>1976</v>
      </c>
      <c r="Q129" s="61" t="s">
        <v>1977</v>
      </c>
      <c r="R129" s="61" t="s">
        <v>2330</v>
      </c>
      <c r="S129" s="61" t="s">
        <v>2331</v>
      </c>
      <c r="T129" s="61" t="s">
        <v>2332</v>
      </c>
      <c r="U129" s="61" t="s">
        <v>2435</v>
      </c>
      <c r="V129" s="61" t="s">
        <v>2436</v>
      </c>
      <c r="W129" s="61" t="s">
        <v>2437</v>
      </c>
      <c r="X129" s="61" t="s">
        <v>2760</v>
      </c>
      <c r="Y129" s="61" t="s">
        <v>2761</v>
      </c>
      <c r="Z129" s="61" t="s">
        <v>2762</v>
      </c>
      <c r="AA129" s="61" t="s">
        <v>2865</v>
      </c>
      <c r="AB129" s="61" t="s">
        <v>2866</v>
      </c>
      <c r="AC129" s="61" t="s">
        <v>2867</v>
      </c>
      <c r="AD129" s="54">
        <v>7</v>
      </c>
    </row>
    <row r="130" spans="1:30" hidden="1">
      <c r="A130" s="42"/>
      <c r="B130" s="45" t="s">
        <v>2985</v>
      </c>
      <c r="C130" s="61" t="s">
        <v>283</v>
      </c>
      <c r="D130" s="61" t="s">
        <v>284</v>
      </c>
      <c r="E130" s="61" t="s">
        <v>285</v>
      </c>
      <c r="F130" s="61" t="s">
        <v>1413</v>
      </c>
      <c r="G130" s="61" t="s">
        <v>1414</v>
      </c>
      <c r="H130" s="61" t="s">
        <v>1415</v>
      </c>
      <c r="I130" s="61" t="s">
        <v>1768</v>
      </c>
      <c r="J130" s="61" t="s">
        <v>1769</v>
      </c>
      <c r="K130" s="61" t="s">
        <v>1770</v>
      </c>
      <c r="L130" s="61" t="s">
        <v>1873</v>
      </c>
      <c r="M130" s="61" t="s">
        <v>1874</v>
      </c>
      <c r="N130" s="61" t="s">
        <v>1875</v>
      </c>
      <c r="O130" s="61" t="s">
        <v>1978</v>
      </c>
      <c r="P130" s="61" t="s">
        <v>1979</v>
      </c>
      <c r="Q130" s="61" t="s">
        <v>1980</v>
      </c>
      <c r="R130" s="61" t="s">
        <v>2333</v>
      </c>
      <c r="S130" s="61" t="s">
        <v>2334</v>
      </c>
      <c r="T130" s="61" t="s">
        <v>2335</v>
      </c>
      <c r="U130" s="61" t="s">
        <v>2438</v>
      </c>
      <c r="V130" s="61" t="s">
        <v>2439</v>
      </c>
      <c r="W130" s="61" t="s">
        <v>2440</v>
      </c>
      <c r="X130" s="61" t="s">
        <v>2763</v>
      </c>
      <c r="Y130" s="61" t="s">
        <v>2764</v>
      </c>
      <c r="Z130" s="61" t="s">
        <v>2765</v>
      </c>
      <c r="AA130" s="61" t="s">
        <v>2868</v>
      </c>
      <c r="AB130" s="61" t="s">
        <v>2869</v>
      </c>
      <c r="AC130" s="61" t="s">
        <v>2870</v>
      </c>
      <c r="AD130" s="54">
        <v>8</v>
      </c>
    </row>
    <row r="131" spans="1:30" hidden="1">
      <c r="A131" s="42"/>
      <c r="B131" s="45" t="s">
        <v>2986</v>
      </c>
      <c r="C131" s="61" t="s">
        <v>286</v>
      </c>
      <c r="D131" s="61" t="s">
        <v>287</v>
      </c>
      <c r="E131" s="61" t="s">
        <v>288</v>
      </c>
      <c r="F131" s="61" t="s">
        <v>1416</v>
      </c>
      <c r="G131" s="61" t="s">
        <v>1417</v>
      </c>
      <c r="H131" s="61" t="s">
        <v>1418</v>
      </c>
      <c r="I131" s="61" t="s">
        <v>1771</v>
      </c>
      <c r="J131" s="61" t="s">
        <v>1772</v>
      </c>
      <c r="K131" s="61" t="s">
        <v>1773</v>
      </c>
      <c r="L131" s="61" t="s">
        <v>1876</v>
      </c>
      <c r="M131" s="61" t="s">
        <v>1877</v>
      </c>
      <c r="N131" s="61" t="s">
        <v>1878</v>
      </c>
      <c r="O131" s="61" t="s">
        <v>1981</v>
      </c>
      <c r="P131" s="61" t="s">
        <v>1982</v>
      </c>
      <c r="Q131" s="61" t="s">
        <v>1983</v>
      </c>
      <c r="R131" s="61" t="s">
        <v>2336</v>
      </c>
      <c r="S131" s="61" t="s">
        <v>2337</v>
      </c>
      <c r="T131" s="61" t="s">
        <v>2338</v>
      </c>
      <c r="U131" s="61" t="s">
        <v>2441</v>
      </c>
      <c r="V131" s="61" t="s">
        <v>2442</v>
      </c>
      <c r="W131" s="61" t="s">
        <v>2443</v>
      </c>
      <c r="X131" s="61" t="s">
        <v>2766</v>
      </c>
      <c r="Y131" s="61" t="s">
        <v>2767</v>
      </c>
      <c r="Z131" s="61" t="s">
        <v>2768</v>
      </c>
      <c r="AA131" s="61" t="s">
        <v>2871</v>
      </c>
      <c r="AB131" s="61" t="s">
        <v>2872</v>
      </c>
      <c r="AC131" s="61" t="s">
        <v>2873</v>
      </c>
      <c r="AD131" s="54">
        <v>9</v>
      </c>
    </row>
    <row r="132" spans="1:30" hidden="1">
      <c r="A132" s="42"/>
      <c r="B132" s="45" t="s">
        <v>2987</v>
      </c>
      <c r="C132" s="61" t="s">
        <v>289</v>
      </c>
      <c r="D132" s="61" t="s">
        <v>290</v>
      </c>
      <c r="E132" s="61" t="s">
        <v>291</v>
      </c>
      <c r="F132" s="61" t="s">
        <v>1419</v>
      </c>
      <c r="G132" s="61" t="s">
        <v>1420</v>
      </c>
      <c r="H132" s="61" t="s">
        <v>1421</v>
      </c>
      <c r="I132" s="61" t="s">
        <v>1774</v>
      </c>
      <c r="J132" s="61" t="s">
        <v>1775</v>
      </c>
      <c r="K132" s="61" t="s">
        <v>1776</v>
      </c>
      <c r="L132" s="61" t="s">
        <v>1879</v>
      </c>
      <c r="M132" s="61" t="s">
        <v>1880</v>
      </c>
      <c r="N132" s="61" t="s">
        <v>1881</v>
      </c>
      <c r="O132" s="61" t="s">
        <v>1984</v>
      </c>
      <c r="P132" s="61" t="s">
        <v>1985</v>
      </c>
      <c r="Q132" s="61" t="s">
        <v>1986</v>
      </c>
      <c r="R132" s="61" t="s">
        <v>2339</v>
      </c>
      <c r="S132" s="61" t="s">
        <v>2340</v>
      </c>
      <c r="T132" s="61" t="s">
        <v>2341</v>
      </c>
      <c r="U132" s="61" t="s">
        <v>2444</v>
      </c>
      <c r="V132" s="61" t="s">
        <v>2445</v>
      </c>
      <c r="W132" s="61" t="s">
        <v>2446</v>
      </c>
      <c r="X132" s="61" t="s">
        <v>2769</v>
      </c>
      <c r="Y132" s="61" t="s">
        <v>2770</v>
      </c>
      <c r="Z132" s="61" t="s">
        <v>2771</v>
      </c>
      <c r="AA132" s="61" t="s">
        <v>2874</v>
      </c>
      <c r="AB132" s="61" t="s">
        <v>2875</v>
      </c>
      <c r="AC132" s="61" t="s">
        <v>2876</v>
      </c>
      <c r="AD132" s="54">
        <v>10</v>
      </c>
    </row>
    <row r="133" spans="1:30" hidden="1">
      <c r="A133" s="42"/>
      <c r="B133" s="45" t="s">
        <v>2988</v>
      </c>
      <c r="C133" s="61" t="s">
        <v>292</v>
      </c>
      <c r="D133" s="61" t="s">
        <v>293</v>
      </c>
      <c r="E133" s="61" t="s">
        <v>294</v>
      </c>
      <c r="F133" s="61" t="s">
        <v>1422</v>
      </c>
      <c r="G133" s="61" t="s">
        <v>1423</v>
      </c>
      <c r="H133" s="61" t="s">
        <v>1424</v>
      </c>
      <c r="I133" s="61" t="s">
        <v>1777</v>
      </c>
      <c r="J133" s="61" t="s">
        <v>1778</v>
      </c>
      <c r="K133" s="61" t="s">
        <v>1779</v>
      </c>
      <c r="L133" s="61" t="s">
        <v>1882</v>
      </c>
      <c r="M133" s="61" t="s">
        <v>1883</v>
      </c>
      <c r="N133" s="61" t="s">
        <v>1884</v>
      </c>
      <c r="O133" s="61" t="s">
        <v>1987</v>
      </c>
      <c r="P133" s="61" t="s">
        <v>1988</v>
      </c>
      <c r="Q133" s="61" t="s">
        <v>1989</v>
      </c>
      <c r="R133" s="61" t="s">
        <v>2342</v>
      </c>
      <c r="S133" s="61" t="s">
        <v>2343</v>
      </c>
      <c r="T133" s="61" t="s">
        <v>2344</v>
      </c>
      <c r="U133" s="61" t="s">
        <v>2447</v>
      </c>
      <c r="V133" s="61" t="s">
        <v>2448</v>
      </c>
      <c r="W133" s="61" t="s">
        <v>2449</v>
      </c>
      <c r="X133" s="61" t="s">
        <v>2772</v>
      </c>
      <c r="Y133" s="61" t="s">
        <v>2773</v>
      </c>
      <c r="Z133" s="61" t="s">
        <v>2774</v>
      </c>
      <c r="AA133" s="61" t="s">
        <v>2877</v>
      </c>
      <c r="AB133" s="61" t="s">
        <v>2878</v>
      </c>
      <c r="AC133" s="61" t="s">
        <v>2879</v>
      </c>
      <c r="AD133" s="54">
        <v>11</v>
      </c>
    </row>
    <row r="134" spans="1:30" hidden="1">
      <c r="A134" s="42"/>
      <c r="B134" s="45" t="s">
        <v>2989</v>
      </c>
      <c r="C134" s="61" t="s">
        <v>295</v>
      </c>
      <c r="D134" s="61" t="s">
        <v>296</v>
      </c>
      <c r="E134" s="61" t="s">
        <v>297</v>
      </c>
      <c r="F134" s="61" t="s">
        <v>1425</v>
      </c>
      <c r="G134" s="61" t="s">
        <v>1426</v>
      </c>
      <c r="H134" s="61" t="s">
        <v>1427</v>
      </c>
      <c r="I134" s="61" t="s">
        <v>1780</v>
      </c>
      <c r="J134" s="61" t="s">
        <v>1781</v>
      </c>
      <c r="K134" s="61" t="s">
        <v>1782</v>
      </c>
      <c r="L134" s="61" t="s">
        <v>1885</v>
      </c>
      <c r="M134" s="61" t="s">
        <v>1886</v>
      </c>
      <c r="N134" s="61" t="s">
        <v>1887</v>
      </c>
      <c r="O134" s="61" t="s">
        <v>1990</v>
      </c>
      <c r="P134" s="61" t="s">
        <v>1991</v>
      </c>
      <c r="Q134" s="61" t="s">
        <v>1992</v>
      </c>
      <c r="R134" s="61" t="s">
        <v>2345</v>
      </c>
      <c r="S134" s="61" t="s">
        <v>2346</v>
      </c>
      <c r="T134" s="61" t="s">
        <v>2347</v>
      </c>
      <c r="U134" s="61" t="s">
        <v>2450</v>
      </c>
      <c r="V134" s="61" t="s">
        <v>2451</v>
      </c>
      <c r="W134" s="61" t="s">
        <v>2452</v>
      </c>
      <c r="X134" s="61" t="s">
        <v>2775</v>
      </c>
      <c r="Y134" s="61" t="s">
        <v>2776</v>
      </c>
      <c r="Z134" s="61" t="s">
        <v>2777</v>
      </c>
      <c r="AA134" s="61" t="s">
        <v>2880</v>
      </c>
      <c r="AB134" s="61" t="s">
        <v>2881</v>
      </c>
      <c r="AC134" s="61" t="s">
        <v>2882</v>
      </c>
      <c r="AD134" s="54">
        <v>12</v>
      </c>
    </row>
    <row r="135" spans="1:30" hidden="1">
      <c r="A135" s="42"/>
      <c r="B135" s="45" t="s">
        <v>2990</v>
      </c>
      <c r="C135" s="61" t="s">
        <v>298</v>
      </c>
      <c r="D135" s="61" t="s">
        <v>299</v>
      </c>
      <c r="E135" s="61" t="s">
        <v>300</v>
      </c>
      <c r="F135" s="61" t="s">
        <v>1428</v>
      </c>
      <c r="G135" s="61" t="s">
        <v>1429</v>
      </c>
      <c r="H135" s="61" t="s">
        <v>1430</v>
      </c>
      <c r="I135" s="61" t="s">
        <v>1783</v>
      </c>
      <c r="J135" s="61" t="s">
        <v>1784</v>
      </c>
      <c r="K135" s="61" t="s">
        <v>1785</v>
      </c>
      <c r="L135" s="61" t="s">
        <v>1888</v>
      </c>
      <c r="M135" s="61" t="s">
        <v>1889</v>
      </c>
      <c r="N135" s="61" t="s">
        <v>1890</v>
      </c>
      <c r="O135" s="61" t="s">
        <v>1993</v>
      </c>
      <c r="P135" s="61" t="s">
        <v>1994</v>
      </c>
      <c r="Q135" s="61" t="s">
        <v>1995</v>
      </c>
      <c r="R135" s="61" t="s">
        <v>2348</v>
      </c>
      <c r="S135" s="61" t="s">
        <v>2349</v>
      </c>
      <c r="T135" s="61" t="s">
        <v>2350</v>
      </c>
      <c r="U135" s="61" t="s">
        <v>2453</v>
      </c>
      <c r="V135" s="61" t="s">
        <v>2454</v>
      </c>
      <c r="W135" s="61" t="s">
        <v>2455</v>
      </c>
      <c r="X135" s="61" t="s">
        <v>2778</v>
      </c>
      <c r="Y135" s="61" t="s">
        <v>2779</v>
      </c>
      <c r="Z135" s="61" t="s">
        <v>2780</v>
      </c>
      <c r="AA135" s="61" t="s">
        <v>2883</v>
      </c>
      <c r="AB135" s="61" t="s">
        <v>2884</v>
      </c>
      <c r="AC135" s="61" t="s">
        <v>2885</v>
      </c>
      <c r="AD135" s="54">
        <v>13</v>
      </c>
    </row>
    <row r="136" spans="1:30" hidden="1">
      <c r="A136" s="42"/>
      <c r="B136" s="45" t="s">
        <v>2991</v>
      </c>
      <c r="C136" s="61" t="s">
        <v>301</v>
      </c>
      <c r="D136" s="61" t="s">
        <v>302</v>
      </c>
      <c r="E136" s="61" t="s">
        <v>303</v>
      </c>
      <c r="F136" s="61" t="s">
        <v>1431</v>
      </c>
      <c r="G136" s="61" t="s">
        <v>1432</v>
      </c>
      <c r="H136" s="61" t="s">
        <v>1433</v>
      </c>
      <c r="I136" s="61" t="s">
        <v>1786</v>
      </c>
      <c r="J136" s="61" t="s">
        <v>1787</v>
      </c>
      <c r="K136" s="61" t="s">
        <v>1788</v>
      </c>
      <c r="L136" s="61" t="s">
        <v>1891</v>
      </c>
      <c r="M136" s="61" t="s">
        <v>1892</v>
      </c>
      <c r="N136" s="61" t="s">
        <v>1893</v>
      </c>
      <c r="O136" s="61" t="s">
        <v>1996</v>
      </c>
      <c r="P136" s="61" t="s">
        <v>1997</v>
      </c>
      <c r="Q136" s="61" t="s">
        <v>1998</v>
      </c>
      <c r="R136" s="61" t="s">
        <v>2351</v>
      </c>
      <c r="S136" s="61" t="s">
        <v>2352</v>
      </c>
      <c r="T136" s="61" t="s">
        <v>2353</v>
      </c>
      <c r="U136" s="61" t="s">
        <v>2456</v>
      </c>
      <c r="V136" s="61" t="s">
        <v>2457</v>
      </c>
      <c r="W136" s="61" t="s">
        <v>2458</v>
      </c>
      <c r="X136" s="61" t="s">
        <v>2781</v>
      </c>
      <c r="Y136" s="61" t="s">
        <v>2782</v>
      </c>
      <c r="Z136" s="61" t="s">
        <v>2783</v>
      </c>
      <c r="AA136" s="61" t="s">
        <v>2886</v>
      </c>
      <c r="AB136" s="61" t="s">
        <v>2887</v>
      </c>
      <c r="AC136" s="61" t="s">
        <v>2888</v>
      </c>
      <c r="AD136" s="54">
        <v>14</v>
      </c>
    </row>
    <row r="137" spans="1:30" hidden="1">
      <c r="A137" s="42"/>
      <c r="B137" s="45" t="s">
        <v>2992</v>
      </c>
      <c r="C137" s="61" t="s">
        <v>304</v>
      </c>
      <c r="D137" s="61" t="s">
        <v>305</v>
      </c>
      <c r="E137" s="61" t="s">
        <v>306</v>
      </c>
      <c r="F137" s="61" t="s">
        <v>1434</v>
      </c>
      <c r="G137" s="61" t="s">
        <v>1435</v>
      </c>
      <c r="H137" s="61" t="s">
        <v>1436</v>
      </c>
      <c r="I137" s="61" t="s">
        <v>1789</v>
      </c>
      <c r="J137" s="61" t="s">
        <v>1790</v>
      </c>
      <c r="K137" s="61" t="s">
        <v>1791</v>
      </c>
      <c r="L137" s="61" t="s">
        <v>1894</v>
      </c>
      <c r="M137" s="61" t="s">
        <v>1895</v>
      </c>
      <c r="N137" s="61" t="s">
        <v>1896</v>
      </c>
      <c r="O137" s="61" t="s">
        <v>1999</v>
      </c>
      <c r="P137" s="61" t="s">
        <v>2000</v>
      </c>
      <c r="Q137" s="61" t="s">
        <v>2001</v>
      </c>
      <c r="R137" s="61" t="s">
        <v>2354</v>
      </c>
      <c r="S137" s="61" t="s">
        <v>2355</v>
      </c>
      <c r="T137" s="61" t="s">
        <v>2356</v>
      </c>
      <c r="U137" s="61" t="s">
        <v>2459</v>
      </c>
      <c r="V137" s="61" t="s">
        <v>2460</v>
      </c>
      <c r="W137" s="61" t="s">
        <v>2461</v>
      </c>
      <c r="X137" s="61" t="s">
        <v>2784</v>
      </c>
      <c r="Y137" s="61" t="s">
        <v>2785</v>
      </c>
      <c r="Z137" s="61" t="s">
        <v>2786</v>
      </c>
      <c r="AA137" s="61" t="s">
        <v>2889</v>
      </c>
      <c r="AB137" s="61" t="s">
        <v>2890</v>
      </c>
      <c r="AC137" s="61" t="s">
        <v>2891</v>
      </c>
      <c r="AD137" s="54">
        <v>15</v>
      </c>
    </row>
    <row r="138" spans="1:30" hidden="1">
      <c r="A138" s="42"/>
      <c r="B138" s="45" t="s">
        <v>2993</v>
      </c>
      <c r="C138" s="61" t="s">
        <v>307</v>
      </c>
      <c r="D138" s="61" t="s">
        <v>308</v>
      </c>
      <c r="E138" s="61" t="s">
        <v>309</v>
      </c>
      <c r="F138" s="61" t="s">
        <v>1437</v>
      </c>
      <c r="G138" s="61" t="s">
        <v>1438</v>
      </c>
      <c r="H138" s="61" t="s">
        <v>1439</v>
      </c>
      <c r="I138" s="61" t="s">
        <v>1792</v>
      </c>
      <c r="J138" s="61" t="s">
        <v>1793</v>
      </c>
      <c r="K138" s="61" t="s">
        <v>1794</v>
      </c>
      <c r="L138" s="61" t="s">
        <v>1897</v>
      </c>
      <c r="M138" s="61" t="s">
        <v>1898</v>
      </c>
      <c r="N138" s="61" t="s">
        <v>1899</v>
      </c>
      <c r="O138" s="61" t="s">
        <v>2002</v>
      </c>
      <c r="P138" s="61" t="s">
        <v>2003</v>
      </c>
      <c r="Q138" s="61" t="s">
        <v>2004</v>
      </c>
      <c r="R138" s="61" t="s">
        <v>2357</v>
      </c>
      <c r="S138" s="61" t="s">
        <v>2358</v>
      </c>
      <c r="T138" s="61" t="s">
        <v>2359</v>
      </c>
      <c r="U138" s="61" t="s">
        <v>2462</v>
      </c>
      <c r="V138" s="61" t="s">
        <v>2463</v>
      </c>
      <c r="W138" s="61" t="s">
        <v>2464</v>
      </c>
      <c r="X138" s="61" t="s">
        <v>2787</v>
      </c>
      <c r="Y138" s="61" t="s">
        <v>2788</v>
      </c>
      <c r="Z138" s="61" t="s">
        <v>2789</v>
      </c>
      <c r="AA138" s="61" t="s">
        <v>2892</v>
      </c>
      <c r="AB138" s="61" t="s">
        <v>2893</v>
      </c>
      <c r="AC138" s="61" t="s">
        <v>2894</v>
      </c>
      <c r="AD138" s="54">
        <v>16</v>
      </c>
    </row>
    <row r="139" spans="1:30" hidden="1">
      <c r="A139" s="42"/>
      <c r="B139" s="45" t="s">
        <v>2994</v>
      </c>
      <c r="C139" s="61" t="s">
        <v>310</v>
      </c>
      <c r="D139" s="61" t="s">
        <v>311</v>
      </c>
      <c r="E139" s="61" t="s">
        <v>312</v>
      </c>
      <c r="F139" s="61" t="s">
        <v>1440</v>
      </c>
      <c r="G139" s="61" t="s">
        <v>1441</v>
      </c>
      <c r="H139" s="61" t="s">
        <v>1442</v>
      </c>
      <c r="I139" s="61" t="s">
        <v>1795</v>
      </c>
      <c r="J139" s="61" t="s">
        <v>1796</v>
      </c>
      <c r="K139" s="61" t="s">
        <v>1797</v>
      </c>
      <c r="L139" s="61" t="s">
        <v>1900</v>
      </c>
      <c r="M139" s="61" t="s">
        <v>1901</v>
      </c>
      <c r="N139" s="61" t="s">
        <v>1902</v>
      </c>
      <c r="O139" s="61" t="s">
        <v>2005</v>
      </c>
      <c r="P139" s="61" t="s">
        <v>2006</v>
      </c>
      <c r="Q139" s="61" t="s">
        <v>2007</v>
      </c>
      <c r="R139" s="61" t="s">
        <v>2360</v>
      </c>
      <c r="S139" s="61" t="s">
        <v>2361</v>
      </c>
      <c r="T139" s="61" t="s">
        <v>2362</v>
      </c>
      <c r="U139" s="61" t="s">
        <v>2465</v>
      </c>
      <c r="V139" s="61" t="s">
        <v>2466</v>
      </c>
      <c r="W139" s="61" t="s">
        <v>2467</v>
      </c>
      <c r="X139" s="61" t="s">
        <v>2790</v>
      </c>
      <c r="Y139" s="61" t="s">
        <v>2791</v>
      </c>
      <c r="Z139" s="61" t="s">
        <v>2792</v>
      </c>
      <c r="AA139" s="61" t="s">
        <v>2895</v>
      </c>
      <c r="AB139" s="61" t="s">
        <v>2896</v>
      </c>
      <c r="AC139" s="61" t="s">
        <v>2897</v>
      </c>
      <c r="AD139" s="54">
        <v>17</v>
      </c>
    </row>
    <row r="140" spans="1:30" hidden="1">
      <c r="A140" s="42"/>
      <c r="B140" s="45" t="s">
        <v>2995</v>
      </c>
      <c r="C140" s="61" t="s">
        <v>313</v>
      </c>
      <c r="D140" s="61" t="s">
        <v>314</v>
      </c>
      <c r="E140" s="61" t="s">
        <v>315</v>
      </c>
      <c r="F140" s="61" t="s">
        <v>1443</v>
      </c>
      <c r="G140" s="61" t="s">
        <v>1444</v>
      </c>
      <c r="H140" s="61" t="s">
        <v>1445</v>
      </c>
      <c r="I140" s="61" t="s">
        <v>1798</v>
      </c>
      <c r="J140" s="61" t="s">
        <v>1799</v>
      </c>
      <c r="K140" s="61" t="s">
        <v>1800</v>
      </c>
      <c r="L140" s="61" t="s">
        <v>1903</v>
      </c>
      <c r="M140" s="61" t="s">
        <v>1904</v>
      </c>
      <c r="N140" s="61" t="s">
        <v>1905</v>
      </c>
      <c r="O140" s="61" t="s">
        <v>2008</v>
      </c>
      <c r="P140" s="61" t="s">
        <v>2009</v>
      </c>
      <c r="Q140" s="61" t="s">
        <v>2010</v>
      </c>
      <c r="R140" s="61" t="s">
        <v>2363</v>
      </c>
      <c r="S140" s="61" t="s">
        <v>2364</v>
      </c>
      <c r="T140" s="61" t="s">
        <v>2365</v>
      </c>
      <c r="U140" s="61" t="s">
        <v>2468</v>
      </c>
      <c r="V140" s="61" t="s">
        <v>2469</v>
      </c>
      <c r="W140" s="61" t="s">
        <v>2470</v>
      </c>
      <c r="X140" s="61" t="s">
        <v>2793</v>
      </c>
      <c r="Y140" s="61" t="s">
        <v>2794</v>
      </c>
      <c r="Z140" s="61" t="s">
        <v>2795</v>
      </c>
      <c r="AA140" s="61" t="s">
        <v>2898</v>
      </c>
      <c r="AB140" s="61" t="s">
        <v>2899</v>
      </c>
      <c r="AC140" s="61" t="s">
        <v>2900</v>
      </c>
      <c r="AD140" s="54">
        <v>18</v>
      </c>
    </row>
    <row r="141" spans="1:30" hidden="1">
      <c r="A141" s="42"/>
      <c r="B141" s="45" t="s">
        <v>2996</v>
      </c>
      <c r="C141" s="61" t="s">
        <v>316</v>
      </c>
      <c r="D141" s="61" t="s">
        <v>317</v>
      </c>
      <c r="E141" s="61" t="s">
        <v>318</v>
      </c>
      <c r="F141" s="61" t="s">
        <v>1446</v>
      </c>
      <c r="G141" s="61" t="s">
        <v>1447</v>
      </c>
      <c r="H141" s="61" t="s">
        <v>1448</v>
      </c>
      <c r="I141" s="61" t="s">
        <v>1801</v>
      </c>
      <c r="J141" s="61" t="s">
        <v>1802</v>
      </c>
      <c r="K141" s="61" t="s">
        <v>1803</v>
      </c>
      <c r="L141" s="61" t="s">
        <v>1906</v>
      </c>
      <c r="M141" s="61" t="s">
        <v>1907</v>
      </c>
      <c r="N141" s="61" t="s">
        <v>1908</v>
      </c>
      <c r="O141" s="61" t="s">
        <v>2011</v>
      </c>
      <c r="P141" s="61" t="s">
        <v>2262</v>
      </c>
      <c r="Q141" s="61" t="s">
        <v>2263</v>
      </c>
      <c r="R141" s="61" t="s">
        <v>2366</v>
      </c>
      <c r="S141" s="61" t="s">
        <v>2367</v>
      </c>
      <c r="T141" s="61" t="s">
        <v>2368</v>
      </c>
      <c r="U141" s="61" t="s">
        <v>2471</v>
      </c>
      <c r="V141" s="61" t="s">
        <v>2472</v>
      </c>
      <c r="W141" s="61" t="s">
        <v>2473</v>
      </c>
      <c r="X141" s="61" t="s">
        <v>2796</v>
      </c>
      <c r="Y141" s="61" t="s">
        <v>2797</v>
      </c>
      <c r="Z141" s="61" t="s">
        <v>2798</v>
      </c>
      <c r="AA141" s="61" t="s">
        <v>2901</v>
      </c>
      <c r="AB141" s="61" t="s">
        <v>2902</v>
      </c>
      <c r="AC141" s="61" t="s">
        <v>2903</v>
      </c>
      <c r="AD141" s="54">
        <v>19</v>
      </c>
    </row>
    <row r="142" spans="1:30" hidden="1">
      <c r="A142" s="42"/>
      <c r="B142" s="45" t="s">
        <v>2997</v>
      </c>
      <c r="C142" s="61" t="s">
        <v>319</v>
      </c>
      <c r="D142" s="61" t="s">
        <v>320</v>
      </c>
      <c r="E142" s="61" t="s">
        <v>321</v>
      </c>
      <c r="F142" s="61" t="s">
        <v>1449</v>
      </c>
      <c r="G142" s="61" t="s">
        <v>1450</v>
      </c>
      <c r="H142" s="61" t="s">
        <v>1451</v>
      </c>
      <c r="I142" s="61" t="s">
        <v>1804</v>
      </c>
      <c r="J142" s="61" t="s">
        <v>1805</v>
      </c>
      <c r="K142" s="61" t="s">
        <v>1806</v>
      </c>
      <c r="L142" s="61" t="s">
        <v>1909</v>
      </c>
      <c r="M142" s="61" t="s">
        <v>1910</v>
      </c>
      <c r="N142" s="61" t="s">
        <v>1911</v>
      </c>
      <c r="O142" s="61" t="s">
        <v>2264</v>
      </c>
      <c r="P142" s="61" t="s">
        <v>2265</v>
      </c>
      <c r="Q142" s="61" t="s">
        <v>2266</v>
      </c>
      <c r="R142" s="61" t="s">
        <v>2369</v>
      </c>
      <c r="S142" s="61" t="s">
        <v>2370</v>
      </c>
      <c r="T142" s="61" t="s">
        <v>2371</v>
      </c>
      <c r="U142" s="61" t="s">
        <v>2474</v>
      </c>
      <c r="V142" s="61" t="s">
        <v>2475</v>
      </c>
      <c r="W142" s="61" t="s">
        <v>2476</v>
      </c>
      <c r="X142" s="61" t="s">
        <v>2799</v>
      </c>
      <c r="Y142" s="61" t="s">
        <v>2800</v>
      </c>
      <c r="Z142" s="61" t="s">
        <v>2801</v>
      </c>
      <c r="AA142" s="61" t="s">
        <v>2904</v>
      </c>
      <c r="AB142" s="61" t="s">
        <v>2905</v>
      </c>
      <c r="AC142" s="61" t="s">
        <v>2906</v>
      </c>
      <c r="AD142" s="54">
        <v>20</v>
      </c>
    </row>
    <row r="143" spans="1:30" hidden="1">
      <c r="A143" s="42"/>
      <c r="B143" s="45" t="s">
        <v>2998</v>
      </c>
      <c r="C143" s="61" t="s">
        <v>322</v>
      </c>
      <c r="D143" s="61" t="s">
        <v>323</v>
      </c>
      <c r="E143" s="61" t="s">
        <v>324</v>
      </c>
      <c r="F143" s="61" t="s">
        <v>1452</v>
      </c>
      <c r="G143" s="61" t="s">
        <v>1453</v>
      </c>
      <c r="H143" s="61" t="s">
        <v>1454</v>
      </c>
      <c r="I143" s="61" t="s">
        <v>1807</v>
      </c>
      <c r="J143" s="61" t="s">
        <v>1808</v>
      </c>
      <c r="K143" s="61" t="s">
        <v>1809</v>
      </c>
      <c r="L143" s="61" t="s">
        <v>1912</v>
      </c>
      <c r="M143" s="61" t="s">
        <v>1913</v>
      </c>
      <c r="N143" s="61" t="s">
        <v>1914</v>
      </c>
      <c r="O143" s="61" t="s">
        <v>2267</v>
      </c>
      <c r="P143" s="61" t="s">
        <v>2268</v>
      </c>
      <c r="Q143" s="61" t="s">
        <v>2269</v>
      </c>
      <c r="R143" s="61" t="s">
        <v>2372</v>
      </c>
      <c r="S143" s="61" t="s">
        <v>2373</v>
      </c>
      <c r="T143" s="61" t="s">
        <v>2374</v>
      </c>
      <c r="U143" s="61" t="s">
        <v>2477</v>
      </c>
      <c r="V143" s="61" t="s">
        <v>2478</v>
      </c>
      <c r="W143" s="61" t="s">
        <v>2479</v>
      </c>
      <c r="X143" s="61" t="s">
        <v>2802</v>
      </c>
      <c r="Y143" s="61" t="s">
        <v>2803</v>
      </c>
      <c r="Z143" s="61" t="s">
        <v>2804</v>
      </c>
      <c r="AA143" s="61" t="s">
        <v>2907</v>
      </c>
      <c r="AB143" s="61" t="s">
        <v>2908</v>
      </c>
      <c r="AC143" s="61" t="s">
        <v>2909</v>
      </c>
      <c r="AD143" s="54">
        <v>21</v>
      </c>
    </row>
    <row r="144" spans="1:30" hidden="1">
      <c r="A144" s="42"/>
      <c r="B144" s="45" t="s">
        <v>2999</v>
      </c>
      <c r="C144" s="61" t="s">
        <v>325</v>
      </c>
      <c r="D144" s="61" t="s">
        <v>326</v>
      </c>
      <c r="E144" s="61" t="s">
        <v>327</v>
      </c>
      <c r="F144" s="61" t="s">
        <v>1455</v>
      </c>
      <c r="G144" s="61" t="s">
        <v>1456</v>
      </c>
      <c r="H144" s="61" t="s">
        <v>1457</v>
      </c>
      <c r="I144" s="61" t="s">
        <v>1810</v>
      </c>
      <c r="J144" s="61" t="s">
        <v>1811</v>
      </c>
      <c r="K144" s="61" t="s">
        <v>1812</v>
      </c>
      <c r="L144" s="61" t="s">
        <v>1915</v>
      </c>
      <c r="M144" s="61" t="s">
        <v>1916</v>
      </c>
      <c r="N144" s="61" t="s">
        <v>1917</v>
      </c>
      <c r="O144" s="61" t="s">
        <v>2270</v>
      </c>
      <c r="P144" s="61" t="s">
        <v>2271</v>
      </c>
      <c r="Q144" s="61" t="s">
        <v>2272</v>
      </c>
      <c r="R144" s="61" t="s">
        <v>2375</v>
      </c>
      <c r="S144" s="61" t="s">
        <v>2376</v>
      </c>
      <c r="T144" s="61" t="s">
        <v>2377</v>
      </c>
      <c r="U144" s="61" t="s">
        <v>2480</v>
      </c>
      <c r="V144" s="61" t="s">
        <v>2481</v>
      </c>
      <c r="W144" s="61" t="s">
        <v>2482</v>
      </c>
      <c r="X144" s="61" t="s">
        <v>2805</v>
      </c>
      <c r="Y144" s="61" t="s">
        <v>2806</v>
      </c>
      <c r="Z144" s="61" t="s">
        <v>2807</v>
      </c>
      <c r="AA144" s="61" t="s">
        <v>2910</v>
      </c>
      <c r="AB144" s="61" t="s">
        <v>2911</v>
      </c>
      <c r="AC144" s="61" t="s">
        <v>2912</v>
      </c>
      <c r="AD144" s="54">
        <v>22</v>
      </c>
    </row>
    <row r="145" spans="1:30" hidden="1">
      <c r="A145" s="42"/>
      <c r="B145" s="45" t="s">
        <v>3000</v>
      </c>
      <c r="C145" s="61" t="s">
        <v>328</v>
      </c>
      <c r="D145" s="61" t="s">
        <v>329</v>
      </c>
      <c r="E145" s="61" t="s">
        <v>330</v>
      </c>
      <c r="F145" s="61" t="s">
        <v>1458</v>
      </c>
      <c r="G145" s="61" t="s">
        <v>1459</v>
      </c>
      <c r="H145" s="61" t="s">
        <v>1460</v>
      </c>
      <c r="I145" s="61" t="s">
        <v>1813</v>
      </c>
      <c r="J145" s="61" t="s">
        <v>1814</v>
      </c>
      <c r="K145" s="61" t="s">
        <v>1815</v>
      </c>
      <c r="L145" s="61" t="s">
        <v>1918</v>
      </c>
      <c r="M145" s="61" t="s">
        <v>1919</v>
      </c>
      <c r="N145" s="61" t="s">
        <v>1920</v>
      </c>
      <c r="O145" s="61" t="s">
        <v>2273</v>
      </c>
      <c r="P145" s="61" t="s">
        <v>2274</v>
      </c>
      <c r="Q145" s="61" t="s">
        <v>2275</v>
      </c>
      <c r="R145" s="61" t="s">
        <v>2378</v>
      </c>
      <c r="S145" s="61" t="s">
        <v>2379</v>
      </c>
      <c r="T145" s="61" t="s">
        <v>2380</v>
      </c>
      <c r="U145" s="61" t="s">
        <v>2483</v>
      </c>
      <c r="V145" s="61" t="s">
        <v>2484</v>
      </c>
      <c r="W145" s="61" t="s">
        <v>2485</v>
      </c>
      <c r="X145" s="61" t="s">
        <v>2808</v>
      </c>
      <c r="Y145" s="61" t="s">
        <v>2809</v>
      </c>
      <c r="Z145" s="61" t="s">
        <v>2810</v>
      </c>
      <c r="AA145" s="61" t="s">
        <v>2913</v>
      </c>
      <c r="AB145" s="61" t="s">
        <v>2914</v>
      </c>
      <c r="AC145" s="61" t="s">
        <v>2915</v>
      </c>
      <c r="AD145" s="54">
        <v>23</v>
      </c>
    </row>
    <row r="146" spans="1:30" hidden="1">
      <c r="A146" s="42"/>
      <c r="B146" s="45" t="s">
        <v>3001</v>
      </c>
      <c r="C146" s="61" t="s">
        <v>331</v>
      </c>
      <c r="D146" s="61" t="s">
        <v>332</v>
      </c>
      <c r="E146" s="61" t="s">
        <v>333</v>
      </c>
      <c r="F146" s="61" t="s">
        <v>1461</v>
      </c>
      <c r="G146" s="61" t="s">
        <v>1462</v>
      </c>
      <c r="H146" s="61" t="s">
        <v>1463</v>
      </c>
      <c r="I146" s="61" t="s">
        <v>1816</v>
      </c>
      <c r="J146" s="61" t="s">
        <v>1817</v>
      </c>
      <c r="K146" s="61" t="s">
        <v>1818</v>
      </c>
      <c r="L146" s="61" t="s">
        <v>1921</v>
      </c>
      <c r="M146" s="61" t="s">
        <v>1922</v>
      </c>
      <c r="N146" s="61" t="s">
        <v>1923</v>
      </c>
      <c r="O146" s="61" t="s">
        <v>2276</v>
      </c>
      <c r="P146" s="61" t="s">
        <v>2277</v>
      </c>
      <c r="Q146" s="61" t="s">
        <v>2278</v>
      </c>
      <c r="R146" s="61" t="s">
        <v>2381</v>
      </c>
      <c r="S146" s="61" t="s">
        <v>2382</v>
      </c>
      <c r="T146" s="61" t="s">
        <v>2383</v>
      </c>
      <c r="U146" s="61" t="s">
        <v>2486</v>
      </c>
      <c r="V146" s="61" t="s">
        <v>2487</v>
      </c>
      <c r="W146" s="61" t="s">
        <v>2488</v>
      </c>
      <c r="X146" s="61" t="s">
        <v>2811</v>
      </c>
      <c r="Y146" s="61" t="s">
        <v>2812</v>
      </c>
      <c r="Z146" s="61" t="s">
        <v>2813</v>
      </c>
      <c r="AA146" s="61" t="s">
        <v>2916</v>
      </c>
      <c r="AB146" s="61" t="s">
        <v>2917</v>
      </c>
      <c r="AC146" s="61" t="s">
        <v>2918</v>
      </c>
      <c r="AD146" s="54">
        <v>24</v>
      </c>
    </row>
    <row r="147" spans="1:30" hidden="1">
      <c r="A147" s="42"/>
      <c r="B147" s="45" t="s">
        <v>3002</v>
      </c>
      <c r="C147" s="61" t="s">
        <v>334</v>
      </c>
      <c r="D147" s="61" t="s">
        <v>335</v>
      </c>
      <c r="E147" s="61" t="s">
        <v>336</v>
      </c>
      <c r="F147" s="61" t="s">
        <v>1464</v>
      </c>
      <c r="G147" s="61" t="s">
        <v>1465</v>
      </c>
      <c r="H147" s="61" t="s">
        <v>1466</v>
      </c>
      <c r="I147" s="61" t="s">
        <v>1819</v>
      </c>
      <c r="J147" s="61" t="s">
        <v>1820</v>
      </c>
      <c r="K147" s="61" t="s">
        <v>1821</v>
      </c>
      <c r="L147" s="61" t="s">
        <v>1924</v>
      </c>
      <c r="M147" s="61" t="s">
        <v>1925</v>
      </c>
      <c r="N147" s="61" t="s">
        <v>1926</v>
      </c>
      <c r="O147" s="61" t="s">
        <v>2279</v>
      </c>
      <c r="P147" s="61" t="s">
        <v>2280</v>
      </c>
      <c r="Q147" s="61" t="s">
        <v>2281</v>
      </c>
      <c r="R147" s="61" t="s">
        <v>2384</v>
      </c>
      <c r="S147" s="61" t="s">
        <v>2385</v>
      </c>
      <c r="T147" s="61" t="s">
        <v>2386</v>
      </c>
      <c r="U147" s="61" t="s">
        <v>2489</v>
      </c>
      <c r="V147" s="61" t="s">
        <v>2490</v>
      </c>
      <c r="W147" s="61" t="s">
        <v>2491</v>
      </c>
      <c r="X147" s="61" t="s">
        <v>2814</v>
      </c>
      <c r="Y147" s="61" t="s">
        <v>2815</v>
      </c>
      <c r="Z147" s="61" t="s">
        <v>2816</v>
      </c>
      <c r="AA147" s="61" t="s">
        <v>2919</v>
      </c>
      <c r="AB147" s="61" t="s">
        <v>2920</v>
      </c>
      <c r="AC147" s="61" t="s">
        <v>2921</v>
      </c>
      <c r="AD147" s="54">
        <v>25</v>
      </c>
    </row>
    <row r="148" spans="1:30" hidden="1">
      <c r="A148" s="42"/>
      <c r="B148" s="45" t="s">
        <v>3003</v>
      </c>
      <c r="C148" s="61" t="s">
        <v>337</v>
      </c>
      <c r="D148" s="61" t="s">
        <v>338</v>
      </c>
      <c r="E148" s="61" t="s">
        <v>339</v>
      </c>
      <c r="F148" s="61" t="s">
        <v>1467</v>
      </c>
      <c r="G148" s="61" t="s">
        <v>1468</v>
      </c>
      <c r="H148" s="61" t="s">
        <v>1469</v>
      </c>
      <c r="I148" s="61" t="s">
        <v>1822</v>
      </c>
      <c r="J148" s="61" t="s">
        <v>1823</v>
      </c>
      <c r="K148" s="61" t="s">
        <v>1824</v>
      </c>
      <c r="L148" s="61" t="s">
        <v>1927</v>
      </c>
      <c r="M148" s="61" t="s">
        <v>1928</v>
      </c>
      <c r="N148" s="61" t="s">
        <v>1929</v>
      </c>
      <c r="O148" s="61" t="s">
        <v>2282</v>
      </c>
      <c r="P148" s="61" t="s">
        <v>2283</v>
      </c>
      <c r="Q148" s="61" t="s">
        <v>2284</v>
      </c>
      <c r="R148" s="61" t="s">
        <v>2387</v>
      </c>
      <c r="S148" s="61" t="s">
        <v>2388</v>
      </c>
      <c r="T148" s="61" t="s">
        <v>2389</v>
      </c>
      <c r="U148" s="61" t="s">
        <v>2492</v>
      </c>
      <c r="V148" s="61" t="s">
        <v>2493</v>
      </c>
      <c r="W148" s="61" t="s">
        <v>2494</v>
      </c>
      <c r="X148" s="61" t="s">
        <v>2817</v>
      </c>
      <c r="Y148" s="61" t="s">
        <v>2818</v>
      </c>
      <c r="Z148" s="61" t="s">
        <v>2819</v>
      </c>
      <c r="AA148" s="61" t="s">
        <v>2922</v>
      </c>
      <c r="AB148" s="61" t="s">
        <v>2923</v>
      </c>
      <c r="AC148" s="61" t="s">
        <v>2924</v>
      </c>
      <c r="AD148" s="54">
        <v>26</v>
      </c>
    </row>
    <row r="149" spans="1:30" hidden="1">
      <c r="A149" s="42"/>
      <c r="B149" s="45" t="s">
        <v>3004</v>
      </c>
      <c r="C149" s="61" t="s">
        <v>340</v>
      </c>
      <c r="D149" s="61" t="s">
        <v>341</v>
      </c>
      <c r="E149" s="61" t="s">
        <v>342</v>
      </c>
      <c r="F149" s="61" t="s">
        <v>1470</v>
      </c>
      <c r="G149" s="61" t="s">
        <v>1471</v>
      </c>
      <c r="H149" s="61" t="s">
        <v>1472</v>
      </c>
      <c r="I149" s="61" t="s">
        <v>1825</v>
      </c>
      <c r="J149" s="61" t="s">
        <v>1826</v>
      </c>
      <c r="K149" s="61" t="s">
        <v>1827</v>
      </c>
      <c r="L149" s="61" t="s">
        <v>1930</v>
      </c>
      <c r="M149" s="61" t="s">
        <v>1931</v>
      </c>
      <c r="N149" s="61" t="s">
        <v>1932</v>
      </c>
      <c r="O149" s="61" t="s">
        <v>2285</v>
      </c>
      <c r="P149" s="61" t="s">
        <v>2286</v>
      </c>
      <c r="Q149" s="61" t="s">
        <v>2287</v>
      </c>
      <c r="R149" s="61" t="s">
        <v>2390</v>
      </c>
      <c r="S149" s="61" t="s">
        <v>2391</v>
      </c>
      <c r="T149" s="61" t="s">
        <v>2392</v>
      </c>
      <c r="U149" s="61" t="s">
        <v>2495</v>
      </c>
      <c r="V149" s="61" t="s">
        <v>2496</v>
      </c>
      <c r="W149" s="61" t="s">
        <v>2497</v>
      </c>
      <c r="X149" s="61" t="s">
        <v>2820</v>
      </c>
      <c r="Y149" s="61" t="s">
        <v>2821</v>
      </c>
      <c r="Z149" s="61" t="s">
        <v>2822</v>
      </c>
      <c r="AA149" s="61" t="s">
        <v>2925</v>
      </c>
      <c r="AB149" s="61" t="s">
        <v>2926</v>
      </c>
      <c r="AC149" s="61" t="s">
        <v>2927</v>
      </c>
      <c r="AD149" s="54">
        <v>27</v>
      </c>
    </row>
    <row r="150" spans="1:30" hidden="1">
      <c r="A150" s="42"/>
      <c r="B150" s="45" t="s">
        <v>3005</v>
      </c>
      <c r="C150" s="61" t="s">
        <v>343</v>
      </c>
      <c r="D150" s="61" t="s">
        <v>344</v>
      </c>
      <c r="E150" s="61" t="s">
        <v>345</v>
      </c>
      <c r="F150" s="61" t="s">
        <v>1473</v>
      </c>
      <c r="G150" s="61" t="s">
        <v>1474</v>
      </c>
      <c r="H150" s="61" t="s">
        <v>1475</v>
      </c>
      <c r="I150" s="61" t="s">
        <v>1828</v>
      </c>
      <c r="J150" s="61" t="s">
        <v>1829</v>
      </c>
      <c r="K150" s="61" t="s">
        <v>1830</v>
      </c>
      <c r="L150" s="61" t="s">
        <v>1933</v>
      </c>
      <c r="M150" s="61" t="s">
        <v>1934</v>
      </c>
      <c r="N150" s="61" t="s">
        <v>1935</v>
      </c>
      <c r="O150" s="61" t="s">
        <v>2288</v>
      </c>
      <c r="P150" s="61" t="s">
        <v>2289</v>
      </c>
      <c r="Q150" s="61" t="s">
        <v>2290</v>
      </c>
      <c r="R150" s="61" t="s">
        <v>2393</v>
      </c>
      <c r="S150" s="61" t="s">
        <v>2394</v>
      </c>
      <c r="T150" s="61" t="s">
        <v>2395</v>
      </c>
      <c r="U150" s="61" t="s">
        <v>2498</v>
      </c>
      <c r="V150" s="61" t="s">
        <v>2499</v>
      </c>
      <c r="W150" s="61" t="s">
        <v>2500</v>
      </c>
      <c r="X150" s="61" t="s">
        <v>2823</v>
      </c>
      <c r="Y150" s="61" t="s">
        <v>2824</v>
      </c>
      <c r="Z150" s="61" t="s">
        <v>2825</v>
      </c>
      <c r="AA150" s="61" t="s">
        <v>2928</v>
      </c>
      <c r="AB150" s="61" t="s">
        <v>2929</v>
      </c>
      <c r="AC150" s="61" t="s">
        <v>2930</v>
      </c>
      <c r="AD150" s="54">
        <v>28</v>
      </c>
    </row>
    <row r="151" spans="1:30" hidden="1">
      <c r="A151" s="42"/>
      <c r="B151" s="45" t="s">
        <v>3006</v>
      </c>
      <c r="C151" s="61" t="s">
        <v>346</v>
      </c>
      <c r="D151" s="61" t="s">
        <v>347</v>
      </c>
      <c r="E151" s="61" t="s">
        <v>348</v>
      </c>
      <c r="F151" s="61" t="s">
        <v>1476</v>
      </c>
      <c r="G151" s="61" t="s">
        <v>1477</v>
      </c>
      <c r="H151" s="61" t="s">
        <v>1478</v>
      </c>
      <c r="I151" s="61" t="s">
        <v>1831</v>
      </c>
      <c r="J151" s="61" t="s">
        <v>1832</v>
      </c>
      <c r="K151" s="61" t="s">
        <v>1833</v>
      </c>
      <c r="L151" s="61" t="s">
        <v>1936</v>
      </c>
      <c r="M151" s="61" t="s">
        <v>1937</v>
      </c>
      <c r="N151" s="61" t="s">
        <v>1938</v>
      </c>
      <c r="O151" s="61" t="s">
        <v>2291</v>
      </c>
      <c r="P151" s="61" t="s">
        <v>2292</v>
      </c>
      <c r="Q151" s="61" t="s">
        <v>2293</v>
      </c>
      <c r="R151" s="61" t="s">
        <v>2396</v>
      </c>
      <c r="S151" s="61" t="s">
        <v>2397</v>
      </c>
      <c r="T151" s="61" t="s">
        <v>2398</v>
      </c>
      <c r="U151" s="61" t="s">
        <v>2501</v>
      </c>
      <c r="V151" s="61" t="s">
        <v>2502</v>
      </c>
      <c r="W151" s="61" t="s">
        <v>2503</v>
      </c>
      <c r="X151" s="61" t="s">
        <v>2826</v>
      </c>
      <c r="Y151" s="61" t="s">
        <v>2827</v>
      </c>
      <c r="Z151" s="61" t="s">
        <v>2828</v>
      </c>
      <c r="AA151" s="61" t="s">
        <v>2931</v>
      </c>
      <c r="AB151" s="61" t="s">
        <v>2932</v>
      </c>
      <c r="AC151" s="61" t="s">
        <v>2933</v>
      </c>
      <c r="AD151" s="54">
        <v>29</v>
      </c>
    </row>
    <row r="152" spans="1:30" hidden="1">
      <c r="A152" s="42"/>
      <c r="B152" s="45" t="s">
        <v>3007</v>
      </c>
      <c r="C152" s="61" t="s">
        <v>349</v>
      </c>
      <c r="D152" s="61" t="s">
        <v>350</v>
      </c>
      <c r="E152" s="61" t="s">
        <v>351</v>
      </c>
      <c r="F152" s="61" t="s">
        <v>1479</v>
      </c>
      <c r="G152" s="61" t="s">
        <v>1480</v>
      </c>
      <c r="H152" s="61" t="s">
        <v>1481</v>
      </c>
      <c r="I152" s="61" t="s">
        <v>1834</v>
      </c>
      <c r="J152" s="61" t="s">
        <v>1835</v>
      </c>
      <c r="K152" s="61" t="s">
        <v>1836</v>
      </c>
      <c r="L152" s="61" t="s">
        <v>1939</v>
      </c>
      <c r="M152" s="61" t="s">
        <v>1940</v>
      </c>
      <c r="N152" s="61" t="s">
        <v>1941</v>
      </c>
      <c r="O152" s="61" t="s">
        <v>2294</v>
      </c>
      <c r="P152" s="61" t="s">
        <v>2295</v>
      </c>
      <c r="Q152" s="61" t="s">
        <v>2296</v>
      </c>
      <c r="R152" s="61" t="s">
        <v>2399</v>
      </c>
      <c r="S152" s="61" t="s">
        <v>2400</v>
      </c>
      <c r="T152" s="61" t="s">
        <v>2401</v>
      </c>
      <c r="U152" s="61" t="s">
        <v>2504</v>
      </c>
      <c r="V152" s="61" t="s">
        <v>2505</v>
      </c>
      <c r="W152" s="61" t="s">
        <v>2506</v>
      </c>
      <c r="X152" s="61" t="s">
        <v>2829</v>
      </c>
      <c r="Y152" s="61" t="s">
        <v>2830</v>
      </c>
      <c r="Z152" s="61" t="s">
        <v>2831</v>
      </c>
      <c r="AA152" s="61" t="s">
        <v>2934</v>
      </c>
      <c r="AB152" s="61" t="s">
        <v>2935</v>
      </c>
      <c r="AC152" s="61" t="s">
        <v>2936</v>
      </c>
      <c r="AD152" s="54">
        <v>30</v>
      </c>
    </row>
    <row r="153" spans="1:30" hidden="1">
      <c r="A153" s="42"/>
      <c r="B153" s="45" t="s">
        <v>3008</v>
      </c>
      <c r="C153" s="61" t="s">
        <v>352</v>
      </c>
      <c r="D153" s="61" t="s">
        <v>353</v>
      </c>
      <c r="E153" s="61" t="s">
        <v>354</v>
      </c>
      <c r="F153" s="61" t="s">
        <v>1482</v>
      </c>
      <c r="G153" s="61" t="s">
        <v>1483</v>
      </c>
      <c r="H153" s="61" t="s">
        <v>1484</v>
      </c>
      <c r="I153" s="61" t="s">
        <v>1837</v>
      </c>
      <c r="J153" s="61" t="s">
        <v>1838</v>
      </c>
      <c r="K153" s="61" t="s">
        <v>1839</v>
      </c>
      <c r="L153" s="61" t="s">
        <v>1942</v>
      </c>
      <c r="M153" s="61" t="s">
        <v>1943</v>
      </c>
      <c r="N153" s="61" t="s">
        <v>1944</v>
      </c>
      <c r="O153" s="61" t="s">
        <v>2297</v>
      </c>
      <c r="P153" s="61" t="s">
        <v>2298</v>
      </c>
      <c r="Q153" s="61" t="s">
        <v>2299</v>
      </c>
      <c r="R153" s="61" t="s">
        <v>2402</v>
      </c>
      <c r="S153" s="61" t="s">
        <v>2403</v>
      </c>
      <c r="T153" s="61" t="s">
        <v>2404</v>
      </c>
      <c r="U153" s="61" t="s">
        <v>2507</v>
      </c>
      <c r="V153" s="61" t="s">
        <v>2508</v>
      </c>
      <c r="W153" s="61" t="s">
        <v>2509</v>
      </c>
      <c r="X153" s="61" t="s">
        <v>2832</v>
      </c>
      <c r="Y153" s="61" t="s">
        <v>2833</v>
      </c>
      <c r="Z153" s="61" t="s">
        <v>2834</v>
      </c>
      <c r="AA153" s="61" t="s">
        <v>2937</v>
      </c>
      <c r="AB153" s="61" t="s">
        <v>2938</v>
      </c>
      <c r="AC153" s="61" t="s">
        <v>2939</v>
      </c>
      <c r="AD153" s="54">
        <v>31</v>
      </c>
    </row>
    <row r="154" spans="1:30" hidden="1">
      <c r="A154" s="42"/>
      <c r="B154" s="45" t="s">
        <v>3009</v>
      </c>
      <c r="C154" s="61" t="s">
        <v>355</v>
      </c>
      <c r="D154" s="61" t="s">
        <v>356</v>
      </c>
      <c r="E154" s="61" t="s">
        <v>357</v>
      </c>
      <c r="F154" s="61" t="s">
        <v>1485</v>
      </c>
      <c r="G154" s="61" t="s">
        <v>1486</v>
      </c>
      <c r="H154" s="61" t="s">
        <v>1487</v>
      </c>
      <c r="I154" s="61" t="s">
        <v>1840</v>
      </c>
      <c r="J154" s="61" t="s">
        <v>1841</v>
      </c>
      <c r="K154" s="61" t="s">
        <v>1842</v>
      </c>
      <c r="L154" s="61" t="s">
        <v>1945</v>
      </c>
      <c r="M154" s="61" t="s">
        <v>1946</v>
      </c>
      <c r="N154" s="61" t="s">
        <v>1947</v>
      </c>
      <c r="O154" s="61" t="s">
        <v>2300</v>
      </c>
      <c r="P154" s="61" t="s">
        <v>2301</v>
      </c>
      <c r="Q154" s="61" t="s">
        <v>2302</v>
      </c>
      <c r="R154" s="61" t="s">
        <v>2405</v>
      </c>
      <c r="S154" s="61" t="s">
        <v>2406</v>
      </c>
      <c r="T154" s="61" t="s">
        <v>2407</v>
      </c>
      <c r="U154" s="61" t="s">
        <v>2510</v>
      </c>
      <c r="V154" s="61" t="s">
        <v>2511</v>
      </c>
      <c r="W154" s="61" t="s">
        <v>2732</v>
      </c>
      <c r="X154" s="61" t="s">
        <v>2835</v>
      </c>
      <c r="Y154" s="61" t="s">
        <v>2836</v>
      </c>
      <c r="Z154" s="61" t="s">
        <v>2837</v>
      </c>
      <c r="AA154" s="61" t="s">
        <v>2940</v>
      </c>
      <c r="AB154" s="61" t="s">
        <v>2941</v>
      </c>
      <c r="AC154" s="61" t="s">
        <v>2942</v>
      </c>
      <c r="AD154" s="54">
        <v>32</v>
      </c>
    </row>
    <row r="155" spans="1:30" hidden="1">
      <c r="A155" s="42"/>
      <c r="B155" s="45" t="s">
        <v>3010</v>
      </c>
      <c r="C155" s="61" t="s">
        <v>358</v>
      </c>
      <c r="D155" s="61" t="s">
        <v>359</v>
      </c>
      <c r="E155" s="61" t="s">
        <v>360</v>
      </c>
      <c r="F155" s="61" t="s">
        <v>1488</v>
      </c>
      <c r="G155" s="61" t="s">
        <v>1489</v>
      </c>
      <c r="H155" s="61" t="s">
        <v>1490</v>
      </c>
      <c r="I155" s="61" t="s">
        <v>1843</v>
      </c>
      <c r="J155" s="61" t="s">
        <v>1844</v>
      </c>
      <c r="K155" s="61" t="s">
        <v>1845</v>
      </c>
      <c r="L155" s="61" t="s">
        <v>1948</v>
      </c>
      <c r="M155" s="61" t="s">
        <v>1949</v>
      </c>
      <c r="N155" s="61" t="s">
        <v>1950</v>
      </c>
      <c r="O155" s="61" t="s">
        <v>2303</v>
      </c>
      <c r="P155" s="61" t="s">
        <v>2304</v>
      </c>
      <c r="Q155" s="61" t="s">
        <v>2305</v>
      </c>
      <c r="R155" s="61" t="s">
        <v>2408</v>
      </c>
      <c r="S155" s="61" t="s">
        <v>2409</v>
      </c>
      <c r="T155" s="61" t="s">
        <v>2410</v>
      </c>
      <c r="U155" s="61" t="s">
        <v>2733</v>
      </c>
      <c r="V155" s="61" t="s">
        <v>2734</v>
      </c>
      <c r="W155" s="61" t="s">
        <v>2735</v>
      </c>
      <c r="X155" s="61" t="s">
        <v>2838</v>
      </c>
      <c r="Y155" s="61" t="s">
        <v>2839</v>
      </c>
      <c r="Z155" s="61" t="s">
        <v>2840</v>
      </c>
      <c r="AA155" s="61" t="s">
        <v>2943</v>
      </c>
      <c r="AB155" s="61" t="s">
        <v>2944</v>
      </c>
      <c r="AC155" s="61" t="s">
        <v>2945</v>
      </c>
      <c r="AD155" s="54">
        <v>33</v>
      </c>
    </row>
    <row r="156" spans="1:30" hidden="1">
      <c r="A156" s="42"/>
      <c r="B156" s="45" t="s">
        <v>3011</v>
      </c>
      <c r="C156" s="61" t="s">
        <v>361</v>
      </c>
      <c r="D156" s="61" t="s">
        <v>362</v>
      </c>
      <c r="E156" s="61" t="s">
        <v>363</v>
      </c>
      <c r="F156" s="61" t="s">
        <v>1491</v>
      </c>
      <c r="G156" s="61" t="s">
        <v>1492</v>
      </c>
      <c r="H156" s="61" t="s">
        <v>1493</v>
      </c>
      <c r="I156" s="61" t="s">
        <v>1846</v>
      </c>
      <c r="J156" s="61" t="s">
        <v>1847</v>
      </c>
      <c r="K156" s="61" t="s">
        <v>1848</v>
      </c>
      <c r="L156" s="61" t="s">
        <v>1951</v>
      </c>
      <c r="M156" s="61" t="s">
        <v>1952</v>
      </c>
      <c r="N156" s="61" t="s">
        <v>1953</v>
      </c>
      <c r="O156" s="61" t="s">
        <v>2306</v>
      </c>
      <c r="P156" s="61" t="s">
        <v>2307</v>
      </c>
      <c r="Q156" s="61" t="s">
        <v>2308</v>
      </c>
      <c r="R156" s="61" t="s">
        <v>2411</v>
      </c>
      <c r="S156" s="61" t="s">
        <v>2412</v>
      </c>
      <c r="T156" s="61" t="s">
        <v>2413</v>
      </c>
      <c r="U156" s="61" t="s">
        <v>2736</v>
      </c>
      <c r="V156" s="61" t="s">
        <v>2737</v>
      </c>
      <c r="W156" s="61" t="s">
        <v>2738</v>
      </c>
      <c r="X156" s="61" t="s">
        <v>2841</v>
      </c>
      <c r="Y156" s="61" t="s">
        <v>2842</v>
      </c>
      <c r="Z156" s="61" t="s">
        <v>2843</v>
      </c>
      <c r="AA156" s="61" t="s">
        <v>2946</v>
      </c>
      <c r="AB156" s="61" t="s">
        <v>2947</v>
      </c>
      <c r="AC156" s="61" t="s">
        <v>2948</v>
      </c>
      <c r="AD156" s="54">
        <v>34</v>
      </c>
    </row>
    <row r="157" spans="1:30" hidden="1">
      <c r="A157" s="42"/>
      <c r="B157" s="45" t="s">
        <v>3012</v>
      </c>
      <c r="C157" s="61" t="s">
        <v>364</v>
      </c>
      <c r="D157" s="61" t="s">
        <v>365</v>
      </c>
      <c r="E157" s="61" t="s">
        <v>366</v>
      </c>
      <c r="F157" s="61" t="s">
        <v>1494</v>
      </c>
      <c r="G157" s="61" t="s">
        <v>1495</v>
      </c>
      <c r="H157" s="61" t="s">
        <v>1496</v>
      </c>
      <c r="I157" s="61" t="s">
        <v>1849</v>
      </c>
      <c r="J157" s="61" t="s">
        <v>1850</v>
      </c>
      <c r="K157" s="61" t="s">
        <v>1851</v>
      </c>
      <c r="L157" s="61" t="s">
        <v>1954</v>
      </c>
      <c r="M157" s="61" t="s">
        <v>1955</v>
      </c>
      <c r="N157" s="61" t="s">
        <v>1956</v>
      </c>
      <c r="O157" s="61" t="s">
        <v>2309</v>
      </c>
      <c r="P157" s="61" t="s">
        <v>2310</v>
      </c>
      <c r="Q157" s="61" t="s">
        <v>2311</v>
      </c>
      <c r="R157" s="61" t="s">
        <v>2414</v>
      </c>
      <c r="S157" s="61" t="s">
        <v>2415</v>
      </c>
      <c r="T157" s="61" t="s">
        <v>2416</v>
      </c>
      <c r="U157" s="61" t="s">
        <v>2739</v>
      </c>
      <c r="V157" s="61" t="s">
        <v>2740</v>
      </c>
      <c r="W157" s="61" t="s">
        <v>2741</v>
      </c>
      <c r="X157" s="61" t="s">
        <v>2844</v>
      </c>
      <c r="Y157" s="61" t="s">
        <v>2845</v>
      </c>
      <c r="Z157" s="61" t="s">
        <v>2846</v>
      </c>
      <c r="AA157" s="61" t="s">
        <v>2949</v>
      </c>
      <c r="AB157" s="61" t="s">
        <v>2950</v>
      </c>
      <c r="AC157" s="61" t="s">
        <v>2951</v>
      </c>
      <c r="AD157" s="54">
        <v>35</v>
      </c>
    </row>
    <row r="158" spans="1:30" hidden="1">
      <c r="A158" s="47"/>
      <c r="B158" s="48"/>
      <c r="C158" s="46"/>
      <c r="D158" s="46"/>
      <c r="E158" s="46"/>
      <c r="F158" s="46"/>
      <c r="G158" s="46"/>
      <c r="H158" s="46"/>
      <c r="I158" s="46"/>
      <c r="J158" s="46"/>
      <c r="K158" s="46"/>
      <c r="L158" s="46"/>
      <c r="M158" s="46"/>
      <c r="N158" s="46"/>
      <c r="O158" s="46"/>
      <c r="P158" s="46"/>
      <c r="Q158" s="46"/>
      <c r="R158" s="46"/>
      <c r="S158" s="46"/>
      <c r="T158" s="46"/>
    </row>
    <row r="159" spans="1:30" hidden="1">
      <c r="B159" s="52"/>
      <c r="C159" s="46"/>
      <c r="D159" s="46"/>
      <c r="E159" s="46"/>
      <c r="F159" s="46"/>
      <c r="G159" s="46"/>
      <c r="H159" s="46"/>
      <c r="I159" s="46"/>
      <c r="J159" s="46"/>
      <c r="K159" s="46"/>
      <c r="L159" s="46"/>
      <c r="M159" s="46"/>
      <c r="N159" s="46"/>
      <c r="O159" s="46"/>
      <c r="P159" s="46"/>
      <c r="Q159" s="46"/>
      <c r="R159" s="46"/>
      <c r="S159" s="46"/>
      <c r="T159" s="46"/>
    </row>
    <row r="160" spans="1:30" ht="15" customHeight="1">
      <c r="B160" s="52"/>
      <c r="C160" s="46"/>
      <c r="D160" s="46"/>
      <c r="E160" s="46"/>
      <c r="F160" s="46"/>
      <c r="G160" s="46"/>
      <c r="H160" s="46"/>
      <c r="I160" s="46"/>
      <c r="J160" s="46"/>
      <c r="K160" s="46"/>
      <c r="L160" s="46"/>
      <c r="M160" s="46"/>
      <c r="N160" s="46"/>
      <c r="O160" s="46"/>
      <c r="P160" s="46"/>
      <c r="Q160" s="46"/>
      <c r="R160" s="46"/>
      <c r="S160" s="46"/>
      <c r="T160" s="46"/>
    </row>
    <row r="161" spans="3:20" ht="15" customHeight="1">
      <c r="C161" s="46"/>
      <c r="D161" s="46"/>
      <c r="E161" s="46"/>
      <c r="F161" s="46"/>
      <c r="G161" s="46"/>
      <c r="H161" s="46"/>
      <c r="I161" s="46"/>
      <c r="J161" s="46"/>
      <c r="K161" s="46"/>
      <c r="L161" s="46"/>
      <c r="M161" s="46"/>
      <c r="N161" s="46"/>
      <c r="O161" s="46"/>
      <c r="P161" s="46"/>
      <c r="Q161" s="46"/>
      <c r="R161" s="46"/>
      <c r="S161" s="46"/>
      <c r="T161" s="46"/>
    </row>
  </sheetData>
  <mergeCells count="25">
    <mergeCell ref="X119:Z119"/>
    <mergeCell ref="AA119:AC119"/>
    <mergeCell ref="U70:W70"/>
    <mergeCell ref="X70:Z70"/>
    <mergeCell ref="AA70:AC70"/>
    <mergeCell ref="R119:T119"/>
    <mergeCell ref="U119:W119"/>
    <mergeCell ref="C70:E70"/>
    <mergeCell ref="F70:H70"/>
    <mergeCell ref="I70:K70"/>
    <mergeCell ref="L70:N70"/>
    <mergeCell ref="O70:Q70"/>
    <mergeCell ref="R70:T70"/>
    <mergeCell ref="C119:E119"/>
    <mergeCell ref="F119:H119"/>
    <mergeCell ref="I119:K119"/>
    <mergeCell ref="L119:N119"/>
    <mergeCell ref="O119:Q119"/>
    <mergeCell ref="C10:E10"/>
    <mergeCell ref="G10:I10"/>
    <mergeCell ref="B5:K5"/>
    <mergeCell ref="B6:K6"/>
    <mergeCell ref="L6:T6"/>
    <mergeCell ref="A8:H8"/>
    <mergeCell ref="L8:R8"/>
  </mergeCells>
  <dataValidations count="1">
    <dataValidation type="list" allowBlank="1" showInputMessage="1" showErrorMessage="1" sqref="C10:E10" xr:uid="{7E35274C-364B-4B80-AC12-A7B905B9A20C}">
      <formula1>$B$53:$B$61</formula1>
    </dataValidation>
  </dataValidations>
  <hyperlinks>
    <hyperlink ref="F123" location="A126095762A" display="A126095762A" xr:uid="{53722FAD-3602-4A73-8C58-5A6F629D4882}"/>
    <hyperlink ref="G123" location="A126110882K" display="A126110882K" xr:uid="{A298F822-74DC-41ED-8947-63FF1A137095}"/>
    <hyperlink ref="H123" location="A126103322F" display="A126103322F" xr:uid="{A7EF6BBD-A472-4D7F-B172-F2BAD373E00A}"/>
    <hyperlink ref="F124" location="A126095718T" display="A126095718T" xr:uid="{19088A0C-FAF3-41F1-804F-6C645B5AA302}"/>
    <hyperlink ref="G124" location="A126110838A" display="A126110838A" xr:uid="{BC6AB410-4AD4-4BCB-9FEC-78445CF7ABD0}"/>
    <hyperlink ref="H124" location="A126103278J" display="A126103278J" xr:uid="{A9470612-EE24-457A-A858-DC03DC5D5627}"/>
    <hyperlink ref="F125" location="A126095766K" display="A126095766K" xr:uid="{C92E960C-9B73-43A0-A748-EAAE3174CEFA}"/>
    <hyperlink ref="G125" location="A126110886V" display="A126110886V" xr:uid="{9A1724E9-EC93-4279-9D5B-B5FCD920B254}"/>
    <hyperlink ref="H125" location="A126103326R" display="A126103326R" xr:uid="{A36E8BE4-5E49-42E1-8D03-C01C96D81378}"/>
    <hyperlink ref="F126" location="A126095770A" display="A126095770A" xr:uid="{99D90C20-292F-40BA-997B-D3BB990941E2}"/>
    <hyperlink ref="G126" location="A126110890K" display="A126110890K" xr:uid="{C059EFE6-3902-4EBD-9EA9-B5048DE5B1FF}"/>
    <hyperlink ref="H126" location="A126103330F" display="A126103330F" xr:uid="{08C3CC53-CEDB-46EC-9EFA-0789546546C3}"/>
    <hyperlink ref="F127" location="A126095722J" display="A126095722J" xr:uid="{29DBA20B-013D-4FC8-BAD2-6C9D2A613DDB}"/>
    <hyperlink ref="G127" location="A126110842T" display="A126110842T" xr:uid="{C10E1614-0425-4402-A779-4BFC78C15DEA}"/>
    <hyperlink ref="H127" location="A126103282X" display="A126103282X" xr:uid="{730AE30E-EB32-46EB-99A5-6CDD6183D1AE}"/>
    <hyperlink ref="F128" location="A126095726T" display="A126095726T" xr:uid="{5EFEC08B-2014-461D-BE06-51F94B0EA8D9}"/>
    <hyperlink ref="G128" location="A126110846A" display="A126110846A" xr:uid="{8FAD96FC-E74B-4C90-9468-A588CD5219C5}"/>
    <hyperlink ref="H128" location="A126103286J" display="A126103286J" xr:uid="{A41278EF-537A-4A1D-AC6B-F20B7F7744E0}"/>
    <hyperlink ref="F129" location="A126095750T" display="A126095750T" xr:uid="{7B42AA95-0B10-4D1B-A66C-EED7C82C3731}"/>
    <hyperlink ref="G129" location="A126110870A" display="A126110870A" xr:uid="{49763B77-24DB-48E3-B438-761F790CC5BB}"/>
    <hyperlink ref="H129" location="A126103310W" display="A126103310W" xr:uid="{C56808EC-DC6F-4662-943A-6D5F9FA47DE2}"/>
    <hyperlink ref="F130" location="A126095698V" display="A126095698V" xr:uid="{92F7C27D-DB32-4F4D-96CA-69D8FD6AB6EB}"/>
    <hyperlink ref="G130" location="A126110818T" display="A126110818T" xr:uid="{BAAEBEB9-9BC0-450D-8E09-88920728AA12}"/>
    <hyperlink ref="H130" location="A126103258X" display="A126103258X" xr:uid="{B250BA4E-D423-43CE-B801-B7F4CED57529}"/>
    <hyperlink ref="F131" location="A126095774K" display="A126095774K" xr:uid="{40C4CC97-124C-4B5B-807F-50F2E5123AC3}"/>
    <hyperlink ref="G131" location="A126110894V" display="A126110894V" xr:uid="{15BBD6B8-2539-4B48-89FB-C777AC966880}"/>
    <hyperlink ref="H131" location="A126103334R" display="A126103334R" xr:uid="{528BF0E3-F89A-426F-BAD2-60E8C31D74A3}"/>
    <hyperlink ref="F132" location="A126095754A" display="A126095754A" xr:uid="{BDC654CC-8848-4DE3-BF84-9DE5D5B5D048}"/>
    <hyperlink ref="G132" location="A126110874K" display="A126110874K" xr:uid="{4E5CB578-2BFE-47A8-A337-0779ACD362A8}"/>
    <hyperlink ref="H132" location="A126103314F" display="A126103314F" xr:uid="{6465950B-1806-4A07-BD06-0683715699C1}"/>
    <hyperlink ref="F133" location="A126095786V" display="A126095786V" xr:uid="{8F1FDC7E-9D4F-48FB-8C5B-846CD70B6CEF}"/>
    <hyperlink ref="G133" location="A126110906T" display="A126110906T" xr:uid="{2981BEC2-0D7D-4408-B60C-0DF3109B0F1F}"/>
    <hyperlink ref="H133" location="A126103346X" display="A126103346X" xr:uid="{1A2AC834-E97C-43CD-8E3D-927ADF3E71AA}"/>
    <hyperlink ref="F134" location="A126095702X" display="A126095702X" xr:uid="{A2FFCB4B-A893-48E4-8C83-4DAC0B88DA0F}"/>
    <hyperlink ref="G134" location="A126110822J" display="A126110822J" xr:uid="{E01128BD-BD2D-4043-89DD-1336857D2D37}"/>
    <hyperlink ref="H134" location="A126103262R" display="A126103262R" xr:uid="{36558F4D-52A7-4565-9411-A97CDECE918C}"/>
    <hyperlink ref="F135" location="A126095658A" display="A126095658A" xr:uid="{D186765A-87C5-4AD2-864C-4F7B70223129}"/>
    <hyperlink ref="G135" location="A126110778K" display="A126110778K" xr:uid="{14DF7E5B-CC0E-4548-87E0-EB9806464A94}"/>
    <hyperlink ref="H135" location="A126103218F" display="A126103218F" xr:uid="{5E2894CB-92EA-486F-9758-5DFFA37A61B0}"/>
    <hyperlink ref="F136" location="A126095678K" display="A126095678K" xr:uid="{446878B1-369F-4A0D-B711-67984EBE468D}"/>
    <hyperlink ref="G136" location="A126110798V" display="A126110798V" xr:uid="{529FDC32-ADAC-4CD2-8291-016DB606A7AB}"/>
    <hyperlink ref="H136" location="A126103238R" display="A126103238R" xr:uid="{3AD6F80B-BFC2-473D-9368-905AD6320D21}"/>
    <hyperlink ref="F137" location="A126095730J" display="A126095730J" xr:uid="{63EA1BD2-B0CB-4BBA-B20D-CB99DE496D68}"/>
    <hyperlink ref="G137" location="A126110850T" display="A126110850T" xr:uid="{650D3489-BFDE-483A-97BB-5DF6EB24F58A}"/>
    <hyperlink ref="H137" location="A126103290X" display="A126103290X" xr:uid="{8097211B-9B7D-4B0D-8C4F-8E4FF696F4F4}"/>
    <hyperlink ref="F138" location="A126095682A" display="A126095682A" xr:uid="{45053F5F-30E8-454B-ACF1-95134BC4E748}"/>
    <hyperlink ref="G138" location="A126110802X" display="A126110802X" xr:uid="{0EC4110E-AFAA-40CC-93AB-7A095953E2D9}"/>
    <hyperlink ref="H138" location="A126103242F" display="A126103242F" xr:uid="{89AC80B5-7914-48C1-8542-F30C061C402F}"/>
    <hyperlink ref="F139" location="A126095734T" display="A126095734T" xr:uid="{6FDA7196-A9CB-419F-A577-BF66B421372F}"/>
    <hyperlink ref="G139" location="A126110854A" display="A126110854A" xr:uid="{805CFF3F-A6C3-4941-A5C5-3DD307A161BD}"/>
    <hyperlink ref="H139" location="A126103294J" display="A126103294J" xr:uid="{36E08B2F-855A-44A5-BE16-F15F519AA1E6}"/>
    <hyperlink ref="F140" location="A126095738A" display="A126095738A" xr:uid="{77412633-F08C-4D43-92F4-9B1A3250BF60}"/>
    <hyperlink ref="G140" location="A126110858K" display="A126110858K" xr:uid="{09C5669E-7F04-491A-963B-532B916C0D13}"/>
    <hyperlink ref="H140" location="A126103298T" display="A126103298T" xr:uid="{86C618DB-45F0-4BF9-914B-12408E39AB64}"/>
    <hyperlink ref="F141" location="A126095790K" display="A126095790K" xr:uid="{4E6C3F50-4ED0-4289-BE97-26232D713432}"/>
    <hyperlink ref="G141" location="A126110910J" display="A126110910J" xr:uid="{088F7174-1374-4ADE-BA80-5F841C4704C1}"/>
    <hyperlink ref="H141" location="A126103350R" display="A126103350R" xr:uid="{EB202FB9-4E60-49A0-B5F0-57B965809A4E}"/>
    <hyperlink ref="F142" location="A126095662T" display="A126095662T" xr:uid="{BE208277-0179-43F7-A97E-6CF777C1AAF0}"/>
    <hyperlink ref="G142" location="A126110782A" display="A126110782A" xr:uid="{DC2B31A6-CAFB-4651-9D7D-EC11E55710B8}"/>
    <hyperlink ref="H142" location="A126103222W" display="A126103222W" xr:uid="{A1ADAE81-2099-44F0-9BF7-CD6115203466}"/>
    <hyperlink ref="F143" location="A126095778V" display="A126095778V" xr:uid="{20D872CE-E345-4320-8E11-D1BE7E0D534F}"/>
    <hyperlink ref="G143" location="A126110898C" display="A126110898C" xr:uid="{898CC7A4-A5AA-4368-A818-6D6FE4BE84D2}"/>
    <hyperlink ref="H143" location="A126103338X" display="A126103338X" xr:uid="{4E1BC26A-D4DC-441B-8643-70A27E65E5FC}"/>
    <hyperlink ref="F144" location="A126095782K" display="A126095782K" xr:uid="{839D77C8-4EB1-4B70-86E8-8CA0A5E0EFCF}"/>
    <hyperlink ref="G144" location="A126110902J" display="A126110902J" xr:uid="{4BCC7EAA-2080-4315-9C88-8E48707B139D}"/>
    <hyperlink ref="H144" location="A126103342R" display="A126103342R" xr:uid="{2ED52821-7681-47ED-943E-9F6570BF9DB6}"/>
    <hyperlink ref="F145" location="A126095670T" display="A126095670T" xr:uid="{B1BC3236-D31C-4ACD-A4EE-D3AC39851CC6}"/>
    <hyperlink ref="G145" location="A126110790A" display="A126110790A" xr:uid="{C5958B97-6B63-41CD-AFAD-EEA85C875544}"/>
    <hyperlink ref="H145" location="A126103230W" display="A126103230W" xr:uid="{5EB98D48-51F3-43C5-B879-D10C8D588CC2}"/>
    <hyperlink ref="F146" location="A126095706J" display="A126095706J" xr:uid="{E1A95AF4-687A-4F0B-976A-2491E7DD867B}"/>
    <hyperlink ref="G146" location="A126110826T" display="A126110826T" xr:uid="{EA021131-A271-4955-BFCC-E063F03C11E2}"/>
    <hyperlink ref="H146" location="A126103266X" display="A126103266X" xr:uid="{30EC63CE-09AA-4A4C-81C3-1DE1D3D9205B}"/>
    <hyperlink ref="F147" location="A126095742T" display="A126095742T" xr:uid="{95DB424D-89D4-4CDC-B831-1D1D29DBFD37}"/>
    <hyperlink ref="G147" location="A126110862A" display="A126110862A" xr:uid="{3096D809-8227-4623-985A-D87A3D9B6280}"/>
    <hyperlink ref="H147" location="A126103302W" display="A126103302W" xr:uid="{032ACD08-14EA-4511-902A-06EE70ABC3C7}"/>
    <hyperlink ref="F148" location="A126095794V" display="A126095794V" xr:uid="{EC9D8081-9635-4B23-85E1-5A592A939A7E}"/>
    <hyperlink ref="G148" location="A126110914T" display="A126110914T" xr:uid="{43477CF7-B5D3-4953-94E1-28ABBA905BA6}"/>
    <hyperlink ref="H148" location="A126103354X" display="A126103354X" xr:uid="{5F6C3499-1342-437B-947A-0B57CA8D2956}"/>
    <hyperlink ref="F149" location="A126095666A" display="A126095666A" xr:uid="{268E7925-C92E-4179-BC0D-C99F50D5024B}"/>
    <hyperlink ref="G149" location="A126110786K" display="A126110786K" xr:uid="{0387471F-2C4F-4FAB-8645-B9B55EB6A298}"/>
    <hyperlink ref="H149" location="A126103226F" display="A126103226F" xr:uid="{64541127-3144-4C16-9B04-75470F2F2CF1}"/>
    <hyperlink ref="F150" location="A126095746A" display="A126095746A" xr:uid="{22AAD092-C978-4521-8B4C-34BCACDBE5A8}"/>
    <hyperlink ref="G150" location="A126110866K" display="A126110866K" xr:uid="{631DB226-6972-4EDC-AFB3-7ED561C284F6}"/>
    <hyperlink ref="H150" location="A126103306F" display="A126103306F" xr:uid="{B306743E-9049-4FC6-8992-AC9E1F43A3A2}"/>
    <hyperlink ref="F151" location="A126095758K" display="A126095758K" xr:uid="{A263D826-3FC9-4365-809B-BDD509FCC035}"/>
    <hyperlink ref="G151" location="A126110878V" display="A126110878V" xr:uid="{60F83D2B-364D-4D12-84EE-414AC7BCE5EF}"/>
    <hyperlink ref="H151" location="A126103318R" display="A126103318R" xr:uid="{E206C280-9D7B-4880-B080-824BAF194FA6}"/>
    <hyperlink ref="F152" location="A126095690A" display="A126095690A" xr:uid="{47DF7247-DC82-4B70-80AD-AC9E5120775C}"/>
    <hyperlink ref="G152" location="A126110810X" display="A126110810X" xr:uid="{E4FCF162-B7D1-4763-A896-15ECA055C651}"/>
    <hyperlink ref="H152" location="A126103250F" display="A126103250F" xr:uid="{66E0BE4A-C2B3-423C-A420-AA26491B060B}"/>
    <hyperlink ref="F153" location="A126095674A" display="A126095674A" xr:uid="{48EE4371-F70D-4A36-9DD1-F35D1BFDF9A7}"/>
    <hyperlink ref="G153" location="A126110794K" display="A126110794K" xr:uid="{C97F7EB9-923F-4FFB-977D-8F489FD4B934}"/>
    <hyperlink ref="H153" location="A126103234F" display="A126103234F" xr:uid="{C8C8196F-72C6-42EC-AF85-39AA15B611E7}"/>
    <hyperlink ref="F154" location="A126095710X" display="A126095710X" xr:uid="{17233A6B-6C4B-4AE3-BC74-9B5253D3BC2B}"/>
    <hyperlink ref="G154" location="A126110830J" display="A126110830J" xr:uid="{0CF31E8A-3722-48F4-8048-20EBC94D40F8}"/>
    <hyperlink ref="H154" location="A126103270R" display="A126103270R" xr:uid="{1E3E7D2E-7AF4-4189-8E27-8C91EA25BE1D}"/>
    <hyperlink ref="F155" location="A126095686K" display="A126095686K" xr:uid="{F235A43E-AF57-4709-93C5-4C9481307159}"/>
    <hyperlink ref="G155" location="A126110806J" display="A126110806J" xr:uid="{3690602A-D12D-4201-B145-C28AD3F64790}"/>
    <hyperlink ref="H155" location="A126103246R" display="A126103246R" xr:uid="{F00CCCBB-F680-438E-8E01-AA6A1A107180}"/>
    <hyperlink ref="F156" location="A126095714J" display="A126095714J" xr:uid="{4F391A30-1319-44C1-8885-18184061A3E8}"/>
    <hyperlink ref="G156" location="A126110834T" display="A126110834T" xr:uid="{FE527A7D-E6DF-4B54-A16D-A54177537360}"/>
    <hyperlink ref="H156" location="A126103274X" display="A126103274X" xr:uid="{C3CBC51F-12CE-4C93-9063-D6F6D10C5A9F}"/>
    <hyperlink ref="F157" location="A126095694K" display="A126095694K" xr:uid="{876D1BF8-8E18-4135-A45B-A53BC1975BAC}"/>
    <hyperlink ref="G157" location="A126110814J" display="A126110814J" xr:uid="{B102AB70-7BF3-4884-A86E-84EDD4F8282C}"/>
    <hyperlink ref="H157" location="A126103254R" display="A126103254R" xr:uid="{0EAAF664-E8CE-4056-B304-B95E13A7B62A}"/>
    <hyperlink ref="I123" location="A126095202C" display="A126095202C" xr:uid="{A1CEB8E3-D6C6-4C83-86DA-71A0B81D6DC5}"/>
    <hyperlink ref="J123" location="A126110322L" display="A126110322L" xr:uid="{3BEC3B19-F1DF-4200-86B8-917A5383A7E7}"/>
    <hyperlink ref="K123" location="A126102762T" display="A126102762T" xr:uid="{D6450D5D-2E39-4D79-B3CE-CF88C4649969}"/>
    <hyperlink ref="I124" location="A126095158F" display="A126095158F" xr:uid="{E4FE97EC-6247-4FB6-9CC2-36112D6226C0}"/>
    <hyperlink ref="J124" location="A126110278R" display="A126110278R" xr:uid="{F27FB375-F6D6-463F-BF7B-20DE984981A8}"/>
    <hyperlink ref="K124" location="A126102718J" display="A126102718J" xr:uid="{789938AB-9A26-412D-BAE9-5681A9C179D1}"/>
    <hyperlink ref="I125" location="A126095206L" display="A126095206L" xr:uid="{9632135C-55CD-4DF7-AC47-7FD9BD005ACA}"/>
    <hyperlink ref="J125" location="A126110326W" display="A126110326W" xr:uid="{34D08A06-45A4-4B0D-B3B5-DE1EE44B43C1}"/>
    <hyperlink ref="K125" location="A126102766A" display="A126102766A" xr:uid="{A4744B69-E3FD-475E-84D8-DE6D87E2C783}"/>
    <hyperlink ref="I126" location="A126095210C" display="A126095210C" xr:uid="{EAEB09F8-4D2B-45DE-A12B-25B418A6C8F9}"/>
    <hyperlink ref="J126" location="A126110330L" display="A126110330L" xr:uid="{31FCD726-0766-4324-8738-CFEFC4DEC866}"/>
    <hyperlink ref="K126" location="A126102770T" display="A126102770T" xr:uid="{6E9C9117-98F9-4102-8698-1F0004C74F11}"/>
    <hyperlink ref="I127" location="A126095162W" display="A126095162W" xr:uid="{70F5B4D5-5683-478E-9D08-C70013DE8A28}"/>
    <hyperlink ref="J127" location="A126110282F" display="A126110282F" xr:uid="{AF84461F-AB81-41F0-A1C6-624EC2324E52}"/>
    <hyperlink ref="K127" location="A126102722X" display="A126102722X" xr:uid="{6C3F9758-4870-4F07-ABD3-305AE339C90E}"/>
    <hyperlink ref="I128" location="A126095166F" display="A126095166F" xr:uid="{A61EB31C-F197-4D61-9620-B0C0413819C4}"/>
    <hyperlink ref="J128" location="A126110286R" display="A126110286R" xr:uid="{B0B66511-68F5-43DF-AD6C-89E444A381C4}"/>
    <hyperlink ref="K128" location="A126102726J" display="A126102726J" xr:uid="{E2E42F58-1C3A-4776-8EA8-BD3E19192D4C}"/>
    <hyperlink ref="I129" location="A126095190F" display="A126095190F" xr:uid="{313B18E3-F395-4D6C-A9A6-03802A251BCE}"/>
    <hyperlink ref="J129" location="A126110310C" display="A126110310C" xr:uid="{F8B4D7C8-143E-462A-8457-CF37F56A92B4}"/>
    <hyperlink ref="K129" location="A126102750J" display="A126102750J" xr:uid="{21960D5C-4BF1-4D8F-B308-E70D2DAFB5AC}"/>
    <hyperlink ref="I130" location="A126095138W" display="A126095138W" xr:uid="{6FBC8E2B-A847-4AAE-A4E5-BE40FDE939B8}"/>
    <hyperlink ref="J130" location="A126110258F" display="A126110258F" xr:uid="{A6BDD43D-51BF-43DC-AB27-991A4661B4B7}"/>
    <hyperlink ref="K130" location="A126102698K" display="A126102698K" xr:uid="{50D5061E-B2B9-4E31-9D1F-B51576E5A62E}"/>
    <hyperlink ref="I131" location="A126095214L" display="A126095214L" xr:uid="{F0079ECF-7324-4392-98AB-2D86872B6699}"/>
    <hyperlink ref="J131" location="A126110334W" display="A126110334W" xr:uid="{0DE38306-53D1-4332-A174-8AEA0B041D70}"/>
    <hyperlink ref="K131" location="A126102774A" display="A126102774A" xr:uid="{4EEC0F54-25DC-4EC6-AD68-FDA7CE496ACC}"/>
    <hyperlink ref="I132" location="A126095194R" display="A126095194R" xr:uid="{AE5890C1-6E61-46DE-9712-8EAA23DBDEE8}"/>
    <hyperlink ref="J132" location="A126110314L" display="A126110314L" xr:uid="{3C229D25-5053-47DF-9A08-D5063F3D4C75}"/>
    <hyperlink ref="K132" location="A126102754T" display="A126102754T" xr:uid="{65818F7F-94C2-495C-9EC2-C1CFEEF17BDD}"/>
    <hyperlink ref="I133" location="A126095226W" display="A126095226W" xr:uid="{6C045484-0E6A-42C1-B8E7-8F51787CABDD}"/>
    <hyperlink ref="J133" location="A126110346F" display="A126110346F" xr:uid="{74836530-99AA-426A-B62E-7A6242B1DE57}"/>
    <hyperlink ref="K133" location="A126102786K" display="A126102786K" xr:uid="{9420023A-A4DA-4ACF-94B0-D3FE73706063}"/>
    <hyperlink ref="I134" location="A126095142L" display="A126095142L" xr:uid="{ECB7A178-1250-4A74-B1BF-CB3108C589FD}"/>
    <hyperlink ref="J134" location="A126110262W" display="A126110262W" xr:uid="{64116B1D-3168-4C79-BDAA-7E16CAC39B69}"/>
    <hyperlink ref="K134" location="A126102702R" display="A126102702R" xr:uid="{3175CD49-E511-4368-83CE-7D5E18C58BA1}"/>
    <hyperlink ref="I135" location="A126095098R" display="A126095098R" xr:uid="{3AB69DE8-911F-4D96-B3B9-5C145E10B287}"/>
    <hyperlink ref="J135" location="A126110218L" display="A126110218L" xr:uid="{5C1F5171-39A7-4617-94B4-C54A7A9FC89E}"/>
    <hyperlink ref="K135" location="A126102658T" display="A126102658T" xr:uid="{E58F9DE8-5723-4D09-9452-18D9410F8C65}"/>
    <hyperlink ref="I136" location="A126095118L" display="A126095118L" xr:uid="{798E0A00-20B1-4F40-B3E2-891D5F0AFC6D}"/>
    <hyperlink ref="J136" location="A126110238W" display="A126110238W" xr:uid="{E38A6865-010C-49B6-9F6B-E1FFD8BB9944}"/>
    <hyperlink ref="K136" location="A126102678A" display="A126102678A" xr:uid="{2B16F56B-7AEB-4E87-98D6-03F8C1105B43}"/>
    <hyperlink ref="I137" location="A126095170W" display="A126095170W" xr:uid="{8DBF2D0A-3665-42DA-A1DE-32B199367AD3}"/>
    <hyperlink ref="J137" location="A126110290F" display="A126110290F" xr:uid="{F358D982-E75E-457D-A8BB-2A97BDD2A3F5}"/>
    <hyperlink ref="K137" location="A126102730X" display="A126102730X" xr:uid="{91D23147-2397-4706-8C54-F4BB6E8762EE}"/>
    <hyperlink ref="I138" location="A126095122C" display="A126095122C" xr:uid="{816CF331-581A-45CC-920A-D902A425BC96}"/>
    <hyperlink ref="J138" location="A126110242L" display="A126110242L" xr:uid="{D21EE3F8-5EA6-4928-AA3A-0E64EEE8840E}"/>
    <hyperlink ref="K138" location="A126102682T" display="A126102682T" xr:uid="{1BD54016-A248-458C-B940-D847042BB98A}"/>
    <hyperlink ref="I139" location="A126095174F" display="A126095174F" xr:uid="{3E1112A6-48EB-45F3-9847-436FE9CB5092}"/>
    <hyperlink ref="J139" location="A126110294R" display="A126110294R" xr:uid="{2D792223-0D23-468A-8D06-A6C5E5422CD6}"/>
    <hyperlink ref="K139" location="A126102734J" display="A126102734J" xr:uid="{8D9B08F0-600F-4B53-AFCC-300BA61D7934}"/>
    <hyperlink ref="I140" location="A126095178R" display="A126095178R" xr:uid="{84334EE0-C244-460A-A0E9-1D08B584DB05}"/>
    <hyperlink ref="J140" location="A126110298X" display="A126110298X" xr:uid="{A3960046-D6CC-417B-ABA7-6A5A5EE408A7}"/>
    <hyperlink ref="K140" location="A126102738T" display="A126102738T" xr:uid="{9380DC02-1BF4-4E35-9C00-FF99B1753836}"/>
    <hyperlink ref="I141" location="A126095230L" display="A126095230L" xr:uid="{628C50A6-2393-47D5-AF5E-F2A1E87EED27}"/>
    <hyperlink ref="J141" location="A126110350W" display="A126110350W" xr:uid="{64519092-B0F1-4331-96FD-E082602D66F6}"/>
    <hyperlink ref="K141" location="A126102790A" display="A126102790A" xr:uid="{2F04190E-CFEB-4B12-BC5C-641B27BA945E}"/>
    <hyperlink ref="I142" location="A126095102V" display="A126095102V" xr:uid="{84FAD277-FB0F-456F-8E17-E468B33EB01E}"/>
    <hyperlink ref="J142" location="A126110222C" display="A126110222C" xr:uid="{8EFD3B05-43FD-44B5-ADEB-21C1F01FBD66}"/>
    <hyperlink ref="K142" location="A126102662J" display="A126102662J" xr:uid="{C8844D75-4410-4073-96D3-BC7902377050}"/>
    <hyperlink ref="I143" location="A126095218W" display="A126095218W" xr:uid="{8FC00415-D285-4BDD-AD89-A72A3491F2A3}"/>
    <hyperlink ref="J143" location="A126110338F" display="A126110338F" xr:uid="{04031785-587B-4937-AE6F-F89CDC7CF9AF}"/>
    <hyperlink ref="K143" location="A126102778K" display="A126102778K" xr:uid="{D21BDEE6-9E23-4B28-ACB4-FDB6E49447C5}"/>
    <hyperlink ref="I144" location="A126095222L" display="A126095222L" xr:uid="{28039FB7-3C98-446C-B051-10ECF384FF31}"/>
    <hyperlink ref="J144" location="A126110342W" display="A126110342W" xr:uid="{BFC38E03-0F91-42B3-98A0-89EABE636A1C}"/>
    <hyperlink ref="K144" location="A126102782A" display="A126102782A" xr:uid="{60C642D4-B685-49DF-A5C3-4E831470A0C1}"/>
    <hyperlink ref="I145" location="A126095110V" display="A126095110V" xr:uid="{B4FAACBB-840D-4E2C-A881-03BD0D810BA6}"/>
    <hyperlink ref="J145" location="A126110230C" display="A126110230C" xr:uid="{B03E05E2-F239-4291-8556-471D604737DA}"/>
    <hyperlink ref="K145" location="A126102670J" display="A126102670J" xr:uid="{DC84F8F8-70E2-4191-A5B2-2B38BEFA25EA}"/>
    <hyperlink ref="I146" location="A126095146W" display="A126095146W" xr:uid="{38179ACC-FFA3-4644-9EE1-833087AD4993}"/>
    <hyperlink ref="J146" location="A126110266F" display="A126110266F" xr:uid="{B59D0B57-8B0E-4585-BF31-E914288832D3}"/>
    <hyperlink ref="K146" location="A126102706X" display="A126102706X" xr:uid="{D62BAEBF-BD58-4628-9B35-FB0483FDC330}"/>
    <hyperlink ref="I147" location="A126095182F" display="A126095182F" xr:uid="{2185C8CA-C84D-443E-A82D-A52CEB849B57}"/>
    <hyperlink ref="J147" location="A126110302C" display="A126110302C" xr:uid="{C133DA7F-2F22-4F39-A494-62032E66813C}"/>
    <hyperlink ref="K147" location="A126102742J" display="A126102742J" xr:uid="{3120D4A9-EF82-4AF3-9BBA-3B1F205C5F20}"/>
    <hyperlink ref="I148" location="A126095234W" display="A126095234W" xr:uid="{CEEBD469-367C-41F2-B10F-49331EB7CCB6}"/>
    <hyperlink ref="J148" location="A126110354F" display="A126110354F" xr:uid="{88F9BF31-F863-4039-9709-7EFF8B8B60E8}"/>
    <hyperlink ref="K148" location="A126102794K" display="A126102794K" xr:uid="{5B5EBA21-8A3E-4BA0-B204-1F7E3FAF03E5}"/>
    <hyperlink ref="I149" location="A126095106C" display="A126095106C" xr:uid="{8BC3537D-1FBE-4AAF-AA53-062C99C1D295}"/>
    <hyperlink ref="J149" location="A126110226L" display="A126110226L" xr:uid="{524492F7-02BF-425F-AB2B-8102B1B520F0}"/>
    <hyperlink ref="K149" location="A126102666T" display="A126102666T" xr:uid="{60032955-94EC-4AF2-B674-84A30C1E453F}"/>
    <hyperlink ref="I150" location="A126095186R" display="A126095186R" xr:uid="{03040749-A44C-440F-BFA0-C29F3A9135BD}"/>
    <hyperlink ref="J150" location="A126110306L" display="A126110306L" xr:uid="{293B3901-D54E-47FB-9BAA-E87C8CB93609}"/>
    <hyperlink ref="K150" location="A126102746T" display="A126102746T" xr:uid="{F2F7C237-9816-4C83-87B7-34C0B4C99EF6}"/>
    <hyperlink ref="I151" location="A126095198X" display="A126095198X" xr:uid="{83216129-38FD-4557-9197-71369E13EC8D}"/>
    <hyperlink ref="J151" location="A126110318W" display="A126110318W" xr:uid="{64369809-E6CB-49FD-91FA-34E00447A24F}"/>
    <hyperlink ref="K151" location="A126102758A" display="A126102758A" xr:uid="{411FBEBC-BE1D-4769-90E2-76D81738F51D}"/>
    <hyperlink ref="I152" location="A126095130C" display="A126095130C" xr:uid="{DD7D7529-5F3D-45FE-9AED-3DF9C261B2A9}"/>
    <hyperlink ref="J152" location="A126110250L" display="A126110250L" xr:uid="{B718ED30-07D7-4899-96D3-22ECC4AC7068}"/>
    <hyperlink ref="K152" location="A126102690T" display="A126102690T" xr:uid="{E8C7DCDC-16DD-4BDC-A66A-A42683C0A64F}"/>
    <hyperlink ref="I153" location="A126095114C" display="A126095114C" xr:uid="{922148D5-830D-4C93-A419-9B21E662F9E2}"/>
    <hyperlink ref="J153" location="A126110234L" display="A126110234L" xr:uid="{C4D1C5FC-F59F-4D90-9CCD-3E5EA2F25880}"/>
    <hyperlink ref="K153" location="A126102674T" display="A126102674T" xr:uid="{90387503-F798-49B8-B420-837C1FDF5526}"/>
    <hyperlink ref="I154" location="A126095150L" display="A126095150L" xr:uid="{467E5A1F-CE95-4AE3-8A39-4948A1206AA9}"/>
    <hyperlink ref="J154" location="A126110270W" display="A126110270W" xr:uid="{2642A6EF-E645-4B49-B840-4DE88E568C95}"/>
    <hyperlink ref="K154" location="A126102710R" display="A126102710R" xr:uid="{C0A962E0-2609-4AB7-A167-51D266D7C221}"/>
    <hyperlink ref="I155" location="A126095126L" display="A126095126L" xr:uid="{ABF529FF-E5B4-42DB-9B37-540D6670B6FF}"/>
    <hyperlink ref="J155" location="A126110246W" display="A126110246W" xr:uid="{8F3EBBA0-39AB-43CA-9E61-A98DFC4032CC}"/>
    <hyperlink ref="K155" location="A126102686A" display="A126102686A" xr:uid="{58666F99-23D4-4947-BCD2-D0C81AC79CE6}"/>
    <hyperlink ref="I156" location="A126095154W" display="A126095154W" xr:uid="{AAD0F526-0FCB-4DC5-94C2-2F03ADADF333}"/>
    <hyperlink ref="J156" location="A126110274F" display="A126110274F" xr:uid="{F3B12036-0868-44FD-B322-1D5494FDAABD}"/>
    <hyperlink ref="K156" location="A126102714X" display="A126102714X" xr:uid="{6D634AB5-37DB-4A0D-8029-558DE2AE2105}"/>
    <hyperlink ref="I157" location="A126095134L" display="A126095134L" xr:uid="{D409497B-45E9-4F09-A81B-A094C7E4E90E}"/>
    <hyperlink ref="J157" location="A126110254W" display="A126110254W" xr:uid="{9FB92212-A35D-4DF0-8AD6-C0FD78B00F47}"/>
    <hyperlink ref="K157" location="A126102694A" display="A126102694A" xr:uid="{DFD4A9E3-B57A-4DF0-9C18-ED66DEA98486}"/>
    <hyperlink ref="L123" location="A126095902T" display="A126095902T" xr:uid="{94E24D51-B536-4619-B305-2F91F0FDDA23}"/>
    <hyperlink ref="M123" location="A126111022C" display="A126111022C" xr:uid="{E15AEC79-0B2E-4619-817C-46466C37C4D0}"/>
    <hyperlink ref="N123" location="A126103462J" display="A126103462J" xr:uid="{41F64D1D-A7D3-4CD5-90DF-25974E573843}"/>
    <hyperlink ref="L124" location="A126095858V" display="A126095858V" xr:uid="{00789E34-3AFC-4B33-B2B5-7E296764CF80}"/>
    <hyperlink ref="M124" location="A126110978C" display="A126110978C" xr:uid="{5612F969-872F-4ECE-AF50-CE3A746BF962}"/>
    <hyperlink ref="N124" location="A126103418X" display="A126103418X" xr:uid="{C98F08F4-B1CA-4F42-A51C-673A069B8735}"/>
    <hyperlink ref="L125" location="A126095906A" display="A126095906A" xr:uid="{6317472C-23D4-4819-94AB-0782DA52E877}"/>
    <hyperlink ref="M125" location="A126111026L" display="A126111026L" xr:uid="{388872F9-096B-4006-A744-21FC67F36F2E}"/>
    <hyperlink ref="N125" location="A126103466T" display="A126103466T" xr:uid="{E76CBFA1-AF00-4D73-812A-DCF2FA02D240}"/>
    <hyperlink ref="L126" location="A126095910T" display="A126095910T" xr:uid="{60836767-6BA3-40CD-BF74-66228EDA1F2F}"/>
    <hyperlink ref="M126" location="A126111030C" display="A126111030C" xr:uid="{AF12BDAE-6ADF-45C8-9375-590F919FF0C7}"/>
    <hyperlink ref="N126" location="A126103470J" display="A126103470J" xr:uid="{E626D99E-C919-426C-A07B-9E9EC52C94DC}"/>
    <hyperlink ref="L127" location="A126095862K" display="A126095862K" xr:uid="{62F90B8F-5AB8-47BC-AD0F-B8434D7A08EA}"/>
    <hyperlink ref="M127" location="A126110982V" display="A126110982V" xr:uid="{3FA26D96-8E07-4C79-B715-4413F7373BF7}"/>
    <hyperlink ref="N127" location="A126103422R" display="A126103422R" xr:uid="{DAD17570-187F-499F-B944-CDD9A56A93BF}"/>
    <hyperlink ref="L128" location="A126095866V" display="A126095866V" xr:uid="{B8F182D8-BCCF-4113-A429-802B45F09D36}"/>
    <hyperlink ref="M128" location="A126110986C" display="A126110986C" xr:uid="{CDB7E1D5-51AB-44E4-A045-B9EED6B0E8E8}"/>
    <hyperlink ref="N128" location="A126103426X" display="A126103426X" xr:uid="{08DCB965-AB4B-4A7B-B413-B4CD36C82EF9}"/>
    <hyperlink ref="L129" location="A126095890V" display="A126095890V" xr:uid="{AF610968-7277-4493-8B75-A51339DCD893}"/>
    <hyperlink ref="M129" location="A126111010V" display="A126111010V" xr:uid="{E6BDDCDA-072C-419F-AD4F-CA8BAB008F3C}"/>
    <hyperlink ref="N129" location="A126103450X" display="A126103450X" xr:uid="{13CAB4A3-B0E3-44F7-AE7B-B2833FE434E7}"/>
    <hyperlink ref="L130" location="A126095838K" display="A126095838K" xr:uid="{212A6E67-46D6-4A61-A523-2F87C7A9271E}"/>
    <hyperlink ref="M130" location="A126110958V" display="A126110958V" xr:uid="{4940556F-3295-47A7-B63A-FC06E1F746D2}"/>
    <hyperlink ref="N130" location="A126103398A" display="A126103398A" xr:uid="{6D538B29-252F-4369-A7AF-F00CB69294AD}"/>
    <hyperlink ref="L131" location="A126095914A" display="A126095914A" xr:uid="{D2E15A70-5980-4C72-AF0E-6224FBD37A62}"/>
    <hyperlink ref="M131" location="A126111034L" display="A126111034L" xr:uid="{BF6337BA-F17E-4E3C-8142-A7827C6C89B5}"/>
    <hyperlink ref="N131" location="A126103474T" display="A126103474T" xr:uid="{D9CE3592-CB0B-4DB6-80F8-EDDC64CF64D9}"/>
    <hyperlink ref="L132" location="A126095894C" display="A126095894C" xr:uid="{FBA2CB19-5372-4875-A8FD-9D3C9D41D925}"/>
    <hyperlink ref="M132" location="A126111014C" display="A126111014C" xr:uid="{AE86D6BA-639D-4C16-97AD-39C2B8F79280}"/>
    <hyperlink ref="N132" location="A126103454J" display="A126103454J" xr:uid="{FD0D78FF-5BA0-47DB-95EF-28E8D3F78D3C}"/>
    <hyperlink ref="L133" location="A126095926K" display="A126095926K" xr:uid="{4F571907-E0C1-49A3-A6D0-BFA335AA896D}"/>
    <hyperlink ref="M133" location="A126111046W" display="A126111046W" xr:uid="{094C4822-7CE4-430C-BFA3-89BB85BB4D76}"/>
    <hyperlink ref="N133" location="A126103486A" display="A126103486A" xr:uid="{D03606F7-15DB-4377-8E0D-64592BF4D637}"/>
    <hyperlink ref="L134" location="A126095842A" display="A126095842A" xr:uid="{C3C797FF-F15A-4AA8-84C5-61F2ADBCE6C4}"/>
    <hyperlink ref="M134" location="A126110962K" display="A126110962K" xr:uid="{C0907112-EE02-47DB-8229-73E47616C235}"/>
    <hyperlink ref="N134" location="A126103402F" display="A126103402F" xr:uid="{DC72BD97-3FF7-4F6E-854D-EBCF322CBB60}"/>
    <hyperlink ref="L135" location="A126095798C" display="A126095798C" xr:uid="{EDEA664E-197D-4140-A62A-7FD19ACD62C9}"/>
    <hyperlink ref="M135" location="A126110918A" display="A126110918A" xr:uid="{1B7357EE-5BF7-4576-AB04-EDEBC0918621}"/>
    <hyperlink ref="N135" location="A126103358J" display="A126103358J" xr:uid="{0BF33DB7-5859-413D-9C14-984C2C905946}"/>
    <hyperlink ref="L136" location="A126095818A" display="A126095818A" xr:uid="{7A980B15-90A5-4057-8473-5BC3EB880275}"/>
    <hyperlink ref="M136" location="A126110938K" display="A126110938K" xr:uid="{EEFD4F7E-FF21-4C92-A761-6541B27351AA}"/>
    <hyperlink ref="N136" location="A126103378T" display="A126103378T" xr:uid="{48409CF9-37AE-4A60-B0B9-371D93D716ED}"/>
    <hyperlink ref="L137" location="A126095870K" display="A126095870K" xr:uid="{40BF2AC7-29C2-419F-9106-F9497A7D1C6F}"/>
    <hyperlink ref="M137" location="A126110990V" display="A126110990V" xr:uid="{330E42A4-7B8E-4A68-ADC7-319B0367AAD8}"/>
    <hyperlink ref="N137" location="A126103430R" display="A126103430R" xr:uid="{23D1137A-457A-4314-84D2-6D7CE4CB097C}"/>
    <hyperlink ref="L138" location="A126095822T" display="A126095822T" xr:uid="{A1CBFE01-81FC-4E2E-AE80-2260E0304C39}"/>
    <hyperlink ref="M138" location="A126110942A" display="A126110942A" xr:uid="{153C95B1-DCE2-4117-BE69-11A35EA2D66B}"/>
    <hyperlink ref="N138" location="A126103382J" display="A126103382J" xr:uid="{03E58A04-7257-4693-88E5-75AD68F9BE58}"/>
    <hyperlink ref="L139" location="A126095874V" display="A126095874V" xr:uid="{BD67FC8E-0AAA-4618-9E5D-738DB9EE179F}"/>
    <hyperlink ref="M139" location="A126110994C" display="A126110994C" xr:uid="{87D82DA8-FE34-46E4-B3F5-1E5E09AAE05C}"/>
    <hyperlink ref="N139" location="A126103434X" display="A126103434X" xr:uid="{277FE5BD-416C-4F08-8DF1-3842FE608465}"/>
    <hyperlink ref="L140" location="A126095878C" display="A126095878C" xr:uid="{670AD008-B1FE-49B0-A25C-9EF71021B2B5}"/>
    <hyperlink ref="M140" location="A126110998L" display="A126110998L" xr:uid="{2686F2C8-1053-42B6-B701-32992CFD5B9A}"/>
    <hyperlink ref="N140" location="A126103438J" display="A126103438J" xr:uid="{BEADF691-1882-4F30-8A71-8A2A7EE0B1AB}"/>
    <hyperlink ref="L141" location="A126095930A" display="A126095930A" xr:uid="{0D345472-2DBA-44F2-B757-1D99D9628E2B}"/>
    <hyperlink ref="M141" location="A126111050L" display="A126111050L" xr:uid="{4333F64C-D6D0-4FD9-8123-FC644276FF8E}"/>
    <hyperlink ref="N141" location="A126103490T" display="A126103490T" xr:uid="{CE80D97D-8353-424A-98BE-3CF15AA02BBC}"/>
    <hyperlink ref="L142" location="A126095802J" display="A126095802J" xr:uid="{E7081925-B900-482E-8D79-590AA461FE46}"/>
    <hyperlink ref="M142" location="A126110922T" display="A126110922T" xr:uid="{D221596A-BF96-4DE7-AB58-F3C5D81ADE22}"/>
    <hyperlink ref="N142" location="A126103362X" display="A126103362X" xr:uid="{5AA15D07-A559-4D79-9CD5-B5CB86BC50AC}"/>
    <hyperlink ref="L143" location="A126095918K" display="A126095918K" xr:uid="{8D830F62-CE38-4601-9028-CBE5574013C4}"/>
    <hyperlink ref="M143" location="A126111038W" display="A126111038W" xr:uid="{D7416939-D15A-4CA4-BE54-703425482FDA}"/>
    <hyperlink ref="N143" location="A126103478A" display="A126103478A" xr:uid="{199A0A4E-FEC1-4713-B632-C0335CBEA6AD}"/>
    <hyperlink ref="L144" location="A126095922A" display="A126095922A" xr:uid="{43630006-9A9D-409A-9F2A-D040B2B9F4C3}"/>
    <hyperlink ref="M144" location="A126111042L" display="A126111042L" xr:uid="{E77FEACD-553D-40A6-824F-3282D4A95DCB}"/>
    <hyperlink ref="N144" location="A126103482T" display="A126103482T" xr:uid="{DB61F3E1-90F1-41FE-BD63-03B2297423FF}"/>
    <hyperlink ref="L145" location="A126095810J" display="A126095810J" xr:uid="{834E3202-842E-4365-A16B-809AED9D437E}"/>
    <hyperlink ref="M145" location="A126110930T" display="A126110930T" xr:uid="{9F24756C-0B0C-4198-9829-9A43ED29EF16}"/>
    <hyperlink ref="N145" location="A126103370X" display="A126103370X" xr:uid="{4EF589C3-E274-4A0E-8495-78CECE7824F1}"/>
    <hyperlink ref="L146" location="A126095846K" display="A126095846K" xr:uid="{83E5B4AA-4FAC-4216-8E57-8AA7CF444352}"/>
    <hyperlink ref="M146" location="A126110966V" display="A126110966V" xr:uid="{7824D127-D9D7-4FF0-ACE3-E62BD95F706C}"/>
    <hyperlink ref="N146" location="A126103406R" display="A126103406R" xr:uid="{BB77E5F3-D320-4F42-B5E3-2E1CDB10966E}"/>
    <hyperlink ref="L147" location="A126095882V" display="A126095882V" xr:uid="{D5A90CDB-294E-4049-8B90-71B77EAB63B2}"/>
    <hyperlink ref="M147" location="A126111002V" display="A126111002V" xr:uid="{88DAAE65-5CC1-4D7B-96AF-883EA4BF19F8}"/>
    <hyperlink ref="N147" location="A126103442X" display="A126103442X" xr:uid="{DD095F56-9563-4705-AC9A-7229C0D2F447}"/>
    <hyperlink ref="L148" location="A126095934K" display="A126095934K" xr:uid="{99D21C6C-ADF3-4AE6-91CD-9245D8997E17}"/>
    <hyperlink ref="M148" location="A126111054W" display="A126111054W" xr:uid="{0633D833-9436-4181-9F29-A92FE7DADA5A}"/>
    <hyperlink ref="N148" location="A126103494A" display="A126103494A" xr:uid="{166398FE-B8D0-4A14-9423-529C02998BF8}"/>
    <hyperlink ref="L149" location="A126095806T" display="A126095806T" xr:uid="{097A192D-7889-47B9-A379-F1606C0FE979}"/>
    <hyperlink ref="M149" location="A126110926A" display="A126110926A" xr:uid="{C112D530-7D01-4DFE-A6CE-A1460EFAAF6C}"/>
    <hyperlink ref="N149" location="A126103366J" display="A126103366J" xr:uid="{43000175-231C-4D1C-98ED-363D46EE0E9E}"/>
    <hyperlink ref="L150" location="A126095886C" display="A126095886C" xr:uid="{4F95B783-0ED7-4F16-87EE-5855ED70C1FB}"/>
    <hyperlink ref="M150" location="A126111006C" display="A126111006C" xr:uid="{CDED3458-0552-45C7-AD1B-A500B80BA417}"/>
    <hyperlink ref="N150" location="A126103446J" display="A126103446J" xr:uid="{288765E9-DD48-47E9-849C-570E3FEA47E0}"/>
    <hyperlink ref="L151" location="A126095898L" display="A126095898L" xr:uid="{FCBF0D49-AAC8-406C-AA4A-D4F84EC3C708}"/>
    <hyperlink ref="M151" location="A126111018L" display="A126111018L" xr:uid="{24AF6FCA-4989-4D03-8E58-D28B1289D7C5}"/>
    <hyperlink ref="N151" location="A126103458T" display="A126103458T" xr:uid="{2440A5CE-13CA-480F-9A76-316230D466FF}"/>
    <hyperlink ref="L152" location="A126095830T" display="A126095830T" xr:uid="{5A9740F9-EFD0-4D3F-BA3E-B96DCAECF742}"/>
    <hyperlink ref="M152" location="A126110950A" display="A126110950A" xr:uid="{CB9478D5-4CAB-4B6C-BFE0-9BC173EFCE79}"/>
    <hyperlink ref="N152" location="A126103390J" display="A126103390J" xr:uid="{476491F8-BFA0-47B7-9033-C66872D8CD2E}"/>
    <hyperlink ref="L153" location="A126095814T" display="A126095814T" xr:uid="{9CF962CA-2E68-4CA2-9C78-0EA9E43AA90E}"/>
    <hyperlink ref="M153" location="A126110934A" display="A126110934A" xr:uid="{209B3958-8A02-4916-A8B9-7F019A9DA5DE}"/>
    <hyperlink ref="N153" location="A126103374J" display="A126103374J" xr:uid="{D4EAD1E0-F203-4C67-9B74-82D7DFFDB0F3}"/>
    <hyperlink ref="L154" location="A126095850A" display="A126095850A" xr:uid="{B64C3FFE-C59B-40D3-8501-8BF29650EC15}"/>
    <hyperlink ref="M154" location="A126110970K" display="A126110970K" xr:uid="{1C3017A3-830A-477B-BF02-4AE779A7F9FB}"/>
    <hyperlink ref="N154" location="A126103410F" display="A126103410F" xr:uid="{B2EF9A1A-BD27-4A31-B275-1C79EDAC8AFB}"/>
    <hyperlink ref="L155" location="A126095826A" display="A126095826A" xr:uid="{4F4106EF-9FA9-4CB5-961D-35C958AC0DE6}"/>
    <hyperlink ref="M155" location="A126110946K" display="A126110946K" xr:uid="{77215317-5569-4BE4-8CB5-B9E91023DFC2}"/>
    <hyperlink ref="N155" location="A126103386T" display="A126103386T" xr:uid="{83B0DDFD-DC65-4389-95A9-55ACE6FEF35E}"/>
    <hyperlink ref="L156" location="A126095854K" display="A126095854K" xr:uid="{F3A1004D-E321-4B9B-97E3-9B2831ACD23B}"/>
    <hyperlink ref="M156" location="A126110974V" display="A126110974V" xr:uid="{F6B2B9DD-4E28-4171-8DF5-5C7E615C639C}"/>
    <hyperlink ref="N156" location="A126103414R" display="A126103414R" xr:uid="{8F133244-18D3-4C91-8931-5DCE063A7AED}"/>
    <hyperlink ref="L157" location="A126095834A" display="A126095834A" xr:uid="{92B4F9FB-731E-4616-A7ED-3258AE94C500}"/>
    <hyperlink ref="M157" location="A126110954K" display="A126110954K" xr:uid="{76040E11-C20D-4BED-8801-691728C5E181}"/>
    <hyperlink ref="N157" location="A126103394T" display="A126103394T" xr:uid="{9370A183-5095-4193-8FDA-684CB9F3D772}"/>
    <hyperlink ref="O123" location="A126096042W" display="A126096042W" xr:uid="{2565A8C2-A34D-4BA2-8147-511ECC41134F}"/>
    <hyperlink ref="P123" location="A126111162F" display="A126111162F" xr:uid="{BEB1211E-E0FA-43E9-820E-A5DB3C38A5DE}"/>
    <hyperlink ref="Q123" location="A126103602X" display="A126103602X" xr:uid="{835B9AE3-BD07-4362-AC77-99C9BB0C5109}"/>
    <hyperlink ref="O124" location="A126095998W" display="A126095998W" xr:uid="{782D0665-2BE3-4C47-8CF1-E1DC84C03ED8}"/>
    <hyperlink ref="P124" location="A126111118W" display="A126111118W" xr:uid="{19BD4BC7-DCD6-426E-860E-A947DC75F5FA}"/>
    <hyperlink ref="Q124" location="A126103558A" display="A126103558A" xr:uid="{A2BD8BBC-2546-4BF6-B250-E9B0B7FD1F42}"/>
    <hyperlink ref="O125" location="A126096046F" display="A126096046F" xr:uid="{17A0BA34-EA55-44AA-A0D4-2B2AD8DE726B}"/>
    <hyperlink ref="P125" location="A126111166R" display="A126111166R" xr:uid="{A5A89F6F-0445-4D80-A9A3-84EE7ED6F2F4}"/>
    <hyperlink ref="Q125" location="A126103606J" display="A126103606J" xr:uid="{23C24D99-048A-44FA-9CE4-4BBDBCFC69A5}"/>
    <hyperlink ref="O126" location="A126096050W" display="A126096050W" xr:uid="{9667EC8E-6C03-4567-91A2-1B71F3871D00}"/>
    <hyperlink ref="P126" location="A126111170F" display="A126111170F" xr:uid="{329489DF-613B-4AFE-BACB-8CCE53AF85AF}"/>
    <hyperlink ref="Q126" location="A126103610X" display="A126103610X" xr:uid="{878D1664-4D42-4269-8E46-34F4BA132CC5}"/>
    <hyperlink ref="O127" location="A126096002C" display="A126096002C" xr:uid="{573D0DF8-D965-417E-B40B-478779FE41BC}"/>
    <hyperlink ref="P127" location="A126111122L" display="A126111122L" xr:uid="{CF7922DF-F1F5-4A35-990E-A65EB3A475C3}"/>
    <hyperlink ref="Q127" location="A126103562T" display="A126103562T" xr:uid="{9540684C-BC06-4E6A-AD1D-C7CB8012BE59}"/>
    <hyperlink ref="O128" location="A126096006L" display="A126096006L" xr:uid="{3795FB9A-564C-4878-A711-7AF90D6B9C44}"/>
    <hyperlink ref="P128" location="A126111126W" display="A126111126W" xr:uid="{0040016B-D288-4BF5-BF29-BB25E956543D}"/>
    <hyperlink ref="Q128" location="A126103566A" display="A126103566A" xr:uid="{10CA21BF-F993-4A26-AC42-EA9480F17413}"/>
    <hyperlink ref="O129" location="A126096030L" display="A126096030L" xr:uid="{DA2DA8B9-A322-4C4B-953A-AC4FB44ECAF8}"/>
    <hyperlink ref="P129" location="A126111150W" display="A126111150W" xr:uid="{0155E0E8-19BA-434E-98C4-4BD094CF5D55}"/>
    <hyperlink ref="Q129" location="A126103590A" display="A126103590A" xr:uid="{9BD40786-19A4-41A2-93FF-B21405432CE5}"/>
    <hyperlink ref="O130" location="A126095978L" display="A126095978L" xr:uid="{1076A76F-E0B3-4E7A-BC97-7CD3EE868242}"/>
    <hyperlink ref="P130" location="A126111098X" display="A126111098X" xr:uid="{090B0B26-677A-4F33-8C24-B8AF046EABBC}"/>
    <hyperlink ref="Q130" location="A126103538T" display="A126103538T" xr:uid="{7649D086-78F9-46BF-9115-171A9CF715E3}"/>
    <hyperlink ref="O131" location="A126096054F" display="A126096054F" xr:uid="{E2A1E404-7D6D-4CA3-B5D7-11A0EF6B3B08}"/>
    <hyperlink ref="P131" location="A126111174R" display="A126111174R" xr:uid="{3326B944-207C-43B0-AF3C-DCEFA3C032CB}"/>
    <hyperlink ref="Q131" location="A126103614J" display="A126103614J" xr:uid="{18EB1F5F-8DB8-47B4-9A53-B23590A1DB85}"/>
    <hyperlink ref="O132" location="A126096034W" display="A126096034W" xr:uid="{28BBB4E1-9C2C-46E3-9A4E-0E345E875B78}"/>
    <hyperlink ref="P132" location="A126111154F" display="A126111154F" xr:uid="{ECEC9C4F-9065-44C3-8761-781AE5460F6D}"/>
    <hyperlink ref="Q132" location="A126103594K" display="A126103594K" xr:uid="{578FF0CC-3941-4D82-B354-66DBAB0D7E51}"/>
    <hyperlink ref="O133" location="A126096066R" display="A126096066R" xr:uid="{F8B97214-9A5A-4679-A582-7CCA6BBAF2FC}"/>
    <hyperlink ref="P133" location="A126111186X" display="A126111186X" xr:uid="{3F470573-57D5-4FB0-84F6-39644EE9F916}"/>
    <hyperlink ref="Q133" location="A126103626T" display="A126103626T" xr:uid="{9BBFBB0C-DC60-4E1C-BA2D-D5ACBE4B4D42}"/>
    <hyperlink ref="O134" location="A126095982C" display="A126095982C" xr:uid="{252953B8-4370-46E0-85E8-59DF13F8DC90}"/>
    <hyperlink ref="P134" location="A126111102C" display="A126111102C" xr:uid="{ABBE3D84-6E3C-43B6-AB46-E6D242BC807C}"/>
    <hyperlink ref="Q134" location="A126103542J" display="A126103542J" xr:uid="{B4A86DE5-A1C2-479E-9E72-9214EB256C37}"/>
    <hyperlink ref="O135" location="A126095938V" display="A126095938V" xr:uid="{66500222-70ED-43B9-90DC-C4EB7B187886}"/>
    <hyperlink ref="P135" location="A126111058F" display="A126111058F" xr:uid="{1B386E39-A285-4CB1-A22D-C58C9C3D77ED}"/>
    <hyperlink ref="Q135" location="A126103498K" display="A126103498K" xr:uid="{0DA2725D-34F2-4A37-AB02-CD1DBD0FD791}"/>
    <hyperlink ref="O136" location="A126095958C" display="A126095958C" xr:uid="{E32CC13A-188B-4B32-B733-5B98B2599C70}"/>
    <hyperlink ref="P136" location="A126111078R" display="A126111078R" xr:uid="{9F041CBE-D4DC-4B73-8E43-2A8C945E4A71}"/>
    <hyperlink ref="Q136" location="A126103518J" display="A126103518J" xr:uid="{ED815EAF-361C-4C94-A3FB-87991CE18149}"/>
    <hyperlink ref="O137" location="A126096010C" display="A126096010C" xr:uid="{969003DB-7B19-4B6D-8A82-127FCEB8D8A8}"/>
    <hyperlink ref="P137" location="A126111130L" display="A126111130L" xr:uid="{97ACD113-11E9-419B-8464-D68EAC2C1EC8}"/>
    <hyperlink ref="Q137" location="A126103570T" display="A126103570T" xr:uid="{A3281CF0-C4B8-441F-ADCA-456108CD8144}"/>
    <hyperlink ref="O138" location="A126095962V" display="A126095962V" xr:uid="{B2FF967E-4D54-448D-9CFB-4064A83A283F}"/>
    <hyperlink ref="P138" location="A126111082F" display="A126111082F" xr:uid="{3E6D630E-8CEB-43E2-8C0A-7CF400D1DA97}"/>
    <hyperlink ref="Q138" location="A126103522X" display="A126103522X" xr:uid="{387E6CC1-10A5-4770-B4EA-3366AB2CFFA5}"/>
    <hyperlink ref="O139" location="A126096014L" display="A126096014L" xr:uid="{9CE2E111-EA67-4728-827C-2DB05212858E}"/>
    <hyperlink ref="P139" location="A126111134W" display="A126111134W" xr:uid="{4B7A137F-CD77-4CE8-A99B-0A25D6CBD9E3}"/>
    <hyperlink ref="Q139" location="A126103574A" display="A126103574A" xr:uid="{2F5A868F-45A8-468C-8382-6BA76CE63711}"/>
    <hyperlink ref="O140" location="A126096018W" display="A126096018W" xr:uid="{449A809F-51E5-4A03-98BC-D7AF02781BB6}"/>
    <hyperlink ref="P140" location="A126111138F" display="A126111138F" xr:uid="{E83C637A-933B-4111-AAC8-38772D1F6ADF}"/>
    <hyperlink ref="Q140" location="A126103578K" display="A126103578K" xr:uid="{DD9EDA37-AE9B-49FB-835A-CC62F76EFB4D}"/>
    <hyperlink ref="O141" location="A126096070F" display="A126096070F" xr:uid="{8D2A8B00-50AA-49D8-8C4E-2BF2DBBB0B54}"/>
    <hyperlink ref="P141" location="A126111190R" display="A126111190R" xr:uid="{E09D56AB-F243-4068-ADDD-0B6167F3AC88}"/>
    <hyperlink ref="Q141" location="A126103630J" display="A126103630J" xr:uid="{5B6FFA3D-25A3-439F-8CE7-A13DDD43993D}"/>
    <hyperlink ref="O142" location="A126095942K" display="A126095942K" xr:uid="{4424D69A-CEC7-4664-8DB8-0C1F2C4D0B76}"/>
    <hyperlink ref="P142" location="A126111062W" display="A126111062W" xr:uid="{49052583-097A-43D7-9A83-FF0229C86DDE}"/>
    <hyperlink ref="Q142" location="A126103502R" display="A126103502R" xr:uid="{523323DC-7830-4372-8CFA-7155CD9ACB38}"/>
    <hyperlink ref="O143" location="A126096058R" display="A126096058R" xr:uid="{09BE6A46-95BC-4AB7-99A7-D5C829B9E412}"/>
    <hyperlink ref="P143" location="A126111178X" display="A126111178X" xr:uid="{65DF3515-4833-4723-B7AF-9F8CDA500B59}"/>
    <hyperlink ref="Q143" location="A126103618T" display="A126103618T" xr:uid="{C454CA80-D7EE-4EC7-9F81-0C87F3AB851F}"/>
    <hyperlink ref="O144" location="A126096062F" display="A126096062F" xr:uid="{C4C3703A-C2DA-47DC-9C41-1324BDD07B62}"/>
    <hyperlink ref="P144" location="A126111182R" display="A126111182R" xr:uid="{6F1BF62D-A8E9-46BA-8CD2-01A8E2A5591F}"/>
    <hyperlink ref="Q144" location="A126103622J" display="A126103622J" xr:uid="{F675EE72-C422-4202-A481-234896C1C253}"/>
    <hyperlink ref="O145" location="A126095950K" display="A126095950K" xr:uid="{577678EF-49D1-4521-879B-0ACB40B863B7}"/>
    <hyperlink ref="P145" location="A126111070W" display="A126111070W" xr:uid="{774AA897-E0A1-49BE-A5A1-4565D5114D17}"/>
    <hyperlink ref="Q145" location="A126103510R" display="A126103510R" xr:uid="{A1DC8822-CE8B-42FF-8B3E-56A6B43488FB}"/>
    <hyperlink ref="O146" location="A126095986L" display="A126095986L" xr:uid="{486B4E15-E9D1-43D1-B4DA-5D0233F533BB}"/>
    <hyperlink ref="P146" location="A126111106L" display="A126111106L" xr:uid="{E439BAB7-1800-41D1-8D52-DE30A42DC667}"/>
    <hyperlink ref="Q146" location="A126103546T" display="A126103546T" xr:uid="{24D1939F-BEF2-4EC0-86E6-CC9C39FC8535}"/>
    <hyperlink ref="O147" location="A126096022L" display="A126096022L" xr:uid="{71EDCF65-7C5C-4862-BF41-D9B2EDA60D40}"/>
    <hyperlink ref="P147" location="A126111142W" display="A126111142W" xr:uid="{241A8BC8-008F-4248-B3AD-FA415C222636}"/>
    <hyperlink ref="Q147" location="A126103582A" display="A126103582A" xr:uid="{65B53C58-4FAC-436A-8D35-D625619DCB6F}"/>
    <hyperlink ref="O148" location="A126096074R" display="A126096074R" xr:uid="{F2411527-0E2B-42C4-A4C0-CA17B6280301}"/>
    <hyperlink ref="P148" location="A126111194X" display="A126111194X" xr:uid="{0A23D636-FE56-41C7-8AF8-9D9725C0FF85}"/>
    <hyperlink ref="Q148" location="A126103634T" display="A126103634T" xr:uid="{97765B34-112C-4C30-9E73-5FC941A689FA}"/>
    <hyperlink ref="O149" location="A126095946V" display="A126095946V" xr:uid="{7C8E3AF0-2F0C-4477-B0EC-1DAFCFC15BCA}"/>
    <hyperlink ref="P149" location="A126111066F" display="A126111066F" xr:uid="{5B081259-15C6-48E6-8D54-D31558C62613}"/>
    <hyperlink ref="Q149" location="A126103506X" display="A126103506X" xr:uid="{5852348A-7453-42F5-B252-D6AC0CCF9247}"/>
    <hyperlink ref="O150" location="A126096026W" display="A126096026W" xr:uid="{3E627D6A-3382-4B31-B768-B99C91793292}"/>
    <hyperlink ref="P150" location="A126111146F" display="A126111146F" xr:uid="{D88C7A35-4B60-43B5-BC7B-A0FD0C550F09}"/>
    <hyperlink ref="Q150" location="A126103586K" display="A126103586K" xr:uid="{FAEB5E24-28A0-45B6-9639-2E570E835DC6}"/>
    <hyperlink ref="O151" location="A126096038F" display="A126096038F" xr:uid="{B1303CF6-DE3F-4C1D-895C-313837848C1B}"/>
    <hyperlink ref="P151" location="A126111158R" display="A126111158R" xr:uid="{3F669951-4186-4A43-99E4-2255C8105FF6}"/>
    <hyperlink ref="Q151" location="A126103598V" display="A126103598V" xr:uid="{8265BFF9-6A59-493B-B177-BC283EFDBD64}"/>
    <hyperlink ref="O152" location="A126095970V" display="A126095970V" xr:uid="{4ED60A76-C8D1-4943-8496-FF23E2F47A76}"/>
    <hyperlink ref="P152" location="A126111090F" display="A126111090F" xr:uid="{86476C67-3D17-4375-9066-73C46729E5E0}"/>
    <hyperlink ref="Q152" location="A126103530X" display="A126103530X" xr:uid="{9C94DC99-34A3-44FF-8D2B-B87F438D5ED4}"/>
    <hyperlink ref="O153" location="A126095954V" display="A126095954V" xr:uid="{B7128025-E1DE-445E-B0F4-D36E394F733F}"/>
    <hyperlink ref="P153" location="A126111074F" display="A126111074F" xr:uid="{B36D2EF5-B6ED-4530-BB4C-5E7DE4BCDE19}"/>
    <hyperlink ref="Q153" location="A126103514X" display="A126103514X" xr:uid="{99301CD3-4E9B-4CC1-B934-F4BBD40F919C}"/>
    <hyperlink ref="O154" location="A126095990C" display="A126095990C" xr:uid="{F4C85551-1280-440C-81F1-17D98A84649F}"/>
    <hyperlink ref="P154" location="A126111110C" display="A126111110C" xr:uid="{2EC71CF6-1008-46A4-ABF8-0EE08DB663B5}"/>
    <hyperlink ref="Q154" location="A126103550J" display="A126103550J" xr:uid="{B1D9D6F4-694B-4D37-8A66-586573CE8E2C}"/>
    <hyperlink ref="O155" location="A126095966C" display="A126095966C" xr:uid="{9BF13C76-0917-43CE-AC97-8BD7AA77A238}"/>
    <hyperlink ref="P155" location="A126111086R" display="A126111086R" xr:uid="{BDD83116-36D8-4E7E-B37C-CBC72CE5C7EA}"/>
    <hyperlink ref="Q155" location="A126103526J" display="A126103526J" xr:uid="{4E5830DD-E79B-419D-9DE9-CBA66C98D6D4}"/>
    <hyperlink ref="O156" location="A126095994L" display="A126095994L" xr:uid="{94829E54-7698-4A26-85F0-5D2C2B276813}"/>
    <hyperlink ref="P156" location="A126111114L" display="A126111114L" xr:uid="{7D229BC8-2743-43F2-94EF-080056D2FFD3}"/>
    <hyperlink ref="Q156" location="A126103554T" display="A126103554T" xr:uid="{99F2B14A-B6FF-41C0-91A6-8DEE8B21547A}"/>
    <hyperlink ref="O157" location="A126095974C" display="A126095974C" xr:uid="{0756087D-BA33-4515-B40E-C3CEC9EC89E9}"/>
    <hyperlink ref="P157" location="A126111094R" display="A126111094R" xr:uid="{F5157045-35D9-4746-985C-4CDE79FD5FF2}"/>
    <hyperlink ref="Q157" location="A126103534J" display="A126103534J" xr:uid="{A3C560B8-DE68-41E4-B537-36320C775B9C}"/>
    <hyperlink ref="R123" location="A126095342F" display="A126095342F" xr:uid="{B979630A-73CC-4287-9F61-827AA48535A4}"/>
    <hyperlink ref="S123" location="A126110462R" display="A126110462R" xr:uid="{CA272E98-C74C-4C88-820C-00DA68E8721B}"/>
    <hyperlink ref="T123" location="A126102902J" display="A126102902J" xr:uid="{DD1E7AC1-DFDD-4133-8A06-10CE2E514063}"/>
    <hyperlink ref="R124" location="A126095298J" display="A126095298J" xr:uid="{C7084E3C-2409-4B26-B3B6-63E6554058A4}"/>
    <hyperlink ref="S124" location="A126110418F" display="A126110418F" xr:uid="{C5E154AA-0E10-4B94-9C50-2C22967FF46A}"/>
    <hyperlink ref="T124" location="A126102858K" display="A126102858K" xr:uid="{26951260-8931-4D6C-B1F3-F2A6DB868D11}"/>
    <hyperlink ref="R125" location="A126095346R" display="A126095346R" xr:uid="{1C042EDC-D362-4016-8E4D-8FB9ED0FDF88}"/>
    <hyperlink ref="S125" location="A126110466X" display="A126110466X" xr:uid="{F13E2C69-CC97-4826-99F0-F8C80A44D2B2}"/>
    <hyperlink ref="T125" location="A126102906T" display="A126102906T" xr:uid="{68A7FB17-CED1-4689-89B4-23F1E0127FF8}"/>
    <hyperlink ref="R126" location="A126095350F" display="A126095350F" xr:uid="{8403D668-D62D-43D9-8605-4972D762D21C}"/>
    <hyperlink ref="S126" location="A126110470R" display="A126110470R" xr:uid="{B55B2E2C-7DC9-4C58-BBF8-41DCBF24C25A}"/>
    <hyperlink ref="T126" location="A126102910J" display="A126102910J" xr:uid="{73FA677A-D395-43A3-A57D-A3A7E86B31CA}"/>
    <hyperlink ref="R127" location="A126095302L" display="A126095302L" xr:uid="{69F2A45D-2C84-48AA-8F94-6EF6D201A338}"/>
    <hyperlink ref="S127" location="A126110422W" display="A126110422W" xr:uid="{A4334EE2-B568-4241-A431-B74536AD3176}"/>
    <hyperlink ref="T127" location="A126102862A" display="A126102862A" xr:uid="{29716EE5-2115-43E1-8CD5-9166D468B9C3}"/>
    <hyperlink ref="R128" location="A126095306W" display="A126095306W" xr:uid="{06C482F0-E678-45B1-8980-431B39CF8BF2}"/>
    <hyperlink ref="S128" location="A126110426F" display="A126110426F" xr:uid="{8611A9FD-74C9-469C-9E02-B2DCFA5013D2}"/>
    <hyperlink ref="T128" location="A126102866K" display="A126102866K" xr:uid="{CBACCED3-89F2-468A-9EE1-05D0FC62E335}"/>
    <hyperlink ref="R129" location="A126095330W" display="A126095330W" xr:uid="{F6916598-ACD4-454D-8380-4DD74B3D99FE}"/>
    <hyperlink ref="S129" location="A126110450F" display="A126110450F" xr:uid="{8B748B08-EA23-48D7-B91B-440EF6BF49D0}"/>
    <hyperlink ref="T129" location="A126102890K" display="A126102890K" xr:uid="{F08FA46F-D44F-49DE-9C54-BC0E29B5E771}"/>
    <hyperlink ref="R130" location="A126095278X" display="A126095278X" xr:uid="{B6EF56BC-2E52-43FD-BD0C-640D6C672B64}"/>
    <hyperlink ref="S130" location="A126110398J" display="A126110398J" xr:uid="{6DBD9BDD-E6C2-4C29-AD9B-C569D851A09B}"/>
    <hyperlink ref="T130" location="A126102838A" display="A126102838A" xr:uid="{2E62218D-855B-4E2C-8D34-631780CC651B}"/>
    <hyperlink ref="R131" location="A126095354R" display="A126095354R" xr:uid="{91593F69-0CAB-4F16-93CC-5EAC322B8F71}"/>
    <hyperlink ref="S131" location="A126110474X" display="A126110474X" xr:uid="{F744EAB5-3959-47D1-9BF6-4A05D179C512}"/>
    <hyperlink ref="T131" location="A126102914T" display="A126102914T" xr:uid="{E2F8C970-C2F6-4E05-B12E-FB6471ABEBE9}"/>
    <hyperlink ref="R132" location="A126095334F" display="A126095334F" xr:uid="{E019F1ED-A99D-4327-A859-73689EA6B35B}"/>
    <hyperlink ref="S132" location="A126110454R" display="A126110454R" xr:uid="{B19A9FBD-C46B-415C-B7EC-D36E0D373A2D}"/>
    <hyperlink ref="T132" location="A126102894V" display="A126102894V" xr:uid="{7D0A22AD-C737-4747-8D59-A4A379AB9587}"/>
    <hyperlink ref="R133" location="A126095366X" display="A126095366X" xr:uid="{A8388921-AA64-4969-8F82-B02E4DCCAE02}"/>
    <hyperlink ref="S133" location="A126110486J" display="A126110486J" xr:uid="{5580C34B-E5D1-464B-B006-A99241B25F09}"/>
    <hyperlink ref="T133" location="A126102926A" display="A126102926A" xr:uid="{730E5E9D-3ABE-4813-A82C-22C2893070A3}"/>
    <hyperlink ref="R134" location="A126095282R" display="A126095282R" xr:uid="{E0C6E21B-C75C-499A-B687-DFF8C3CA63D6}"/>
    <hyperlink ref="S134" location="A126110402L" display="A126110402L" xr:uid="{792F3179-5E88-4411-B717-FC6E3C305249}"/>
    <hyperlink ref="T134" location="A126102842T" display="A126102842T" xr:uid="{E9B0BD7D-8B61-4480-90AD-C8F1544415F1}"/>
    <hyperlink ref="R135" location="A126095238F" display="A126095238F" xr:uid="{E10DFD22-C5F6-42E8-A5A5-29049481B0AA}"/>
    <hyperlink ref="S135" location="A126110358R" display="A126110358R" xr:uid="{E28C8245-FC4E-4FEC-A969-B5EDC2649611}"/>
    <hyperlink ref="T135" location="A126102798V" display="A126102798V" xr:uid="{96AC5E59-294C-4AC2-94B1-A7B8694AD172}"/>
    <hyperlink ref="R136" location="A126095258R" display="A126095258R" xr:uid="{0AF05476-386D-48A6-B2BD-FD12FB43BE88}"/>
    <hyperlink ref="S136" location="A126110378X" display="A126110378X" xr:uid="{334BA0AE-3DC7-4219-A92E-395F61C0885C}"/>
    <hyperlink ref="T136" location="A126102818T" display="A126102818T" xr:uid="{B1E17443-F6E5-4412-A227-47F5EFBEC196}"/>
    <hyperlink ref="R137" location="A126095310L" display="A126095310L" xr:uid="{E7D99153-4F86-40CF-8BF7-3B8C8F781A37}"/>
    <hyperlink ref="S137" location="A126110430W" display="A126110430W" xr:uid="{391C6B06-5D36-414B-98E6-97EB839103FB}"/>
    <hyperlink ref="T137" location="A126102870A" display="A126102870A" xr:uid="{7C0B53DF-940D-4002-B743-FB7B73BC22E6}"/>
    <hyperlink ref="R138" location="A126095262F" display="A126095262F" xr:uid="{2CB71BB5-213E-4FD2-9CC1-04C1C21DDF00}"/>
    <hyperlink ref="S138" location="A126110382R" display="A126110382R" xr:uid="{C2FDDFB8-3C5C-4735-97C8-EFCD39A492A0}"/>
    <hyperlink ref="T138" location="A126102822J" display="A126102822J" xr:uid="{DC7BB55C-5720-4387-89A0-8AE3769D844A}"/>
    <hyperlink ref="R139" location="A126095314W" display="A126095314W" xr:uid="{AFCE3534-0BE7-4DC4-86BF-A7146982B780}"/>
    <hyperlink ref="S139" location="A126110434F" display="A126110434F" xr:uid="{B065FFBB-023B-4836-A299-6F98F5369C8A}"/>
    <hyperlink ref="T139" location="A126102874K" display="A126102874K" xr:uid="{8395C4B5-94C6-4268-87E3-54AEA7930542}"/>
    <hyperlink ref="R140" location="A126095318F" display="A126095318F" xr:uid="{089EEA39-88A8-4342-B617-35968605CBAA}"/>
    <hyperlink ref="S140" location="A126110438R" display="A126110438R" xr:uid="{E0B8D63D-116B-4D04-8F14-98D026249C39}"/>
    <hyperlink ref="T140" location="A126102878V" display="A126102878V" xr:uid="{50538840-2A61-40E0-87DF-48F6CD45DEAC}"/>
    <hyperlink ref="R141" location="A126095370R" display="A126095370R" xr:uid="{4BE3368A-F190-4088-988E-C30FB650B32F}"/>
    <hyperlink ref="S141" location="A126110490X" display="A126110490X" xr:uid="{1C6AED64-E8AB-4648-90FD-D0771B55C4D5}"/>
    <hyperlink ref="T141" location="A126102930T" display="A126102930T" xr:uid="{47C5EB04-C025-4D17-9E7E-D9BE58F53D07}"/>
    <hyperlink ref="R142" location="A126095242W" display="A126095242W" xr:uid="{960A8054-88F4-4D1C-BC4B-15DCD40BAC63}"/>
    <hyperlink ref="S142" location="A126110362F" display="A126110362F" xr:uid="{F0B4EE7F-B6FF-427C-9E38-3F8D62E07A79}"/>
    <hyperlink ref="T142" location="A126102802X" display="A126102802X" xr:uid="{FC17F6F5-DDD1-4912-8CD8-8C36F94D4F5A}"/>
    <hyperlink ref="R143" location="A126095358X" display="A126095358X" xr:uid="{92AFB618-B0A1-4379-AD41-8F9385E70C79}"/>
    <hyperlink ref="S143" location="A126110478J" display="A126110478J" xr:uid="{42D18241-250C-4FB6-B990-60CEAE951A4E}"/>
    <hyperlink ref="T143" location="A126102918A" display="A126102918A" xr:uid="{C359C137-4956-4EB0-B565-4B8346833B34}"/>
    <hyperlink ref="R144" location="A126095362R" display="A126095362R" xr:uid="{2322632D-EE75-4AC5-9081-6F3245BBC982}"/>
    <hyperlink ref="S144" location="A126110482X" display="A126110482X" xr:uid="{1E38B74F-B57C-461B-9931-3D7803ED4C42}"/>
    <hyperlink ref="T144" location="A126102922T" display="A126102922T" xr:uid="{08096F90-0286-4221-8394-CE6A457CC33A}"/>
    <hyperlink ref="R145" location="A126095250W" display="A126095250W" xr:uid="{B15FA916-9298-4F3B-950C-276F33AB3A75}"/>
    <hyperlink ref="S145" location="A126110370F" display="A126110370F" xr:uid="{6EC0EFD2-67A5-4289-B217-8AD76B9DB6E2}"/>
    <hyperlink ref="T145" location="A126102810X" display="A126102810X" xr:uid="{3AF48A46-E4BD-42FA-A28D-DBD45D164324}"/>
    <hyperlink ref="R146" location="A126095286X" display="A126095286X" xr:uid="{DAFF0656-C856-4A21-A05E-DE774D8A2AB0}"/>
    <hyperlink ref="S146" location="A126110406W" display="A126110406W" xr:uid="{F5C1FB8C-8560-4810-8698-0A8BEA5A913F}"/>
    <hyperlink ref="T146" location="A126102846A" display="A126102846A" xr:uid="{DAF8C7B7-E2F3-4FA7-A3C1-C381C7E4F714}"/>
    <hyperlink ref="R147" location="A126095322W" display="A126095322W" xr:uid="{369A7E3E-5AB1-40F1-809D-9110E257257B}"/>
    <hyperlink ref="S147" location="A126110442F" display="A126110442F" xr:uid="{971F507C-E7CA-4F0A-8474-0A1DF50D99E2}"/>
    <hyperlink ref="T147" location="A126102882K" display="A126102882K" xr:uid="{596EB67A-E78A-4173-B85D-470B5CB6EC6B}"/>
    <hyperlink ref="R148" location="A126095374X" display="A126095374X" xr:uid="{6567946E-F493-4DD8-9249-A745D5EDAA98}"/>
    <hyperlink ref="S148" location="A126110494J" display="A126110494J" xr:uid="{727749FE-25A4-489F-98FE-998A7B80751D}"/>
    <hyperlink ref="T148" location="A126102934A" display="A126102934A" xr:uid="{C802A5B5-6ECB-4981-8E15-D5F4A242B993}"/>
    <hyperlink ref="R149" location="A126095246F" display="A126095246F" xr:uid="{11A6B806-1667-4084-B886-1EECFE1BD2F8}"/>
    <hyperlink ref="S149" location="A126110366R" display="A126110366R" xr:uid="{C6A358D2-35D8-4910-97A5-FFE1640FCDF2}"/>
    <hyperlink ref="T149" location="A126102806J" display="A126102806J" xr:uid="{E676ECFB-C342-4CA8-98C6-425C8A7AF2EF}"/>
    <hyperlink ref="R150" location="A126095326F" display="A126095326F" xr:uid="{6F6DB229-9ABE-4C6E-812E-641931F65D4E}"/>
    <hyperlink ref="S150" location="A126110446R" display="A126110446R" xr:uid="{2061BBD4-0D46-490A-97BF-AF9EC293629A}"/>
    <hyperlink ref="T150" location="A126102886V" display="A126102886V" xr:uid="{508E0E2B-9BF6-4086-B281-AF5FBE70946F}"/>
    <hyperlink ref="R151" location="A126095338R" display="A126095338R" xr:uid="{B8A13FC5-1988-44D7-BC09-EC8993557AFA}"/>
    <hyperlink ref="S151" location="A126110458X" display="A126110458X" xr:uid="{15CAADE8-F008-4B6D-8103-503CF29C6A21}"/>
    <hyperlink ref="T151" location="A126102898C" display="A126102898C" xr:uid="{BA510F53-2F9D-4A24-A339-D1E7B7A54D2C}"/>
    <hyperlink ref="R152" location="A126095270F" display="A126095270F" xr:uid="{DE24831D-B6F9-450E-AD5C-8C27F55B1F92}"/>
    <hyperlink ref="S152" location="A126110390R" display="A126110390R" xr:uid="{4FFA8A62-D356-401E-A843-5DC16F5A275E}"/>
    <hyperlink ref="T152" location="A126102830J" display="A126102830J" xr:uid="{C9C0B08D-3EBB-417C-A526-6ADFBCC1F9ED}"/>
    <hyperlink ref="R153" location="A126095254F" display="A126095254F" xr:uid="{5091BF0B-BA38-4011-A4E7-606F02883B71}"/>
    <hyperlink ref="S153" location="A126110374R" display="A126110374R" xr:uid="{3504A38F-B58A-49F6-B582-F7D83D880A4D}"/>
    <hyperlink ref="T153" location="A126102814J" display="A126102814J" xr:uid="{329CF117-2DD6-4BB3-B978-B0A416DA3D31}"/>
    <hyperlink ref="R154" location="A126095290R" display="A126095290R" xr:uid="{3D7194A6-57D8-4580-A186-6A01D6B59469}"/>
    <hyperlink ref="S154" location="A126110410L" display="A126110410L" xr:uid="{CB43CEDB-88BA-4E30-B99D-3D6BCB5310CC}"/>
    <hyperlink ref="T154" location="A126102850T" display="A126102850T" xr:uid="{75C3A536-5622-49EE-B05C-1EAEE8DD83C4}"/>
    <hyperlink ref="R155" location="A126095266R" display="A126095266R" xr:uid="{2D9CBCC3-2ADE-49FC-B45D-B7D2A9518CCA}"/>
    <hyperlink ref="S155" location="A126110386X" display="A126110386X" xr:uid="{39D25D49-4362-4429-B3A6-431AD052F0BB}"/>
    <hyperlink ref="T155" location="A126102826T" display="A126102826T" xr:uid="{FE9F0C6B-E52B-43E5-8329-D66020E91CA9}"/>
    <hyperlink ref="R156" location="A126095294X" display="A126095294X" xr:uid="{1D232894-3DC7-42AA-9366-51E8AA2F842E}"/>
    <hyperlink ref="S156" location="A126110414W" display="A126110414W" xr:uid="{61A529FC-7F2D-4194-9131-424451076C7F}"/>
    <hyperlink ref="T156" location="A126102854A" display="A126102854A" xr:uid="{CD74F54D-2AF0-43CB-8D08-CFEC9597C80D}"/>
    <hyperlink ref="R157" location="A126095274R" display="A126095274R" xr:uid="{45EB6551-8FF8-4ACB-BBA1-2C0D60F920A0}"/>
    <hyperlink ref="S157" location="A126110394X" display="A126110394X" xr:uid="{86209D8D-6AD2-47F3-8D33-1A163B3ED8CF}"/>
    <hyperlink ref="T157" location="A126102834T" display="A126102834T" xr:uid="{419C1229-0B9F-4FD5-A0D5-A405E4690A1E}"/>
    <hyperlink ref="U123" location="A126095482J" display="A126095482J" xr:uid="{AF28F032-4CD6-4B9C-849E-D59E6A8D0373}"/>
    <hyperlink ref="V123" location="A126110602F" display="A126110602F" xr:uid="{D6B84898-80BE-4654-8178-3FEE41429DD7}"/>
    <hyperlink ref="W123" location="A126103042L" display="A126103042L" xr:uid="{A96BBDFD-9719-463D-A8EB-8964C4D4B3A4}"/>
    <hyperlink ref="U124" location="A126095438X" display="A126095438X" xr:uid="{FAF62DF4-21EB-4E94-B46C-E8283A8676A5}"/>
    <hyperlink ref="V124" location="A126110558J" display="A126110558J" xr:uid="{F829635F-B068-43E4-B62F-6298E251FB1E}"/>
    <hyperlink ref="W124" location="A126102998L" display="A126102998L" xr:uid="{47D658BF-57B0-4E88-9B04-3821F16EE068}"/>
    <hyperlink ref="U125" location="A126095486T" display="A126095486T" xr:uid="{407A8D8E-D7BE-43E9-A868-DE108D507091}"/>
    <hyperlink ref="V125" location="A126110606R" display="A126110606R" xr:uid="{4A0207FE-1D5C-4D76-92BA-F47B0557C032}"/>
    <hyperlink ref="W125" location="A126103046W" display="A126103046W" xr:uid="{965B1DBC-D5CC-44E8-B401-F1ABDDF2A30D}"/>
    <hyperlink ref="U126" location="A126095490J" display="A126095490J" xr:uid="{ACEA9B95-5519-4F03-AEA3-993B9DA2DE4E}"/>
    <hyperlink ref="V126" location="A126110610F" display="A126110610F" xr:uid="{F8A62B49-D526-404E-AB1E-E1A491A70EAE}"/>
    <hyperlink ref="W126" location="A126103050L" display="A126103050L" xr:uid="{CFEA3063-2F0A-443D-AE17-66B3BC0D03AA}"/>
    <hyperlink ref="U127" location="A126095442R" display="A126095442R" xr:uid="{98F234AF-AFC4-4D16-BBF6-F155E0A803B1}"/>
    <hyperlink ref="V127" location="A126110562X" display="A126110562X" xr:uid="{AC9638C7-2D37-476A-AFB4-E3E1B917449B}"/>
    <hyperlink ref="W127" location="A126103002V" display="A126103002V" xr:uid="{2ECF2E55-334B-4D61-96E6-D50555B377FE}"/>
    <hyperlink ref="U128" location="A126095446X" display="A126095446X" xr:uid="{4465A3F3-F46D-4BF8-ACC9-00A69EE58572}"/>
    <hyperlink ref="V128" location="A126110566J" display="A126110566J" xr:uid="{F6E2BF4F-1765-4DA0-B1BD-E33DE6210CFD}"/>
    <hyperlink ref="W128" location="A126103006C" display="A126103006C" xr:uid="{F23B053C-BC38-44AA-AEBE-29A7D562FFBA}"/>
    <hyperlink ref="U129" location="A126095470X" display="A126095470X" xr:uid="{FAC91318-FED9-4CE3-BD7E-60385DE07AC8}"/>
    <hyperlink ref="V129" location="A126110590J" display="A126110590J" xr:uid="{F9F63DAD-CAC0-4594-BE52-F849A438BF2F}"/>
    <hyperlink ref="W129" location="A126103030C" display="A126103030C" xr:uid="{E46AA84E-A30F-4895-BA1B-F0FEF8174D5F}"/>
    <hyperlink ref="U130" location="A126095418R" display="A126095418R" xr:uid="{E37148CB-3D5B-4C26-84F7-17885FB47A1A}"/>
    <hyperlink ref="V130" location="A126110538X" display="A126110538X" xr:uid="{461A7BD7-5EE0-4B0B-9801-21B182A054A7}"/>
    <hyperlink ref="W130" location="A126102978C" display="A126102978C" xr:uid="{42C29427-010C-4BBA-A00A-00EF704742FB}"/>
    <hyperlink ref="U131" location="A126095494T" display="A126095494T" xr:uid="{37D67FD5-4F28-422F-9F0F-2EBF854FFDC2}"/>
    <hyperlink ref="V131" location="A126110614R" display="A126110614R" xr:uid="{675D3A27-6420-4593-B468-4D48E6E94B16}"/>
    <hyperlink ref="W131" location="A126103054W" display="A126103054W" xr:uid="{83048CEC-7A78-4229-B291-2E9F9E3115A5}"/>
    <hyperlink ref="U132" location="A126095474J" display="A126095474J" xr:uid="{2E2EB38A-A704-4BC5-81A0-02692F39AE5D}"/>
    <hyperlink ref="V132" location="A126110594T" display="A126110594T" xr:uid="{48EE9D44-5B7F-4BB1-ABA6-38B9277D89BA}"/>
    <hyperlink ref="W132" location="A126103034L" display="A126103034L" xr:uid="{C0439BD8-495C-40BF-8E97-FB44DE8485C1}"/>
    <hyperlink ref="U133" location="A126095506R" display="A126095506R" xr:uid="{88FF496E-8585-4D37-B822-F840A3E7D5EC}"/>
    <hyperlink ref="V133" location="A126110626X" display="A126110626X" xr:uid="{FFD60C23-CA3F-46D1-B99E-C2AC2101A943}"/>
    <hyperlink ref="W133" location="A126103066F" display="A126103066F" xr:uid="{8DAA7163-CAAA-4057-A860-13E89F0700AE}"/>
    <hyperlink ref="U134" location="A126095422F" display="A126095422F" xr:uid="{739A9FB5-E300-404C-AAF4-9A27EFBD7EB0}"/>
    <hyperlink ref="V134" location="A126110542R" display="A126110542R" xr:uid="{BFAC1506-3A4A-466D-8EFE-B5B10B29DBF5}"/>
    <hyperlink ref="W134" location="A126102982V" display="A126102982V" xr:uid="{BFC37AE1-F0C5-4D0E-AA6C-6128C711E9FB}"/>
    <hyperlink ref="U135" location="A126095378J" display="A126095378J" xr:uid="{895A3E06-DD76-4924-A9BD-20E9BA502267}"/>
    <hyperlink ref="V135" location="A126110498T" display="A126110498T" xr:uid="{97E2728E-CEAD-4676-9C15-C537A42E31D2}"/>
    <hyperlink ref="W135" location="A126102938K" display="A126102938K" xr:uid="{44C785DE-39B8-4792-B78D-69AD6A23274E}"/>
    <hyperlink ref="U136" location="A126095398T" display="A126095398T" xr:uid="{D7522880-F7E9-46CF-A44A-60D0172954AF}"/>
    <hyperlink ref="V136" location="A126110518R" display="A126110518R" xr:uid="{818AE685-0A13-4530-971B-256DB129CFAD}"/>
    <hyperlink ref="W136" location="A126102958V" display="A126102958V" xr:uid="{40D23C87-4B19-4B65-81F0-39761637B247}"/>
    <hyperlink ref="U137" location="A126095450R" display="A126095450R" xr:uid="{B044C61D-57F9-4E8D-B083-C2B8DF222EE6}"/>
    <hyperlink ref="V137" location="A126110570X" display="A126110570X" xr:uid="{9B4A3EE1-CBFD-4A9F-87B8-8529D6C9C5B5}"/>
    <hyperlink ref="W137" location="A126103010V" display="A126103010V" xr:uid="{50498DD6-00F2-43F0-BC0A-56DCCD066677}"/>
    <hyperlink ref="U138" location="A126095402W" display="A126095402W" xr:uid="{BEC64281-C8CE-4810-83E9-1CFF2A7AA155}"/>
    <hyperlink ref="V138" location="A126110522F" display="A126110522F" xr:uid="{E2B45C26-DDDA-477D-A8C9-931447F7546C}"/>
    <hyperlink ref="W138" location="A126102962K" display="A126102962K" xr:uid="{B2210FEB-BD74-4373-8E1B-9D4AE6B8AD41}"/>
    <hyperlink ref="U139" location="A126095454X" display="A126095454X" xr:uid="{870A3A96-78BC-48CB-84D8-01DB16A3475A}"/>
    <hyperlink ref="V139" location="A126110574J" display="A126110574J" xr:uid="{F330EEA1-1AAA-4CA7-A67F-83D11D3D275D}"/>
    <hyperlink ref="W139" location="A126103014C" display="A126103014C" xr:uid="{F2903F3F-4B5E-4BAC-A104-ACCD407FB600}"/>
    <hyperlink ref="U140" location="A126095458J" display="A126095458J" xr:uid="{D438C386-0955-4507-8D4A-D39B5B35BA5E}"/>
    <hyperlink ref="V140" location="A126110578T" display="A126110578T" xr:uid="{4527145B-D672-4754-8B5C-D71693A9504E}"/>
    <hyperlink ref="W140" location="A126103018L" display="A126103018L" xr:uid="{448EBC11-F466-44B5-A410-04ECF48B27B3}"/>
    <hyperlink ref="U141" location="A126095510F" display="A126095510F" xr:uid="{D8C4360C-D7BF-40FA-A6E2-EEE582D679AC}"/>
    <hyperlink ref="V141" location="A126110630R" display="A126110630R" xr:uid="{62BCF049-44C8-4A16-A633-A43768D99CD2}"/>
    <hyperlink ref="W141" location="A126103070W" display="A126103070W" xr:uid="{8E7EDA07-5608-47D2-967C-970B16BE9C60}"/>
    <hyperlink ref="U142" location="A126095382X" display="A126095382X" xr:uid="{369893A2-C44C-45E9-A0DE-61B2C4DEF913}"/>
    <hyperlink ref="V142" location="A126110502W" display="A126110502W" xr:uid="{422323FE-45BE-45CA-A891-664B66C93404}"/>
    <hyperlink ref="W142" location="A126102942A" display="A126102942A" xr:uid="{BA071B01-F06C-44B7-9494-81DC06846AAC}"/>
    <hyperlink ref="U143" location="A126095498A" display="A126095498A" xr:uid="{5EBB21F2-6AFC-4907-B42E-AE0E370A1F33}"/>
    <hyperlink ref="V143" location="A126110618X" display="A126110618X" xr:uid="{9E1FC7FF-745A-465B-BB04-06075C2267DD}"/>
    <hyperlink ref="W143" location="A126103058F" display="A126103058F" xr:uid="{A87F52C0-3378-42EE-AEA3-9A17EE07BD55}"/>
    <hyperlink ref="U144" location="A126095502F" display="A126095502F" xr:uid="{D13B9798-1836-4F62-8EE1-D879E57139BF}"/>
    <hyperlink ref="V144" location="A126110622R" display="A126110622R" xr:uid="{835A6CDA-6409-4F9E-9396-281E9AD08096}"/>
    <hyperlink ref="W144" location="A126103062W" display="A126103062W" xr:uid="{1ED59DBB-1478-46F8-A641-16EAEF30C8BF}"/>
    <hyperlink ref="U145" location="A126095390X" display="A126095390X" xr:uid="{2DF302F6-727B-43A2-A152-8EC3A0A628E2}"/>
    <hyperlink ref="V145" location="A126110510W" display="A126110510W" xr:uid="{0C2BBE4D-31CC-4803-9964-BC4F10382B33}"/>
    <hyperlink ref="W145" location="A126102950A" display="A126102950A" xr:uid="{B0EC8353-E8CD-40F1-9563-2E3B3872F3FE}"/>
    <hyperlink ref="U146" location="A126095426R" display="A126095426R" xr:uid="{B524C80A-07C5-48FE-9FAD-DB78B0EB4A9A}"/>
    <hyperlink ref="V146" location="A126110546X" display="A126110546X" xr:uid="{583370B4-4DA5-4568-A03F-493BF521CBE5}"/>
    <hyperlink ref="W146" location="A126102986C" display="A126102986C" xr:uid="{45B11534-0DBF-4532-BC93-CC16C812D4E1}"/>
    <hyperlink ref="U147" location="A126095462X" display="A126095462X" xr:uid="{E0AD2518-C407-4E9F-9704-F7CC311C17E9}"/>
    <hyperlink ref="V147" location="A126110582J" display="A126110582J" xr:uid="{C39B3B2A-83F7-452F-B65E-F12E7690832C}"/>
    <hyperlink ref="W147" location="A126103022C" display="A126103022C" xr:uid="{800DB9B2-451D-443B-A4B9-E1A0573C36AA}"/>
    <hyperlink ref="U148" location="A126095514R" display="A126095514R" xr:uid="{7FE33182-0195-491D-9226-B8ACB933D716}"/>
    <hyperlink ref="V148" location="A126110634X" display="A126110634X" xr:uid="{E8816736-FE86-4622-A21A-9CE4CEF77C58}"/>
    <hyperlink ref="W148" location="A126103074F" display="A126103074F" xr:uid="{103C6985-4393-41E0-923B-2DAE65BF6528}"/>
    <hyperlink ref="U149" location="A126095386J" display="A126095386J" xr:uid="{6C0A0FCD-470F-4E56-8098-5116671DA09F}"/>
    <hyperlink ref="V149" location="A126110506F" display="A126110506F" xr:uid="{272FB510-9E25-4F38-9F7F-812D75F5794E}"/>
    <hyperlink ref="W149" location="A126102946K" display="A126102946K" xr:uid="{355E8E2B-1B41-4DEC-838A-316E263A14FA}"/>
    <hyperlink ref="U150" location="A126095466J" display="A126095466J" xr:uid="{79C3922F-C879-4762-81A2-47F68BB19303}"/>
    <hyperlink ref="V150" location="A126110586T" display="A126110586T" xr:uid="{2D27783B-0575-4A71-9C2A-CB00D8C71F88}"/>
    <hyperlink ref="W150" location="A126103026L" display="A126103026L" xr:uid="{4F34FA6A-EE93-4ECB-BD7C-DE6448ED7855}"/>
    <hyperlink ref="U151" location="A126095478T" display="A126095478T" xr:uid="{181B1B59-BA27-4F11-8C3B-2241C69857E4}"/>
    <hyperlink ref="V151" location="A126110598A" display="A126110598A" xr:uid="{4F584344-53F8-4941-993E-163D5420B2F4}"/>
    <hyperlink ref="W151" location="A126103038W" display="A126103038W" xr:uid="{EAA6690F-8173-4116-9545-37DD09F0AB99}"/>
    <hyperlink ref="U152" location="A126095410W" display="A126095410W" xr:uid="{C8D11B25-54CA-4E18-ACC5-9FEBFD1A4C55}"/>
    <hyperlink ref="V152" location="A126110530F" display="A126110530F" xr:uid="{AECB5303-6332-42B8-81AA-48157B2E5B28}"/>
    <hyperlink ref="W152" location="A126102970K" display="A126102970K" xr:uid="{57433F5A-F940-4294-80E8-CA6A7955FD73}"/>
    <hyperlink ref="U153" location="A126095394J" display="A126095394J" xr:uid="{B7CBA8DC-DD26-4A95-AE49-DA370D52FA8A}"/>
    <hyperlink ref="V153" location="A126110514F" display="A126110514F" xr:uid="{BEC8A7A1-353F-43C7-B1E7-EE37BEBA9078}"/>
    <hyperlink ref="W153" location="A126102954K" display="A126102954K" xr:uid="{EF55E48E-D3C5-447B-9BFC-DE060E27AB26}"/>
    <hyperlink ref="U154" location="A126095430F" display="A126095430F" xr:uid="{5C4887B7-564D-445A-883D-0D8740C3BFB1}"/>
    <hyperlink ref="V154" location="A126110550R" display="A126110550R" xr:uid="{E94E40B4-EC88-4015-A306-E444EEE08776}"/>
    <hyperlink ref="W154" location="A126102990V" display="A126102990V" xr:uid="{06D7D585-D4A4-44D7-8802-2199DC5B651E}"/>
    <hyperlink ref="U155" location="A126095406F" display="A126095406F" xr:uid="{FE1E6814-D16B-4AAA-A51B-CE80C7B708B2}"/>
    <hyperlink ref="V155" location="A126110526R" display="A126110526R" xr:uid="{07B781B3-4D6B-4611-B7C7-9E1EF6E3D67D}"/>
    <hyperlink ref="W155" location="A126102966V" display="A126102966V" xr:uid="{C59E891D-5C7F-4B3A-8674-3D063749CCD9}"/>
    <hyperlink ref="U156" location="A126095434R" display="A126095434R" xr:uid="{62687E44-00C0-4B38-B045-E70120CF9BB0}"/>
    <hyperlink ref="V156" location="A126110554X" display="A126110554X" xr:uid="{77273F3F-572F-40C7-9B71-CF2A24D1CB8A}"/>
    <hyperlink ref="W156" location="A126102994C" display="A126102994C" xr:uid="{C793E655-0395-4945-A11D-ECC5F6D2F3A1}"/>
    <hyperlink ref="U157" location="A126095414F" display="A126095414F" xr:uid="{1D884AF7-0815-49A5-A203-A9B764345737}"/>
    <hyperlink ref="V157" location="A126110534R" display="A126110534R" xr:uid="{B174D4EE-E98B-49B9-AFF9-B2B6B0A2B119}"/>
    <hyperlink ref="W157" location="A126102974V" display="A126102974V" xr:uid="{37CACFFD-7F0B-44F3-86FA-43288D88591C}"/>
    <hyperlink ref="X123" location="A126095622X" display="A126095622X" xr:uid="{1F143F61-9850-4B4A-842A-3CFAE3F612A0}"/>
    <hyperlink ref="Y123" location="A126110742J" display="A126110742J" xr:uid="{60839FC4-A3C7-44A3-B24D-02B75C2FA310}"/>
    <hyperlink ref="Z123" location="A126103182R" display="A126103182R" xr:uid="{761FD2D2-F21D-4409-BE22-D4BC66251EE2}"/>
    <hyperlink ref="X124" location="A126095578A" display="A126095578A" xr:uid="{5870C774-4F3E-4A37-8975-6D766BF2C3B8}"/>
    <hyperlink ref="Y124" location="A126110698K" display="A126110698K" xr:uid="{F40F9A7A-F03E-407F-BA03-35F7D8C55B32}"/>
    <hyperlink ref="Z124" location="A126103138F" display="A126103138F" xr:uid="{874A5240-D511-4377-A945-34473937346E}"/>
    <hyperlink ref="X125" location="A126095626J" display="A126095626J" xr:uid="{77BB3809-F8DC-4341-BD12-406D043BAE35}"/>
    <hyperlink ref="Y125" location="A126110746T" display="A126110746T" xr:uid="{6B967F63-919F-4475-AF33-CF24D2EB9560}"/>
    <hyperlink ref="Z125" location="A126103186X" display="A126103186X" xr:uid="{CCA2767C-B982-42DC-8CFD-BC7B4D281608}"/>
    <hyperlink ref="X126" location="A126095630X" display="A126095630X" xr:uid="{B7659C80-8069-4D78-89CC-4C29DDEBFF7C}"/>
    <hyperlink ref="Y126" location="A126110750J" display="A126110750J" xr:uid="{FA7F4EAB-DD89-4FED-A36F-2B7CBD228EDE}"/>
    <hyperlink ref="Z126" location="A126103190R" display="A126103190R" xr:uid="{BA13B652-1A57-4A57-907F-F91614507BC6}"/>
    <hyperlink ref="X127" location="A126095582T" display="A126095582T" xr:uid="{988A5BC7-9ADA-47D6-AC49-39B42BF77535}"/>
    <hyperlink ref="Y127" location="A126110702R" display="A126110702R" xr:uid="{D24C4AB7-35AB-44F8-ABA3-4D484EEBCCF5}"/>
    <hyperlink ref="Z127" location="A126103142W" display="A126103142W" xr:uid="{E3DC0D3D-1E8D-40C8-8895-9F9A0BC72C6B}"/>
    <hyperlink ref="X128" location="A126095586A" display="A126095586A" xr:uid="{67136C4E-0627-4408-BA9F-4E4EF75FBEFA}"/>
    <hyperlink ref="Y128" location="A126110706X" display="A126110706X" xr:uid="{E8944FD4-D59C-4D3F-89B6-025A9B6CD2F8}"/>
    <hyperlink ref="Z128" location="A126103146F" display="A126103146F" xr:uid="{987F65F1-979C-4542-9D68-8321AFEA602D}"/>
    <hyperlink ref="X129" location="A126095610R" display="A126095610R" xr:uid="{1BC3BD07-754B-4DBE-87B2-9905DB2BB711}"/>
    <hyperlink ref="Y129" location="A126110730X" display="A126110730X" xr:uid="{F29F698D-A0D6-41BE-85FF-FA159C4F90F6}"/>
    <hyperlink ref="Z129" location="A126103170F" display="A126103170F" xr:uid="{BD0A0386-07DC-4A8F-92EC-094F78CB0FFF}"/>
    <hyperlink ref="X130" location="A126095558T" display="A126095558T" xr:uid="{6482D35F-6643-41B3-A88B-8A8831F434BF}"/>
    <hyperlink ref="Y130" location="A126110678A" display="A126110678A" xr:uid="{2CB57D6F-E165-4F42-A63C-3E065F124B3E}"/>
    <hyperlink ref="Z130" location="A126103118W" display="A126103118W" xr:uid="{128FE8FF-4B89-46AC-A0F0-581A938B531B}"/>
    <hyperlink ref="X131" location="A126095634J" display="A126095634J" xr:uid="{D4C48808-51CD-4D26-AC02-BB29E1B2F993}"/>
    <hyperlink ref="Y131" location="A126110754T" display="A126110754T" xr:uid="{44D77290-9AE1-4066-87E8-A5752CAF443C}"/>
    <hyperlink ref="Z131" location="A126103194X" display="A126103194X" xr:uid="{AA3DD2BF-483B-4DAB-B369-5828696B396A}"/>
    <hyperlink ref="X132" location="A126095614X" display="A126095614X" xr:uid="{865BEF86-1D95-47C7-B602-D303E237FE82}"/>
    <hyperlink ref="Y132" location="A126110734J" display="A126110734J" xr:uid="{56D64A76-3A4E-4C5E-B02C-2A9E37390899}"/>
    <hyperlink ref="Z132" location="A126103174R" display="A126103174R" xr:uid="{BA4E6C19-9A10-4B76-865A-CF1DD4511D2D}"/>
    <hyperlink ref="X133" location="A126095646T" display="A126095646T" xr:uid="{5123B35A-ACB4-4252-90CA-172A6D0FEB4E}"/>
    <hyperlink ref="Y133" location="A126110766A" display="A126110766A" xr:uid="{098F5D07-DCF2-4E51-9E65-9113D4B80015}"/>
    <hyperlink ref="Z133" location="A126103206W" display="A126103206W" xr:uid="{AAB568DB-83DA-406E-916E-18C031C70DFD}"/>
    <hyperlink ref="X134" location="A126095562J" display="A126095562J" xr:uid="{D6B81D45-E916-482D-9FED-6239E14CBF3F}"/>
    <hyperlink ref="Y134" location="A126110682T" display="A126110682T" xr:uid="{6F3539CE-A650-403F-8AF3-3D6E22373893}"/>
    <hyperlink ref="Z134" location="A126103122L" display="A126103122L" xr:uid="{B9594E67-CDEC-4E2D-BDA8-CF1749DE66CF}"/>
    <hyperlink ref="X135" location="A126095518X" display="A126095518X" xr:uid="{F3A21B47-0BC2-4DB9-A77D-78B99581B6B5}"/>
    <hyperlink ref="Y135" location="A126110638J" display="A126110638J" xr:uid="{BF935A8D-2535-4C2D-BF06-59F0DE54809A}"/>
    <hyperlink ref="Z135" location="A126103078R" display="A126103078R" xr:uid="{547C20DE-D223-4F79-B8E7-171D36953E56}"/>
    <hyperlink ref="X136" location="A126095538J" display="A126095538J" xr:uid="{9A919F7B-B9B5-463A-8338-034B81345DA2}"/>
    <hyperlink ref="Y136" location="A126110658T" display="A126110658T" xr:uid="{06E95420-8E62-4239-A322-0C4A053488ED}"/>
    <hyperlink ref="Z136" location="A126103098X" display="A126103098X" xr:uid="{6CD55F52-3EA5-4BEB-8BBD-40FF8B56995D}"/>
    <hyperlink ref="X137" location="A126095590T" display="A126095590T" xr:uid="{0F28E725-465F-436D-93EE-B6239E67CFE3}"/>
    <hyperlink ref="Y137" location="A126110710R" display="A126110710R" xr:uid="{9EDD1D54-87F5-475A-B8DF-AC4F4FB8727C}"/>
    <hyperlink ref="Z137" location="A126103150W" display="A126103150W" xr:uid="{6AA99408-313C-4B45-88E0-5A7D13E9C189}"/>
    <hyperlink ref="X138" location="A126095542X" display="A126095542X" xr:uid="{510510A4-2671-4CF8-A80D-55E0529308ED}"/>
    <hyperlink ref="Y138" location="A126110662J" display="A126110662J" xr:uid="{759E0D0C-F300-4753-A60D-674DDEC76C40}"/>
    <hyperlink ref="Z138" location="A126103102C" display="A126103102C" xr:uid="{653E1274-0654-4A1A-9E20-DFCB2CCB4AA8}"/>
    <hyperlink ref="X139" location="A126095594A" display="A126095594A" xr:uid="{BCDEFD19-936F-499B-9390-DF1E34B62C3D}"/>
    <hyperlink ref="Y139" location="A126110714X" display="A126110714X" xr:uid="{A0F82C4A-342F-4AE2-835D-5D41F24A1B84}"/>
    <hyperlink ref="Z139" location="A126103154F" display="A126103154F" xr:uid="{69D2158B-9320-47B4-AE33-301B631D111E}"/>
    <hyperlink ref="X140" location="A126095598K" display="A126095598K" xr:uid="{0DF975BD-D98E-4B51-89EC-D8CF8E43D1C7}"/>
    <hyperlink ref="Y140" location="A126110718J" display="A126110718J" xr:uid="{1B0E2E80-E245-46A6-B104-C8EA6FE133C2}"/>
    <hyperlink ref="Z140" location="A126103158R" display="A126103158R" xr:uid="{A1352C55-1616-48E6-B283-C43283A22AE5}"/>
    <hyperlink ref="X141" location="A126095650J" display="A126095650J" xr:uid="{1C705153-9692-4EEF-AD4C-455E1F64A311}"/>
    <hyperlink ref="Y141" location="A126110770T" display="A126110770T" xr:uid="{ABAC0540-0623-49C2-BE04-4092D8B2BD00}"/>
    <hyperlink ref="Z141" location="A126103210L" display="A126103210L" xr:uid="{5207B9F4-E5F9-42A6-B55C-1538F84A4A44}"/>
    <hyperlink ref="X142" location="A126095522R" display="A126095522R" xr:uid="{D5D59F43-44CD-42F5-B5C4-B0E71F52C7E6}"/>
    <hyperlink ref="Y142" location="A126110642X" display="A126110642X" xr:uid="{759DC5E7-8DFB-4CFE-BCDA-8A688F7B3FD9}"/>
    <hyperlink ref="Z142" location="A126103082F" display="A126103082F" xr:uid="{BF9577E6-7F14-4F05-A550-5761B2FA5D76}"/>
    <hyperlink ref="X143" location="A126095638T" display="A126095638T" xr:uid="{68E62219-58E5-4330-935F-F34F992580D7}"/>
    <hyperlink ref="Y143" location="A126110758A" display="A126110758A" xr:uid="{0B26EAD9-53D0-4ED8-B6FD-0E90AA221695}"/>
    <hyperlink ref="Z143" location="A126103198J" display="A126103198J" xr:uid="{08D6A487-1404-4EC8-8F4C-FCDA8EF8356D}"/>
    <hyperlink ref="X144" location="A126095642J" display="A126095642J" xr:uid="{006943C1-6C02-4510-B733-6AE4156B3167}"/>
    <hyperlink ref="Y144" location="A126110762T" display="A126110762T" xr:uid="{3D27D6CD-E2EF-4E0C-8FD3-F7EA2224986A}"/>
    <hyperlink ref="Z144" location="A126103202L" display="A126103202L" xr:uid="{F92C983B-05AF-4F28-9307-6BAA10DD4964}"/>
    <hyperlink ref="X145" location="A126095530R" display="A126095530R" xr:uid="{F6892BDA-4550-48C1-B067-51C7CC76B765}"/>
    <hyperlink ref="Y145" location="A126110650X" display="A126110650X" xr:uid="{6D47AEA1-F199-4596-83F3-1C16F292B3D7}"/>
    <hyperlink ref="Z145" location="A126103090F" display="A126103090F" xr:uid="{11130F07-583D-40C8-8FF4-24BB89421C40}"/>
    <hyperlink ref="X146" location="A126095566T" display="A126095566T" xr:uid="{E66653BD-1222-44D5-AFC5-B0FF27032FE3}"/>
    <hyperlink ref="Y146" location="A126110686A" display="A126110686A" xr:uid="{C4E69F30-D9E4-4459-B991-E1C4DDD9C1CC}"/>
    <hyperlink ref="Z146" location="A126103126W" display="A126103126W" xr:uid="{DD21F062-0238-469B-ACE8-DD9B03C30338}"/>
    <hyperlink ref="X147" location="A126095602R" display="A126095602R" xr:uid="{51339DDB-38CD-409F-8CB0-15B6C141E799}"/>
    <hyperlink ref="Y147" location="A126110722X" display="A126110722X" xr:uid="{FB9525EE-28CF-4461-A715-05CED9ED1E2B}"/>
    <hyperlink ref="Z147" location="A126103162F" display="A126103162F" xr:uid="{DA89AA9C-8D48-4DF5-B666-9ECDFF8ED00A}"/>
    <hyperlink ref="X148" location="A126095654T" display="A126095654T" xr:uid="{4AE705F0-EA87-4E1B-B9F6-A9BF8E20C2B5}"/>
    <hyperlink ref="Y148" location="A126110774A" display="A126110774A" xr:uid="{D4935A45-577C-4097-ABB5-E168DD492337}"/>
    <hyperlink ref="Z148" location="A126103214W" display="A126103214W" xr:uid="{F36A932C-5CDA-41C0-AD7D-FA7AC433897E}"/>
    <hyperlink ref="X149" location="A126095526X" display="A126095526X" xr:uid="{68DEAC67-7BB6-4EDA-85F5-D014633CC099}"/>
    <hyperlink ref="Y149" location="A126110646J" display="A126110646J" xr:uid="{F72687FD-FD15-42C3-B797-E5DB3BFCF1BE}"/>
    <hyperlink ref="Z149" location="A126103086R" display="A126103086R" xr:uid="{52979CCB-9E4B-475C-AC46-3CAE4A87FC95}"/>
    <hyperlink ref="X150" location="A126095606X" display="A126095606X" xr:uid="{DB7A4038-4400-44AE-BBFE-64B19B783010}"/>
    <hyperlink ref="Y150" location="A126110726J" display="A126110726J" xr:uid="{155A2291-402B-4C83-A976-198C8C1872E3}"/>
    <hyperlink ref="Z150" location="A126103166R" display="A126103166R" xr:uid="{743D6AE3-18C8-4382-BE8D-9FC1F107EBCB}"/>
    <hyperlink ref="X151" location="A126095618J" display="A126095618J" xr:uid="{15ADE4B3-F70A-4E05-AB0F-69BD6DE98F6E}"/>
    <hyperlink ref="Y151" location="A126110738T" display="A126110738T" xr:uid="{5345A811-C7A2-42B4-98D6-BFCD95DB650A}"/>
    <hyperlink ref="Z151" location="A126103178X" display="A126103178X" xr:uid="{7565D85E-56CA-4EC2-B795-4F76D64F59A9}"/>
    <hyperlink ref="X152" location="A126095550X" display="A126095550X" xr:uid="{0EC28625-1A52-4748-AA4D-BE89F0F4A067}"/>
    <hyperlink ref="Y152" location="A126110670J" display="A126110670J" xr:uid="{2EF37C04-E290-4251-9C17-4A7763AB6494}"/>
    <hyperlink ref="Z152" location="A126103110C" display="A126103110C" xr:uid="{EEBCC8CE-1418-464C-A1DF-702741889822}"/>
    <hyperlink ref="X153" location="A126095534X" display="A126095534X" xr:uid="{B2D57E4A-5989-4372-AC40-0634BFF3B8FB}"/>
    <hyperlink ref="Y153" location="A126110654J" display="A126110654J" xr:uid="{147C80E4-CE38-469C-AA24-BFC2018FB237}"/>
    <hyperlink ref="Z153" location="A126103094R" display="A126103094R" xr:uid="{9A2CCE43-8F93-4C4C-B5F5-7DE89D99D05D}"/>
    <hyperlink ref="X154" location="A126095570J" display="A126095570J" xr:uid="{E750F9E6-3F75-4CDC-8214-C5223F1A431C}"/>
    <hyperlink ref="Y154" location="A126110690T" display="A126110690T" xr:uid="{1F638DBF-8B62-4EFB-8E77-F4D79A5914E6}"/>
    <hyperlink ref="Z154" location="A126103130L" display="A126103130L" xr:uid="{12E2F4B6-75BD-4030-A815-A0E8484F044F}"/>
    <hyperlink ref="X155" location="A126095546J" display="A126095546J" xr:uid="{3645952E-710F-49F2-ABEA-99E32F0EE6EA}"/>
    <hyperlink ref="Y155" location="A126110666T" display="A126110666T" xr:uid="{1878DC53-DA8D-441A-8CB0-B47D0960FA19}"/>
    <hyperlink ref="Z155" location="A126103106L" display="A126103106L" xr:uid="{30FA8339-6AC6-4040-8758-F4AE33C22B50}"/>
    <hyperlink ref="X156" location="A126095574T" display="A126095574T" xr:uid="{F86EC9D7-D4BC-4053-A5BB-43404ABB97E7}"/>
    <hyperlink ref="Y156" location="A126110694A" display="A126110694A" xr:uid="{37554466-6F11-42A2-8622-25AB613A94D3}"/>
    <hyperlink ref="Z156" location="A126103134W" display="A126103134W" xr:uid="{5180CA89-B45A-490D-8536-97F48C3CE28D}"/>
    <hyperlink ref="X157" location="A126095554J" display="A126095554J" xr:uid="{F6EB70A5-7505-45E0-9614-6C26F5E101C4}"/>
    <hyperlink ref="Y157" location="A126110674T" display="A126110674T" xr:uid="{0BE73E80-01C8-4AF1-9E4D-D5AAD2D21D4F}"/>
    <hyperlink ref="Z157" location="A126103114L" display="A126103114L" xr:uid="{1A60AE0C-FE27-44E8-B97E-33F3EF1BEAFE}"/>
    <hyperlink ref="AA123" location="A126095062L" display="A126095062L" xr:uid="{B20CD5C8-AEF9-4C4A-8BC0-FA4917D3C23A}"/>
    <hyperlink ref="AB123" location="A126110182W" display="A126110182W" xr:uid="{4C6BFBD6-BCEA-4FD0-B8DB-CC5DEB1B2DD7}"/>
    <hyperlink ref="AC123" location="A126102622R" display="A126102622R" xr:uid="{3935F376-ADE3-4FB5-9844-938DE990F155}"/>
    <hyperlink ref="AA124" location="A126095018C" display="A126095018C" xr:uid="{D84D0CBF-A285-416B-A353-3DEF871E119D}"/>
    <hyperlink ref="AB124" location="A126110138L" display="A126110138L" xr:uid="{9F071D18-FC0E-481C-8B41-3432AA19BBC7}"/>
    <hyperlink ref="AC124" location="A126102578T" display="A126102578T" xr:uid="{9DEDBD03-65E8-4D5D-8F3E-4F4B1CB555E1}"/>
    <hyperlink ref="AA125" location="A126095066W" display="A126095066W" xr:uid="{9140F5AE-E9E7-4E43-8EA4-6FD326D28A55}"/>
    <hyperlink ref="AB125" location="A126110186F" display="A126110186F" xr:uid="{F4A50AD2-014D-4808-B160-6275BB12767A}"/>
    <hyperlink ref="AC125" location="A126102626X" display="A126102626X" xr:uid="{D1E70A3F-76EF-40A5-847A-FAFBF52F7608}"/>
    <hyperlink ref="AA126" location="A126095070L" display="A126095070L" xr:uid="{2D6F7C3A-91B5-4139-B431-31F166C58ADE}"/>
    <hyperlink ref="AB126" location="A126110190W" display="A126110190W" xr:uid="{80B92582-6BAA-4B59-A4C9-C1DEBF060BAD}"/>
    <hyperlink ref="AC126" location="A126102630R" display="A126102630R" xr:uid="{805039F6-51D6-48B6-9A06-087821A32471}"/>
    <hyperlink ref="AA127" location="A126095022V" display="A126095022V" xr:uid="{F7AAA2D6-DE69-432C-8718-BDA57BB1512E}"/>
    <hyperlink ref="AB127" location="A126110142C" display="A126110142C" xr:uid="{257D38DD-8ED3-4A34-AFFC-EAC50A8F59B0}"/>
    <hyperlink ref="AC127" location="A126102582J" display="A126102582J" xr:uid="{50F6BF8E-FB71-43AA-9F7B-D7D4798FECCF}"/>
    <hyperlink ref="AA128" location="A126095026C" display="A126095026C" xr:uid="{28A7E665-4982-44BE-971A-54B2988931CF}"/>
    <hyperlink ref="AB128" location="A126110146L" display="A126110146L" xr:uid="{332A9766-A6AE-443F-8CBC-E5C0E1CF4DFE}"/>
    <hyperlink ref="AC128" location="A126102586T" display="A126102586T" xr:uid="{73962218-E845-4725-A4E9-6394AAE2C31D}"/>
    <hyperlink ref="AA129" location="A126095050C" display="A126095050C" xr:uid="{33BB798B-1878-4372-AEB0-F0D7B0D6BAC8}"/>
    <hyperlink ref="AB129" location="A126110170L" display="A126110170L" xr:uid="{1C73FF5B-3593-41DF-991A-52C0C26A580A}"/>
    <hyperlink ref="AC129" location="A126102610F" display="A126102610F" xr:uid="{5570CD0C-C9F3-490C-855F-3E06F3FA679A}"/>
    <hyperlink ref="AA130" location="A126094998C" display="A126094998C" xr:uid="{533174FE-542F-428B-A3F2-529C73DD35A9}"/>
    <hyperlink ref="AB130" location="A126110118C" display="A126110118C" xr:uid="{C3236F9D-2CDF-4D18-B380-C1908B676E6D}"/>
    <hyperlink ref="AC130" location="A126102558J" display="A126102558J" xr:uid="{120E26AB-B38E-462A-AB1C-BC8FA1B56701}"/>
    <hyperlink ref="AA131" location="A126095074W" display="A126095074W" xr:uid="{673BFF3F-146D-4F07-8765-49762C42672F}"/>
    <hyperlink ref="AB131" location="A126110194F" display="A126110194F" xr:uid="{B1F8F43D-CE60-414F-B787-915C34C68292}"/>
    <hyperlink ref="AC131" location="A126102634X" display="A126102634X" xr:uid="{5693D207-94DC-4833-B0C7-44453B1DAF55}"/>
    <hyperlink ref="AA132" location="A126095054L" display="A126095054L" xr:uid="{1E572A9B-5E27-4DA7-8742-F6282DCB140C}"/>
    <hyperlink ref="AB132" location="A126110174W" display="A126110174W" xr:uid="{4473B24E-0545-425B-B508-1E45B271E57E}"/>
    <hyperlink ref="AC132" location="A126102614R" display="A126102614R" xr:uid="{83C9D646-BF12-459A-91B0-519F9D946DF3}"/>
    <hyperlink ref="AA133" location="A126095086F" display="A126095086F" xr:uid="{DFA92AA6-D202-4D3B-A4FE-6F93BCC6C930}"/>
    <hyperlink ref="AB133" location="A126110206C" display="A126110206C" xr:uid="{44C0C189-F4AF-49B6-A75A-35E28E12638D}"/>
    <hyperlink ref="AC133" location="A126102646J" display="A126102646J" xr:uid="{7525DB0A-D8CF-471B-9778-A3F89FCD7004}"/>
    <hyperlink ref="AA134" location="A126095002K" display="A126095002K" xr:uid="{61713C7C-F633-408E-8615-98998A3FC3DE}"/>
    <hyperlink ref="AB134" location="A126110122V" display="A126110122V" xr:uid="{FE574C70-2E39-4145-9940-25E567DDA204}"/>
    <hyperlink ref="AC134" location="A126102562X" display="A126102562X" xr:uid="{4597D091-9C82-4C9C-96F5-9EA3A0602F4C}"/>
    <hyperlink ref="AA135" location="A126094958K" display="A126094958K" xr:uid="{40416780-04C4-4637-A772-6DFA0902A4CB}"/>
    <hyperlink ref="AB135" location="A126110078W" display="A126110078W" xr:uid="{42E4358D-37AB-4762-ADC8-5D9FE68BC3A0}"/>
    <hyperlink ref="AC135" location="A126102518R" display="A126102518R" xr:uid="{C4C846BF-F7F6-463F-AED9-B572E81EFAEC}"/>
    <hyperlink ref="AA136" location="A126094978V" display="A126094978V" xr:uid="{97DFD901-5519-4066-9532-B3E62C3221E7}"/>
    <hyperlink ref="AB136" location="A126110098F" display="A126110098F" xr:uid="{4FADEF70-EC5B-4E01-BC8F-98A6E406D42C}"/>
    <hyperlink ref="AC136" location="A126102538X" display="A126102538X" xr:uid="{68B04B46-9531-434E-B728-15195E5A2BF9}"/>
    <hyperlink ref="AA137" location="A126095030V" display="A126095030V" xr:uid="{7DD0FAA0-1D18-42E5-86EE-4F3FE363B5F7}"/>
    <hyperlink ref="AB137" location="A126110150C" display="A126110150C" xr:uid="{7CD764E6-14AC-417E-BB99-3D92315F0BCD}"/>
    <hyperlink ref="AC137" location="A126102590J" display="A126102590J" xr:uid="{30CC9216-CA60-4220-880F-2988F0D36997}"/>
    <hyperlink ref="AA138" location="A126094982K" display="A126094982K" xr:uid="{33517B99-1192-4827-9C14-162148B2DF8F}"/>
    <hyperlink ref="AB138" location="A126110102K" display="A126110102K" xr:uid="{4E0C1EB6-332B-4996-A8AD-493CCEAC289B}"/>
    <hyperlink ref="AC138" location="A126102542R" display="A126102542R" xr:uid="{217EF51D-580A-4DA3-81BD-7815554FB42A}"/>
    <hyperlink ref="AA139" location="A126095034C" display="A126095034C" xr:uid="{B6933BFB-87C9-4AAD-85A7-5818A477E38A}"/>
    <hyperlink ref="AB139" location="A126110154L" display="A126110154L" xr:uid="{5D478BA6-9F5B-4079-A0CE-3AF0AB9C11BA}"/>
    <hyperlink ref="AC139" location="A126102594T" display="A126102594T" xr:uid="{6F1C5BCA-B152-47C1-9886-0AB01A065405}"/>
    <hyperlink ref="AA140" location="A126095038L" display="A126095038L" xr:uid="{81DA20A1-CDFB-48C6-B3DD-A4CF5E93DE55}"/>
    <hyperlink ref="AB140" location="A126110158W" display="A126110158W" xr:uid="{938F93F4-2BD7-46F3-BC3A-C02D86A37D4E}"/>
    <hyperlink ref="AC140" location="A126102598A" display="A126102598A" xr:uid="{7AAECDB5-D7A9-420B-94BB-A66621A690AB}"/>
    <hyperlink ref="AA141" location="A126095090W" display="A126095090W" xr:uid="{B436BFA9-DC92-4C09-81D4-4A0C74823D32}"/>
    <hyperlink ref="AB141" location="A126110210V" display="A126110210V" xr:uid="{6099DA74-1601-4306-BCDF-E814625FB8B7}"/>
    <hyperlink ref="AC141" location="A126102650X" display="A126102650X" xr:uid="{5CDC27DD-49BF-45CD-8712-DD96F503DB12}"/>
    <hyperlink ref="AA142" location="A126094962A" display="A126094962A" xr:uid="{51459D8B-6974-401B-9DCB-88F1BCEDB673}"/>
    <hyperlink ref="AB142" location="A126110082L" display="A126110082L" xr:uid="{7756304C-5EF7-4402-B2F2-F7ADF53AF808}"/>
    <hyperlink ref="AC142" location="A126102522F" display="A126102522F" xr:uid="{CB5AF6C3-50DA-455A-BD39-497D0984C8F3}"/>
    <hyperlink ref="AA143" location="A126095078F" display="A126095078F" xr:uid="{DEC16418-5323-4590-9991-AC9DE2DA051B}"/>
    <hyperlink ref="AB143" location="A126110198R" display="A126110198R" xr:uid="{D9CD94BE-9144-4839-A3F1-428AF5C768DC}"/>
    <hyperlink ref="AC143" location="A126102638J" display="A126102638J" xr:uid="{DE921B40-AB61-4948-A5B0-05053B243560}"/>
    <hyperlink ref="AA144" location="A126095082W" display="A126095082W" xr:uid="{6C54E39F-06C9-4D8E-8986-22F541E40448}"/>
    <hyperlink ref="AB144" location="A126110202V" display="A126110202V" xr:uid="{D04B2C83-255A-4356-BBC6-9F033FFD82CB}"/>
    <hyperlink ref="AC144" location="A126102642X" display="A126102642X" xr:uid="{4663F6E5-4DFA-452F-AE4E-0244116641E7}"/>
    <hyperlink ref="AA145" location="A126094970A" display="A126094970A" xr:uid="{7FF7E7C9-C466-4FF9-B819-16FA0720A662}"/>
    <hyperlink ref="AB145" location="A126110090L" display="A126110090L" xr:uid="{7B1280E5-5EC1-4BCF-815D-4E6FAEA98341}"/>
    <hyperlink ref="AC145" location="A126102530F" display="A126102530F" xr:uid="{B98E7FBB-97C5-4A36-9B5A-11466849B1B6}"/>
    <hyperlink ref="AA146" location="A126095006V" display="A126095006V" xr:uid="{E2030A27-596A-4659-83C1-222499F23FDA}"/>
    <hyperlink ref="AB146" location="A126110126C" display="A126110126C" xr:uid="{58F160FF-DA67-4D6A-9B87-0867BABE8A39}"/>
    <hyperlink ref="AC146" location="A126102566J" display="A126102566J" xr:uid="{E1033C70-7043-4242-BAFD-CD761B8F624F}"/>
    <hyperlink ref="AA147" location="A126095042C" display="A126095042C" xr:uid="{E67FA731-96ED-4E07-8191-C97BB78CD8EE}"/>
    <hyperlink ref="AB147" location="A126110162L" display="A126110162L" xr:uid="{D3B09830-8BC4-4C95-AF1D-B651CD4F444A}"/>
    <hyperlink ref="AC147" location="A126102602F" display="A126102602F" xr:uid="{2072F660-3BA6-420E-8DF1-513D927B773B}"/>
    <hyperlink ref="AA148" location="A126095094F" display="A126095094F" xr:uid="{97CD12DF-788A-483E-820B-27CC55687CDD}"/>
    <hyperlink ref="AB148" location="A126110214C" display="A126110214C" xr:uid="{085DBB9C-974D-4BFE-B025-AB0102B9B5EE}"/>
    <hyperlink ref="AC148" location="A126102654J" display="A126102654J" xr:uid="{3A52FB69-629E-4972-BC23-37C2F2737272}"/>
    <hyperlink ref="AA149" location="A126094966K" display="A126094966K" xr:uid="{8C69FCF8-81BB-4AB7-9776-A8A6C01C2A0B}"/>
    <hyperlink ref="AB149" location="A126110086W" display="A126110086W" xr:uid="{F9A1829C-B061-408C-9935-A98AE9E30307}"/>
    <hyperlink ref="AC149" location="A126102526R" display="A126102526R" xr:uid="{0E408194-40EC-4890-824B-180311A0BAC5}"/>
    <hyperlink ref="AA150" location="A126095046L" display="A126095046L" xr:uid="{326BE7D8-0CEA-47B2-B405-7DC4201563BE}"/>
    <hyperlink ref="AB150" location="A126110166W" display="A126110166W" xr:uid="{5F8B5DA9-E9DE-4C2B-AFE3-884C64DEBF08}"/>
    <hyperlink ref="AC150" location="A126102606R" display="A126102606R" xr:uid="{6FCA4EE4-D639-4B75-8BB7-7AA4C474EB9D}"/>
    <hyperlink ref="AA151" location="A126095058W" display="A126095058W" xr:uid="{A86EE459-13DA-4808-BAFA-47C02AC0BA15}"/>
    <hyperlink ref="AB151" location="A126110178F" display="A126110178F" xr:uid="{CB1430C9-DDDD-471F-9497-D5944F6AB555}"/>
    <hyperlink ref="AC151" location="A126102618X" display="A126102618X" xr:uid="{138F52B1-2BD1-4E0F-897A-2FAC4E326BAB}"/>
    <hyperlink ref="AA152" location="A126094990K" display="A126094990K" xr:uid="{B4DBC2C9-C4A9-4433-9472-7C9E3E23A612}"/>
    <hyperlink ref="AB152" location="A126110110K" display="A126110110K" xr:uid="{4B499E60-8EF0-4EA2-B89B-7A70B60D477F}"/>
    <hyperlink ref="AC152" location="A126102550R" display="A126102550R" xr:uid="{ECA20003-D2F0-407B-A456-D5CB43B0A33C}"/>
    <hyperlink ref="AA153" location="A126094974K" display="A126094974K" xr:uid="{8234BACD-F2B3-4F47-A15B-45F8DB0241DB}"/>
    <hyperlink ref="AB153" location="A126110094W" display="A126110094W" xr:uid="{39E0E508-36C0-4950-964C-0AC94703A3CD}"/>
    <hyperlink ref="AC153" location="A126102534R" display="A126102534R" xr:uid="{CE936976-800D-463C-AB38-E168F989E8A3}"/>
    <hyperlink ref="AA154" location="A126095010K" display="A126095010K" xr:uid="{D24287D0-797C-4A8E-84BF-894C81CD9225}"/>
    <hyperlink ref="AB154" location="A126110130V" display="A126110130V" xr:uid="{488F9E81-69D6-4F36-8161-4692F7C132E5}"/>
    <hyperlink ref="AC154" location="A126102570X" display="A126102570X" xr:uid="{55D1A71B-AAF5-4FA4-9B94-AD2E7F3CEC97}"/>
    <hyperlink ref="AA155" location="A126094986V" display="A126094986V" xr:uid="{333EF0BA-FB38-434B-A58E-88D711C8651C}"/>
    <hyperlink ref="AB155" location="A126110106V" display="A126110106V" xr:uid="{24BFD779-3531-431E-BB07-ED45028B3BED}"/>
    <hyperlink ref="AC155" location="A126102546X" display="A126102546X" xr:uid="{FC0EB701-47AA-4BEF-9B37-74A396EA910E}"/>
    <hyperlink ref="AA156" location="A126095014V" display="A126095014V" xr:uid="{DBD55EC5-9872-4E4C-84D7-E4D409447024}"/>
    <hyperlink ref="AB156" location="A126110134C" display="A126110134C" xr:uid="{FDA4650B-4FFF-40FB-B21F-401814D7984F}"/>
    <hyperlink ref="AC156" location="A126102574J" display="A126102574J" xr:uid="{2F97B8A8-F7A7-4F4B-A495-53DB2A6E9102}"/>
    <hyperlink ref="AA157" location="A126094994V" display="A126094994V" xr:uid="{6492D17D-F282-4AD5-B6BF-81573832E210}"/>
    <hyperlink ref="AB157" location="A126110114V" display="A126110114V" xr:uid="{F80127BB-8D5C-46A2-B460-4300C61A9740}"/>
    <hyperlink ref="AC157" location="A126102554X" display="A126102554X" xr:uid="{DAE4F43C-FA80-47F4-AA30-28A2D3FD490D}"/>
    <hyperlink ref="C123" location="A126094922J" display="A126094922J" xr:uid="{62F22041-B9A7-46A4-86EA-5E156F72E155}"/>
    <hyperlink ref="D123" location="A126110042V" display="A126110042V" xr:uid="{91C9B044-D3FB-4CE5-8BE1-31B22649BF7B}"/>
    <hyperlink ref="E123" location="A126102482X" display="A126102482X" xr:uid="{4DAA0E26-E32F-43BE-A29A-4EE871F1412F}"/>
    <hyperlink ref="C124" location="A126094878K" display="A126094878K" xr:uid="{BDEC0DDB-C246-42C1-9E0C-D497CA555DB3}"/>
    <hyperlink ref="D124" location="A126109998R" display="A126109998R" xr:uid="{6F9BAC18-6997-4151-A741-B7C692C89F98}"/>
    <hyperlink ref="E124" location="A126102438R" display="A126102438R" xr:uid="{3374FEEE-7738-42B0-B1B2-3258252BE786}"/>
    <hyperlink ref="C125" location="A126094926T" display="A126094926T" xr:uid="{576411DF-9797-408F-BA60-AEA19ABF425C}"/>
    <hyperlink ref="D125" location="A126110046C" display="A126110046C" xr:uid="{64EE3020-8698-42A0-B71C-3FD89400B794}"/>
    <hyperlink ref="E125" location="A126102486J" display="A126102486J" xr:uid="{EE5369E6-A8DD-44F6-B609-EF3F7797BA6F}"/>
    <hyperlink ref="C126" location="A126094930J" display="A126094930J" xr:uid="{BDB25757-3195-422A-80E5-D95A33BDB4B6}"/>
    <hyperlink ref="D126" location="A126110050V" display="A126110050V" xr:uid="{33F1ADE9-F958-424D-9F6B-5E719F1F423E}"/>
    <hyperlink ref="E126" location="A126102490X" display="A126102490X" xr:uid="{DC3DF911-BE2B-4333-A6B4-56E2E6791485}"/>
    <hyperlink ref="C127" location="A126094882A" display="A126094882A" xr:uid="{B4EBAE2E-0109-40C2-9B05-4348BE602900}"/>
    <hyperlink ref="D127" location="A126110002A" display="A126110002A" xr:uid="{A7C610D4-95C7-4A64-B0C0-E1CCFA07FC7A}"/>
    <hyperlink ref="E127" location="A126102442F" display="A126102442F" xr:uid="{BC00E369-0C15-4CCB-94D3-1870665AB4B5}"/>
    <hyperlink ref="C128" location="A126094886K" display="A126094886K" xr:uid="{A23FC0CB-CE4E-4AC2-A240-88AF46786C56}"/>
    <hyperlink ref="D128" location="A126110006K" display="A126110006K" xr:uid="{3949C48E-17C6-4E88-80A4-342B1EB23580}"/>
    <hyperlink ref="E128" location="A126102446R" display="A126102446R" xr:uid="{63F30A5F-8562-4477-95C4-3CB4E1EA5B35}"/>
    <hyperlink ref="C129" location="A126094910X" display="A126094910X" xr:uid="{B2A8A100-030F-4FD0-BDAA-C6A25B68D067}"/>
    <hyperlink ref="D129" location="A126110030K" display="A126110030K" xr:uid="{341660FF-B478-4DDA-8DC3-D15E27D09291}"/>
    <hyperlink ref="E129" location="A126102470R" display="A126102470R" xr:uid="{A97DDE01-DD94-47B7-9633-0A0941F4ABE1}"/>
    <hyperlink ref="C130" location="A126094858A" display="A126094858A" xr:uid="{BC05B9DF-8563-4D39-9AD8-3EC65F5A8192}"/>
    <hyperlink ref="D130" location="A126109978F" display="A126109978F" xr:uid="{32872BDB-170C-4953-A361-5CD6C54744C9}"/>
    <hyperlink ref="E130" location="A126102418F" display="A126102418F" xr:uid="{B1546ECB-723B-49D6-9EA5-F974F0CE2101}"/>
    <hyperlink ref="C131" location="A126094934T" display="A126094934T" xr:uid="{25E4A276-3F7A-41E8-B487-69C0721BD964}"/>
    <hyperlink ref="D131" location="A126110054C" display="A126110054C" xr:uid="{4F283C64-7ADA-4036-B12E-478DF9B28C51}"/>
    <hyperlink ref="E131" location="A126102494J" display="A126102494J" xr:uid="{837C2060-FAD4-45AC-978E-C005659700EF}"/>
    <hyperlink ref="C132" location="A126094914J" display="A126094914J" xr:uid="{73884F65-6FBF-4538-AFAC-5AAAD1D3C5A1}"/>
    <hyperlink ref="D132" location="A126110034V" display="A126110034V" xr:uid="{023DB24C-7C19-4BA0-ACAF-A26B9C9BDD82}"/>
    <hyperlink ref="E132" location="A126102474X" display="A126102474X" xr:uid="{840E6CE5-6E92-49C6-B7A3-2DC32782E528}"/>
    <hyperlink ref="C133" location="A126094946A" display="A126094946A" xr:uid="{E3A6B6DD-26E3-4BB5-A0A6-6ABDB4DBCD68}"/>
    <hyperlink ref="D133" location="A126110066L" display="A126110066L" xr:uid="{D4ACE99C-5030-43FD-95C3-15B150E8FBC1}"/>
    <hyperlink ref="E133" location="A126102506F" display="A126102506F" xr:uid="{B727F83A-651E-43B6-A99A-1C8108D8D997}"/>
    <hyperlink ref="C134" location="A126094862T" display="A126094862T" xr:uid="{7ED8498C-847F-4EEA-8F75-B4918CDC9181}"/>
    <hyperlink ref="D134" location="A126109982W" display="A126109982W" xr:uid="{2268A01A-4D25-42F4-A802-8168A532D9C4}"/>
    <hyperlink ref="E134" location="A126102422W" display="A126102422W" xr:uid="{FF75B86C-BB0F-4270-A0DB-9689B2C090E7}"/>
    <hyperlink ref="C135" location="A126094818J" display="A126094818J" xr:uid="{C428118F-CF99-494C-817C-08F8A6881178}"/>
    <hyperlink ref="D135" location="A126109938L" display="A126109938L" xr:uid="{36DFBAF5-661B-4CD8-9E61-9E072AB9AA3F}"/>
    <hyperlink ref="E135" location="A126102378X" display="A126102378X" xr:uid="{3D203E84-B1F3-4C16-B65B-D5E974853D7C}"/>
    <hyperlink ref="C136" location="A126094838T" display="A126094838T" xr:uid="{FFDCDAE2-A2D9-4557-9DAF-04A38EDF0158}"/>
    <hyperlink ref="D136" location="A126109958W" display="A126109958W" xr:uid="{4342BA26-788E-4872-B6EE-6791EB3CC789}"/>
    <hyperlink ref="E136" location="A126102398J" display="A126102398J" xr:uid="{0E329AD2-547C-44CC-80AC-38EF3C5D4E59}"/>
    <hyperlink ref="C137" location="A126094890A" display="A126094890A" xr:uid="{F730A85C-D090-4CEA-AF0D-D8B2B391A87B}"/>
    <hyperlink ref="D137" location="A126110010A" display="A126110010A" xr:uid="{70BF0951-938C-4D02-8F83-ED833700EE04}"/>
    <hyperlink ref="E137" location="A126102450F" display="A126102450F" xr:uid="{0FDF7877-1B5E-4C00-BF7E-9B453FBB5E6C}"/>
    <hyperlink ref="C138" location="A126094842J" display="A126094842J" xr:uid="{E4D967A6-72E1-4A74-8CD0-557487DC9118}"/>
    <hyperlink ref="D138" location="A126109962L" display="A126109962L" xr:uid="{5FF7748A-7176-44A5-ADCC-E8BDA9BC6BE2}"/>
    <hyperlink ref="E138" location="A126102402L" display="A126102402L" xr:uid="{BA7993EB-9A4B-4DAA-BD77-3C7ED7E72C29}"/>
    <hyperlink ref="C139" location="A126094894K" display="A126094894K" xr:uid="{6DD88ABC-BEDB-4464-B4B1-866398CD4900}"/>
    <hyperlink ref="D139" location="A126110014K" display="A126110014K" xr:uid="{FE11BAB3-161A-4F75-B906-C8E509261E9E}"/>
    <hyperlink ref="E139" location="A126102454R" display="A126102454R" xr:uid="{951D551E-D84F-472A-9C5C-3448EEEB1070}"/>
    <hyperlink ref="C140" location="A126094898V" display="A126094898V" xr:uid="{82E396CE-7A22-4153-990C-DF72E3C928A5}"/>
    <hyperlink ref="D140" location="A126110018V" display="A126110018V" xr:uid="{77B74C30-2070-4188-BF03-7E1CCA5E0BEE}"/>
    <hyperlink ref="E140" location="A126102458X" display="A126102458X" xr:uid="{61E3F35D-7A57-47CE-8510-12D53C05CFB4}"/>
    <hyperlink ref="C141" location="A126094950T" display="A126094950T" xr:uid="{521C602A-B210-4D34-A785-E8546029E80A}"/>
    <hyperlink ref="D141" location="A126110070C" display="A126110070C" xr:uid="{180299E0-46EE-4CB7-8434-A618323A68C5}"/>
    <hyperlink ref="E141" location="A126102510W" display="A126102510W" xr:uid="{5E3B9B52-A15B-47F7-BC03-4D0BD6D309B2}"/>
    <hyperlink ref="C142" location="A126094822X" display="A126094822X" xr:uid="{164EF106-F098-4B79-9AAB-C75C1E7E8491}"/>
    <hyperlink ref="D142" location="A126109942C" display="A126109942C" xr:uid="{542505AD-8FCE-4616-B87B-0254E6ECC467}"/>
    <hyperlink ref="E142" location="A126102382R" display="A126102382R" xr:uid="{B190FB72-00C0-4C7E-AC3E-0A102A06BE5A}"/>
    <hyperlink ref="C143" location="A126094938A" display="A126094938A" xr:uid="{0B6FE269-C53B-4850-8FFC-C6F8F2CDA07F}"/>
    <hyperlink ref="D143" location="A126110058L" display="A126110058L" xr:uid="{CDE7CDF9-8F52-4479-A43D-782BB96146A4}"/>
    <hyperlink ref="E143" location="A126102498T" display="A126102498T" xr:uid="{01A7DE69-6DF6-46D0-9458-659A64C588AF}"/>
    <hyperlink ref="C144" location="A126094942T" display="A126094942T" xr:uid="{F5B51A01-B749-4952-B940-6CFD289C9D82}"/>
    <hyperlink ref="D144" location="A126110062C" display="A126110062C" xr:uid="{11B5F4C9-8C8A-4E5A-907C-B2C5A5A51D8E}"/>
    <hyperlink ref="E144" location="A126102502W" display="A126102502W" xr:uid="{104E6126-6820-4C5F-9195-E8D440555C0C}"/>
    <hyperlink ref="C145" location="A126094830X" display="A126094830X" xr:uid="{DE8E2F87-757F-4F5A-8140-7928290EDE01}"/>
    <hyperlink ref="D145" location="A126109950C" display="A126109950C" xr:uid="{C19E4AB9-8088-4F5D-9C50-3A13E83ABC7C}"/>
    <hyperlink ref="E145" location="A126102390R" display="A126102390R" xr:uid="{AF2BFC18-70A3-4086-A019-2F3C0D2B1681}"/>
    <hyperlink ref="C146" location="A126094866A" display="A126094866A" xr:uid="{E5405BCC-DCEC-4B16-AEE7-68C775061ED0}"/>
    <hyperlink ref="D146" location="A126109986F" display="A126109986F" xr:uid="{97CDAAE6-F990-4B92-BCEA-480979F3325A}"/>
    <hyperlink ref="E146" location="A126102426F" display="A126102426F" xr:uid="{BFB9ACD8-E0CE-4BA9-ABC4-AD0678927663}"/>
    <hyperlink ref="C147" location="A126094902X" display="A126094902X" xr:uid="{1E9C421D-4A71-4040-914E-D5D679E11771}"/>
    <hyperlink ref="D147" location="A126110022K" display="A126110022K" xr:uid="{2FE8CC44-B302-4D68-9BE5-4F304041231B}"/>
    <hyperlink ref="E147" location="A126102462R" display="A126102462R" xr:uid="{9F8077F8-C150-4A68-B787-4703B5D087ED}"/>
    <hyperlink ref="C148" location="A126094954A" display="A126094954A" xr:uid="{CBCB5541-1A66-4AC0-89E9-418AFBFAD50F}"/>
    <hyperlink ref="D148" location="A126110074L" display="A126110074L" xr:uid="{08B0F75B-637C-469F-AAD3-8592C1081F45}"/>
    <hyperlink ref="E148" location="A126102514F" display="A126102514F" xr:uid="{A372CAE9-0817-427B-A0D2-A41979037684}"/>
    <hyperlink ref="C149" location="A126094826J" display="A126094826J" xr:uid="{4F4D06F8-E157-470F-AA35-B6594BF6E82C}"/>
    <hyperlink ref="D149" location="A126109946L" display="A126109946L" xr:uid="{4C38813E-C5A8-4E38-9359-BFD031962021}"/>
    <hyperlink ref="E149" location="A126102386X" display="A126102386X" xr:uid="{F732AFAA-78BF-4C44-8BDB-F6ABE549897E}"/>
    <hyperlink ref="C150" location="A126094906J" display="A126094906J" xr:uid="{ED8521B3-2E64-46F7-9CE6-94BEB51E2A89}"/>
    <hyperlink ref="D150" location="A126110026V" display="A126110026V" xr:uid="{8F4CFFA4-803C-4A24-B308-63B5908D28B7}"/>
    <hyperlink ref="E150" location="A126102466X" display="A126102466X" xr:uid="{79FE13A3-66E6-498B-9AEA-75A707E3C888}"/>
    <hyperlink ref="C151" location="A126094918T" display="A126094918T" xr:uid="{1BBC2795-AAB2-4282-883F-48543231B046}"/>
    <hyperlink ref="D151" location="A126110038C" display="A126110038C" xr:uid="{98E0AB7F-8ED8-47E3-9FFA-C15AAAF66FF3}"/>
    <hyperlink ref="E151" location="A126102478J" display="A126102478J" xr:uid="{EF60C4EE-F80B-4791-B0E7-05697ED28584}"/>
    <hyperlink ref="C152" location="A126094850J" display="A126094850J" xr:uid="{ABA752AB-53D6-4BBA-B10D-D9884CCC3D7C}"/>
    <hyperlink ref="D152" location="A126109970L" display="A126109970L" xr:uid="{394EBB33-1C42-4C76-BC25-68BB93C4F636}"/>
    <hyperlink ref="E152" location="A126102410L" display="A126102410L" xr:uid="{18425AF7-9B41-4DFA-9703-1D26319F8E68}"/>
    <hyperlink ref="C153" location="A126094834J" display="A126094834J" xr:uid="{EAA48A23-8A09-44F3-85A1-A48CB45ACE66}"/>
    <hyperlink ref="D153" location="A126109954L" display="A126109954L" xr:uid="{61D0DB80-120A-4E6D-BDC1-FFA318A37D28}"/>
    <hyperlink ref="E153" location="A126102394X" display="A126102394X" xr:uid="{ABC2BE01-312E-4F6C-9FA5-12E434D6CA52}"/>
    <hyperlink ref="C154" location="A126094870T" display="A126094870T" xr:uid="{9DD8E768-C184-4D75-A8D9-79F52B577827}"/>
    <hyperlink ref="D154" location="A126109990W" display="A126109990W" xr:uid="{24064377-7B92-4B6B-B858-BFF85897771E}"/>
    <hyperlink ref="E154" location="A126102430W" display="A126102430W" xr:uid="{D731A388-4677-454A-B3E9-495A6D0261FC}"/>
    <hyperlink ref="C155" location="A126094846T" display="A126094846T" xr:uid="{D1376067-739D-4E74-9A87-EEF5CD6B6925}"/>
    <hyperlink ref="D155" location="A126109966W" display="A126109966W" xr:uid="{68ACB70C-D02F-4347-8690-6F621D5D2F19}"/>
    <hyperlink ref="E155" location="A126102406W" display="A126102406W" xr:uid="{68E83706-5C91-4318-944A-092FA4AFF0B8}"/>
    <hyperlink ref="C156" location="A126094874A" display="A126094874A" xr:uid="{1920E122-574D-4CF4-BBA4-174574DADFB8}"/>
    <hyperlink ref="D156" location="A126109994F" display="A126109994F" xr:uid="{1EFBC30E-D9CD-49E1-8866-9CDDE8C6F9DD}"/>
    <hyperlink ref="E156" location="A126102434F" display="A126102434F" xr:uid="{D04A2484-9DCC-4536-A22F-24F42B4D1952}"/>
    <hyperlink ref="C157" location="A126094854T" display="A126094854T" xr:uid="{05926DC1-A65F-46BF-A930-650BE9790C05}"/>
    <hyperlink ref="D157" location="A126109974W" display="A126109974W" xr:uid="{02CC0A6B-696E-4769-A3F3-F8F3D7F84C12}"/>
    <hyperlink ref="E157" location="A126102414W" display="A126102414W" xr:uid="{88959FE3-F7EC-4DC9-B849-E161A144C88E}"/>
    <hyperlink ref="A51" r:id="rId1" display="http://www.abs.gov.au/websitedbs/d3310114.nsf/Home/©+Copyright?OpenDocument" xr:uid="{607102E3-53AE-42C7-824F-55EF1CE3EACA}"/>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483"/>
  <sheetViews>
    <sheetView showGridLines="0" workbookViewId="0">
      <pane ySplit="11" topLeftCell="A12" activePane="bottomLeft" state="frozen"/>
      <selection pane="bottomLeft"/>
    </sheetView>
  </sheetViews>
  <sheetFormatPr defaultColWidth="7.7109375" defaultRowHeight="11.25"/>
  <cols>
    <col min="1" max="1" width="17.85546875" style="11" customWidth="1"/>
    <col min="2" max="2" width="19.140625" style="11" customWidth="1"/>
    <col min="3" max="3" width="30.7109375" style="11" customWidth="1"/>
    <col min="4" max="4" width="7.7109375" style="11"/>
    <col min="5" max="5" width="11" style="11" bestFit="1" customWidth="1"/>
    <col min="6" max="11" width="7.7109375" style="11"/>
    <col min="12" max="12" width="9.7109375" style="11" customWidth="1"/>
    <col min="13" max="25" width="7.7109375" style="11"/>
    <col min="26" max="26" width="7.7109375" style="11" customWidth="1"/>
    <col min="27" max="16384" width="7.7109375" style="11"/>
  </cols>
  <sheetData>
    <row r="2" spans="1:13" ht="12.75">
      <c r="B2" s="13" t="s">
        <v>2952</v>
      </c>
      <c r="C2" s="12"/>
      <c r="D2" s="12"/>
      <c r="E2" s="12"/>
      <c r="F2" s="12"/>
      <c r="G2" s="12"/>
      <c r="H2" s="12"/>
      <c r="I2" s="12"/>
      <c r="J2" s="12"/>
      <c r="K2" s="12"/>
      <c r="L2" s="12"/>
      <c r="M2" s="12"/>
    </row>
    <row r="3" spans="1:13">
      <c r="B3" s="12"/>
      <c r="C3" s="12"/>
      <c r="D3" s="12"/>
      <c r="E3" s="12"/>
      <c r="F3" s="12"/>
      <c r="G3" s="12"/>
      <c r="H3" s="12"/>
      <c r="I3" s="12"/>
      <c r="J3" s="12"/>
      <c r="K3" s="12"/>
      <c r="L3" s="12"/>
      <c r="M3" s="12"/>
    </row>
    <row r="4" spans="1:13">
      <c r="B4" s="12"/>
      <c r="C4" s="12"/>
      <c r="D4" s="12"/>
      <c r="E4" s="12"/>
      <c r="F4" s="12"/>
      <c r="G4" s="12"/>
      <c r="H4" s="12"/>
      <c r="I4" s="12"/>
      <c r="J4" s="12"/>
      <c r="K4" s="12"/>
      <c r="L4" s="12"/>
      <c r="M4" s="12"/>
    </row>
    <row r="5" spans="1:13" ht="15.75">
      <c r="B5" s="14" t="s">
        <v>3031</v>
      </c>
    </row>
    <row r="6" spans="1:13" ht="15.75" customHeight="1">
      <c r="B6" s="65" t="s">
        <v>3029</v>
      </c>
      <c r="C6" s="65"/>
      <c r="D6" s="65"/>
      <c r="E6" s="65"/>
      <c r="F6" s="65"/>
      <c r="G6" s="65"/>
      <c r="H6" s="65"/>
      <c r="I6" s="65"/>
      <c r="J6" s="65"/>
      <c r="K6" s="65"/>
      <c r="L6" s="65"/>
    </row>
    <row r="8" spans="1:13" ht="15">
      <c r="D8" s="16" t="s">
        <v>2953</v>
      </c>
    </row>
    <row r="9" spans="1:13" s="17" customFormat="1"/>
    <row r="10" spans="1:13" ht="22.5" customHeight="1">
      <c r="A10" s="18" t="s">
        <v>2954</v>
      </c>
      <c r="B10" s="18"/>
      <c r="C10" s="18"/>
      <c r="D10" s="18" t="s">
        <v>251</v>
      </c>
      <c r="E10" s="18" t="s">
        <v>258</v>
      </c>
      <c r="F10" s="18" t="s">
        <v>255</v>
      </c>
      <c r="G10" s="18" t="s">
        <v>256</v>
      </c>
      <c r="H10" s="18" t="s">
        <v>2955</v>
      </c>
      <c r="I10" s="18" t="s">
        <v>250</v>
      </c>
      <c r="J10" s="18" t="s">
        <v>252</v>
      </c>
      <c r="K10" s="18" t="s">
        <v>2956</v>
      </c>
      <c r="L10" s="18" t="s">
        <v>254</v>
      </c>
    </row>
    <row r="12" spans="1:13">
      <c r="A12" s="11" t="s">
        <v>0</v>
      </c>
      <c r="D12" s="11" t="s">
        <v>260</v>
      </c>
      <c r="E12" s="19" t="s">
        <v>262</v>
      </c>
      <c r="F12" s="10">
        <v>42036</v>
      </c>
      <c r="G12" s="10">
        <v>44593</v>
      </c>
      <c r="H12" s="11">
        <v>8</v>
      </c>
      <c r="I12" s="20" t="s">
        <v>259</v>
      </c>
      <c r="J12" s="11" t="s">
        <v>261</v>
      </c>
      <c r="K12" s="11" t="s">
        <v>2958</v>
      </c>
      <c r="L12" s="11">
        <v>2</v>
      </c>
    </row>
    <row r="13" spans="1:13">
      <c r="A13" s="11" t="s">
        <v>1</v>
      </c>
      <c r="D13" s="11" t="s">
        <v>260</v>
      </c>
      <c r="E13" s="19" t="s">
        <v>263</v>
      </c>
      <c r="F13" s="10">
        <v>42036</v>
      </c>
      <c r="G13" s="10">
        <v>44593</v>
      </c>
      <c r="H13" s="11">
        <v>8</v>
      </c>
      <c r="I13" s="20" t="s">
        <v>259</v>
      </c>
      <c r="J13" s="11" t="s">
        <v>261</v>
      </c>
      <c r="K13" s="11" t="s">
        <v>2958</v>
      </c>
      <c r="L13" s="11">
        <v>2</v>
      </c>
    </row>
    <row r="14" spans="1:13">
      <c r="A14" s="11" t="s">
        <v>2</v>
      </c>
      <c r="D14" s="11" t="s">
        <v>260</v>
      </c>
      <c r="E14" s="19" t="s">
        <v>264</v>
      </c>
      <c r="F14" s="10">
        <v>42036</v>
      </c>
      <c r="G14" s="10">
        <v>44593</v>
      </c>
      <c r="H14" s="11">
        <v>8</v>
      </c>
      <c r="I14" s="20" t="s">
        <v>259</v>
      </c>
      <c r="J14" s="11" t="s">
        <v>261</v>
      </c>
      <c r="K14" s="11" t="s">
        <v>2958</v>
      </c>
      <c r="L14" s="11">
        <v>2</v>
      </c>
    </row>
    <row r="15" spans="1:13">
      <c r="A15" s="11" t="s">
        <v>3</v>
      </c>
      <c r="D15" s="11" t="s">
        <v>260</v>
      </c>
      <c r="E15" s="19" t="s">
        <v>265</v>
      </c>
      <c r="F15" s="10">
        <v>42036</v>
      </c>
      <c r="G15" s="10">
        <v>44593</v>
      </c>
      <c r="H15" s="11">
        <v>8</v>
      </c>
      <c r="I15" s="20" t="s">
        <v>259</v>
      </c>
      <c r="J15" s="11" t="s">
        <v>261</v>
      </c>
      <c r="K15" s="11" t="s">
        <v>2958</v>
      </c>
      <c r="L15" s="11">
        <v>2</v>
      </c>
    </row>
    <row r="16" spans="1:13">
      <c r="A16" s="11" t="s">
        <v>4</v>
      </c>
      <c r="D16" s="11" t="s">
        <v>260</v>
      </c>
      <c r="E16" s="19" t="s">
        <v>266</v>
      </c>
      <c r="F16" s="10">
        <v>42036</v>
      </c>
      <c r="G16" s="10">
        <v>44593</v>
      </c>
      <c r="H16" s="11">
        <v>8</v>
      </c>
      <c r="I16" s="20" t="s">
        <v>259</v>
      </c>
      <c r="J16" s="11" t="s">
        <v>261</v>
      </c>
      <c r="K16" s="11" t="s">
        <v>2958</v>
      </c>
      <c r="L16" s="11">
        <v>2</v>
      </c>
    </row>
    <row r="17" spans="1:12">
      <c r="A17" s="11" t="s">
        <v>5</v>
      </c>
      <c r="D17" s="11" t="s">
        <v>260</v>
      </c>
      <c r="E17" s="19" t="s">
        <v>267</v>
      </c>
      <c r="F17" s="10">
        <v>42036</v>
      </c>
      <c r="G17" s="10">
        <v>44593</v>
      </c>
      <c r="H17" s="11">
        <v>8</v>
      </c>
      <c r="I17" s="20" t="s">
        <v>259</v>
      </c>
      <c r="J17" s="11" t="s">
        <v>261</v>
      </c>
      <c r="K17" s="11" t="s">
        <v>2958</v>
      </c>
      <c r="L17" s="11">
        <v>2</v>
      </c>
    </row>
    <row r="18" spans="1:12">
      <c r="A18" s="11" t="s">
        <v>6</v>
      </c>
      <c r="D18" s="11" t="s">
        <v>260</v>
      </c>
      <c r="E18" s="19" t="s">
        <v>268</v>
      </c>
      <c r="F18" s="10">
        <v>42036</v>
      </c>
      <c r="G18" s="10">
        <v>44593</v>
      </c>
      <c r="H18" s="11">
        <v>8</v>
      </c>
      <c r="I18" s="20" t="s">
        <v>259</v>
      </c>
      <c r="J18" s="11" t="s">
        <v>261</v>
      </c>
      <c r="K18" s="11" t="s">
        <v>2958</v>
      </c>
      <c r="L18" s="11">
        <v>2</v>
      </c>
    </row>
    <row r="19" spans="1:12">
      <c r="A19" s="11" t="s">
        <v>7</v>
      </c>
      <c r="D19" s="11" t="s">
        <v>260</v>
      </c>
      <c r="E19" s="19" t="s">
        <v>269</v>
      </c>
      <c r="F19" s="10">
        <v>42036</v>
      </c>
      <c r="G19" s="10">
        <v>44593</v>
      </c>
      <c r="H19" s="11">
        <v>8</v>
      </c>
      <c r="I19" s="20" t="s">
        <v>259</v>
      </c>
      <c r="J19" s="11" t="s">
        <v>261</v>
      </c>
      <c r="K19" s="11" t="s">
        <v>2958</v>
      </c>
      <c r="L19" s="11">
        <v>2</v>
      </c>
    </row>
    <row r="20" spans="1:12">
      <c r="A20" s="11" t="s">
        <v>8</v>
      </c>
      <c r="D20" s="11" t="s">
        <v>260</v>
      </c>
      <c r="E20" s="19" t="s">
        <v>270</v>
      </c>
      <c r="F20" s="10">
        <v>42036</v>
      </c>
      <c r="G20" s="10">
        <v>44593</v>
      </c>
      <c r="H20" s="11">
        <v>8</v>
      </c>
      <c r="I20" s="20" t="s">
        <v>259</v>
      </c>
      <c r="J20" s="11" t="s">
        <v>261</v>
      </c>
      <c r="K20" s="11" t="s">
        <v>2958</v>
      </c>
      <c r="L20" s="11">
        <v>2</v>
      </c>
    </row>
    <row r="21" spans="1:12">
      <c r="A21" s="11" t="s">
        <v>9</v>
      </c>
      <c r="D21" s="11" t="s">
        <v>260</v>
      </c>
      <c r="E21" s="19" t="s">
        <v>271</v>
      </c>
      <c r="F21" s="10">
        <v>42036</v>
      </c>
      <c r="G21" s="10">
        <v>44593</v>
      </c>
      <c r="H21" s="11">
        <v>8</v>
      </c>
      <c r="I21" s="20" t="s">
        <v>259</v>
      </c>
      <c r="J21" s="11" t="s">
        <v>261</v>
      </c>
      <c r="K21" s="11" t="s">
        <v>2958</v>
      </c>
      <c r="L21" s="11">
        <v>2</v>
      </c>
    </row>
    <row r="22" spans="1:12">
      <c r="A22" s="11" t="s">
        <v>10</v>
      </c>
      <c r="D22" s="11" t="s">
        <v>260</v>
      </c>
      <c r="E22" s="19" t="s">
        <v>272</v>
      </c>
      <c r="F22" s="10">
        <v>42036</v>
      </c>
      <c r="G22" s="10">
        <v>44593</v>
      </c>
      <c r="H22" s="11">
        <v>8</v>
      </c>
      <c r="I22" s="20" t="s">
        <v>259</v>
      </c>
      <c r="J22" s="11" t="s">
        <v>261</v>
      </c>
      <c r="K22" s="11" t="s">
        <v>2958</v>
      </c>
      <c r="L22" s="11">
        <v>2</v>
      </c>
    </row>
    <row r="23" spans="1:12">
      <c r="A23" s="11" t="s">
        <v>11</v>
      </c>
      <c r="D23" s="11" t="s">
        <v>260</v>
      </c>
      <c r="E23" s="19" t="s">
        <v>273</v>
      </c>
      <c r="F23" s="10">
        <v>42036</v>
      </c>
      <c r="G23" s="10">
        <v>44593</v>
      </c>
      <c r="H23" s="11">
        <v>8</v>
      </c>
      <c r="I23" s="20" t="s">
        <v>259</v>
      </c>
      <c r="J23" s="11" t="s">
        <v>261</v>
      </c>
      <c r="K23" s="11" t="s">
        <v>2958</v>
      </c>
      <c r="L23" s="11">
        <v>2</v>
      </c>
    </row>
    <row r="24" spans="1:12">
      <c r="A24" s="11" t="s">
        <v>12</v>
      </c>
      <c r="D24" s="11" t="s">
        <v>260</v>
      </c>
      <c r="E24" s="19" t="s">
        <v>274</v>
      </c>
      <c r="F24" s="10">
        <v>42036</v>
      </c>
      <c r="G24" s="10">
        <v>44593</v>
      </c>
      <c r="H24" s="11">
        <v>8</v>
      </c>
      <c r="I24" s="20" t="s">
        <v>259</v>
      </c>
      <c r="J24" s="11" t="s">
        <v>261</v>
      </c>
      <c r="K24" s="11" t="s">
        <v>2958</v>
      </c>
      <c r="L24" s="11">
        <v>2</v>
      </c>
    </row>
    <row r="25" spans="1:12">
      <c r="A25" s="11" t="s">
        <v>13</v>
      </c>
      <c r="D25" s="11" t="s">
        <v>260</v>
      </c>
      <c r="E25" s="19" t="s">
        <v>275</v>
      </c>
      <c r="F25" s="10">
        <v>42036</v>
      </c>
      <c r="G25" s="10">
        <v>44593</v>
      </c>
      <c r="H25" s="11">
        <v>8</v>
      </c>
      <c r="I25" s="20" t="s">
        <v>259</v>
      </c>
      <c r="J25" s="11" t="s">
        <v>261</v>
      </c>
      <c r="K25" s="11" t="s">
        <v>2958</v>
      </c>
      <c r="L25" s="11">
        <v>2</v>
      </c>
    </row>
    <row r="26" spans="1:12">
      <c r="A26" s="11" t="s">
        <v>14</v>
      </c>
      <c r="D26" s="11" t="s">
        <v>260</v>
      </c>
      <c r="E26" s="19" t="s">
        <v>276</v>
      </c>
      <c r="F26" s="10">
        <v>42036</v>
      </c>
      <c r="G26" s="10">
        <v>44593</v>
      </c>
      <c r="H26" s="11">
        <v>8</v>
      </c>
      <c r="I26" s="20" t="s">
        <v>259</v>
      </c>
      <c r="J26" s="11" t="s">
        <v>261</v>
      </c>
      <c r="K26" s="11" t="s">
        <v>2958</v>
      </c>
      <c r="L26" s="11">
        <v>2</v>
      </c>
    </row>
    <row r="27" spans="1:12">
      <c r="A27" s="11" t="s">
        <v>15</v>
      </c>
      <c r="D27" s="11" t="s">
        <v>260</v>
      </c>
      <c r="E27" s="19" t="s">
        <v>277</v>
      </c>
      <c r="F27" s="10">
        <v>42036</v>
      </c>
      <c r="G27" s="10">
        <v>44593</v>
      </c>
      <c r="H27" s="11">
        <v>8</v>
      </c>
      <c r="I27" s="20" t="s">
        <v>259</v>
      </c>
      <c r="J27" s="11" t="s">
        <v>261</v>
      </c>
      <c r="K27" s="11" t="s">
        <v>2958</v>
      </c>
      <c r="L27" s="11">
        <v>2</v>
      </c>
    </row>
    <row r="28" spans="1:12">
      <c r="A28" s="11" t="s">
        <v>16</v>
      </c>
      <c r="D28" s="11" t="s">
        <v>260</v>
      </c>
      <c r="E28" s="19" t="s">
        <v>278</v>
      </c>
      <c r="F28" s="10">
        <v>42036</v>
      </c>
      <c r="G28" s="10">
        <v>44593</v>
      </c>
      <c r="H28" s="11">
        <v>8</v>
      </c>
      <c r="I28" s="20" t="s">
        <v>259</v>
      </c>
      <c r="J28" s="11" t="s">
        <v>261</v>
      </c>
      <c r="K28" s="11" t="s">
        <v>2958</v>
      </c>
      <c r="L28" s="11">
        <v>2</v>
      </c>
    </row>
    <row r="29" spans="1:12">
      <c r="A29" s="11" t="s">
        <v>17</v>
      </c>
      <c r="D29" s="11" t="s">
        <v>260</v>
      </c>
      <c r="E29" s="19" t="s">
        <v>279</v>
      </c>
      <c r="F29" s="10">
        <v>42036</v>
      </c>
      <c r="G29" s="10">
        <v>44593</v>
      </c>
      <c r="H29" s="11">
        <v>8</v>
      </c>
      <c r="I29" s="20" t="s">
        <v>259</v>
      </c>
      <c r="J29" s="11" t="s">
        <v>261</v>
      </c>
      <c r="K29" s="11" t="s">
        <v>2958</v>
      </c>
      <c r="L29" s="11">
        <v>2</v>
      </c>
    </row>
    <row r="30" spans="1:12">
      <c r="A30" s="11" t="s">
        <v>18</v>
      </c>
      <c r="D30" s="11" t="s">
        <v>260</v>
      </c>
      <c r="E30" s="19" t="s">
        <v>280</v>
      </c>
      <c r="F30" s="10">
        <v>42036</v>
      </c>
      <c r="G30" s="10">
        <v>44593</v>
      </c>
      <c r="H30" s="11">
        <v>8</v>
      </c>
      <c r="I30" s="20" t="s">
        <v>259</v>
      </c>
      <c r="J30" s="11" t="s">
        <v>261</v>
      </c>
      <c r="K30" s="11" t="s">
        <v>2958</v>
      </c>
      <c r="L30" s="11">
        <v>2</v>
      </c>
    </row>
    <row r="31" spans="1:12">
      <c r="A31" s="11" t="s">
        <v>19</v>
      </c>
      <c r="D31" s="11" t="s">
        <v>260</v>
      </c>
      <c r="E31" s="19" t="s">
        <v>281</v>
      </c>
      <c r="F31" s="10">
        <v>42036</v>
      </c>
      <c r="G31" s="10">
        <v>44593</v>
      </c>
      <c r="H31" s="11">
        <v>8</v>
      </c>
      <c r="I31" s="20" t="s">
        <v>259</v>
      </c>
      <c r="J31" s="11" t="s">
        <v>261</v>
      </c>
      <c r="K31" s="11" t="s">
        <v>2958</v>
      </c>
      <c r="L31" s="11">
        <v>2</v>
      </c>
    </row>
    <row r="32" spans="1:12">
      <c r="A32" s="11" t="s">
        <v>20</v>
      </c>
      <c r="D32" s="11" t="s">
        <v>260</v>
      </c>
      <c r="E32" s="19" t="s">
        <v>282</v>
      </c>
      <c r="F32" s="10">
        <v>42036</v>
      </c>
      <c r="G32" s="10">
        <v>44593</v>
      </c>
      <c r="H32" s="11">
        <v>8</v>
      </c>
      <c r="I32" s="20" t="s">
        <v>259</v>
      </c>
      <c r="J32" s="11" t="s">
        <v>261</v>
      </c>
      <c r="K32" s="11" t="s">
        <v>2958</v>
      </c>
      <c r="L32" s="11">
        <v>2</v>
      </c>
    </row>
    <row r="33" spans="1:12">
      <c r="A33" s="11" t="s">
        <v>21</v>
      </c>
      <c r="D33" s="11" t="s">
        <v>260</v>
      </c>
      <c r="E33" s="19" t="s">
        <v>283</v>
      </c>
      <c r="F33" s="10">
        <v>42036</v>
      </c>
      <c r="G33" s="10">
        <v>44593</v>
      </c>
      <c r="H33" s="11">
        <v>8</v>
      </c>
      <c r="I33" s="20" t="s">
        <v>259</v>
      </c>
      <c r="J33" s="11" t="s">
        <v>261</v>
      </c>
      <c r="K33" s="11" t="s">
        <v>2958</v>
      </c>
      <c r="L33" s="11">
        <v>2</v>
      </c>
    </row>
    <row r="34" spans="1:12">
      <c r="A34" s="11" t="s">
        <v>22</v>
      </c>
      <c r="D34" s="11" t="s">
        <v>260</v>
      </c>
      <c r="E34" s="19" t="s">
        <v>284</v>
      </c>
      <c r="F34" s="10">
        <v>42036</v>
      </c>
      <c r="G34" s="10">
        <v>44593</v>
      </c>
      <c r="H34" s="11">
        <v>8</v>
      </c>
      <c r="I34" s="20" t="s">
        <v>259</v>
      </c>
      <c r="J34" s="11" t="s">
        <v>261</v>
      </c>
      <c r="K34" s="11" t="s">
        <v>2958</v>
      </c>
      <c r="L34" s="11">
        <v>2</v>
      </c>
    </row>
    <row r="35" spans="1:12">
      <c r="A35" s="11" t="s">
        <v>23</v>
      </c>
      <c r="D35" s="11" t="s">
        <v>260</v>
      </c>
      <c r="E35" s="19" t="s">
        <v>285</v>
      </c>
      <c r="F35" s="10">
        <v>42036</v>
      </c>
      <c r="G35" s="10">
        <v>44593</v>
      </c>
      <c r="H35" s="11">
        <v>8</v>
      </c>
      <c r="I35" s="20" t="s">
        <v>259</v>
      </c>
      <c r="J35" s="11" t="s">
        <v>261</v>
      </c>
      <c r="K35" s="11" t="s">
        <v>2958</v>
      </c>
      <c r="L35" s="11">
        <v>2</v>
      </c>
    </row>
    <row r="36" spans="1:12">
      <c r="A36" s="11" t="s">
        <v>24</v>
      </c>
      <c r="D36" s="11" t="s">
        <v>260</v>
      </c>
      <c r="E36" s="19" t="s">
        <v>286</v>
      </c>
      <c r="F36" s="10">
        <v>42036</v>
      </c>
      <c r="G36" s="10">
        <v>44593</v>
      </c>
      <c r="H36" s="11">
        <v>8</v>
      </c>
      <c r="I36" s="20" t="s">
        <v>259</v>
      </c>
      <c r="J36" s="11" t="s">
        <v>261</v>
      </c>
      <c r="K36" s="11" t="s">
        <v>2958</v>
      </c>
      <c r="L36" s="11">
        <v>2</v>
      </c>
    </row>
    <row r="37" spans="1:12">
      <c r="A37" s="11" t="s">
        <v>25</v>
      </c>
      <c r="D37" s="11" t="s">
        <v>260</v>
      </c>
      <c r="E37" s="19" t="s">
        <v>287</v>
      </c>
      <c r="F37" s="10">
        <v>42036</v>
      </c>
      <c r="G37" s="10">
        <v>44593</v>
      </c>
      <c r="H37" s="11">
        <v>8</v>
      </c>
      <c r="I37" s="20" t="s">
        <v>259</v>
      </c>
      <c r="J37" s="11" t="s">
        <v>261</v>
      </c>
      <c r="K37" s="11" t="s">
        <v>2958</v>
      </c>
      <c r="L37" s="11">
        <v>2</v>
      </c>
    </row>
    <row r="38" spans="1:12">
      <c r="A38" s="11" t="s">
        <v>26</v>
      </c>
      <c r="D38" s="11" t="s">
        <v>260</v>
      </c>
      <c r="E38" s="19" t="s">
        <v>288</v>
      </c>
      <c r="F38" s="10">
        <v>42036</v>
      </c>
      <c r="G38" s="10">
        <v>44593</v>
      </c>
      <c r="H38" s="11">
        <v>8</v>
      </c>
      <c r="I38" s="20" t="s">
        <v>259</v>
      </c>
      <c r="J38" s="11" t="s">
        <v>261</v>
      </c>
      <c r="K38" s="11" t="s">
        <v>2958</v>
      </c>
      <c r="L38" s="11">
        <v>2</v>
      </c>
    </row>
    <row r="39" spans="1:12">
      <c r="A39" s="11" t="s">
        <v>27</v>
      </c>
      <c r="D39" s="11" t="s">
        <v>260</v>
      </c>
      <c r="E39" s="19" t="s">
        <v>289</v>
      </c>
      <c r="F39" s="10">
        <v>42036</v>
      </c>
      <c r="G39" s="10">
        <v>44593</v>
      </c>
      <c r="H39" s="11">
        <v>8</v>
      </c>
      <c r="I39" s="20" t="s">
        <v>259</v>
      </c>
      <c r="J39" s="11" t="s">
        <v>261</v>
      </c>
      <c r="K39" s="11" t="s">
        <v>2958</v>
      </c>
      <c r="L39" s="11">
        <v>2</v>
      </c>
    </row>
    <row r="40" spans="1:12">
      <c r="A40" s="11" t="s">
        <v>28</v>
      </c>
      <c r="D40" s="11" t="s">
        <v>260</v>
      </c>
      <c r="E40" s="19" t="s">
        <v>290</v>
      </c>
      <c r="F40" s="10">
        <v>42036</v>
      </c>
      <c r="G40" s="10">
        <v>44593</v>
      </c>
      <c r="H40" s="11">
        <v>8</v>
      </c>
      <c r="I40" s="20" t="s">
        <v>259</v>
      </c>
      <c r="J40" s="11" t="s">
        <v>261</v>
      </c>
      <c r="K40" s="11" t="s">
        <v>2958</v>
      </c>
      <c r="L40" s="11">
        <v>2</v>
      </c>
    </row>
    <row r="41" spans="1:12">
      <c r="A41" s="11" t="s">
        <v>29</v>
      </c>
      <c r="D41" s="11" t="s">
        <v>260</v>
      </c>
      <c r="E41" s="19" t="s">
        <v>291</v>
      </c>
      <c r="F41" s="10">
        <v>42036</v>
      </c>
      <c r="G41" s="10">
        <v>44593</v>
      </c>
      <c r="H41" s="11">
        <v>8</v>
      </c>
      <c r="I41" s="20" t="s">
        <v>259</v>
      </c>
      <c r="J41" s="11" t="s">
        <v>261</v>
      </c>
      <c r="K41" s="11" t="s">
        <v>2958</v>
      </c>
      <c r="L41" s="11">
        <v>2</v>
      </c>
    </row>
    <row r="42" spans="1:12">
      <c r="A42" s="11" t="s">
        <v>30</v>
      </c>
      <c r="D42" s="11" t="s">
        <v>260</v>
      </c>
      <c r="E42" s="19" t="s">
        <v>292</v>
      </c>
      <c r="F42" s="10">
        <v>42036</v>
      </c>
      <c r="G42" s="10">
        <v>44593</v>
      </c>
      <c r="H42" s="11">
        <v>8</v>
      </c>
      <c r="I42" s="20" t="s">
        <v>259</v>
      </c>
      <c r="J42" s="11" t="s">
        <v>261</v>
      </c>
      <c r="K42" s="11" t="s">
        <v>2958</v>
      </c>
      <c r="L42" s="11">
        <v>2</v>
      </c>
    </row>
    <row r="43" spans="1:12">
      <c r="A43" s="11" t="s">
        <v>31</v>
      </c>
      <c r="D43" s="11" t="s">
        <v>260</v>
      </c>
      <c r="E43" s="19" t="s">
        <v>293</v>
      </c>
      <c r="F43" s="10">
        <v>42036</v>
      </c>
      <c r="G43" s="10">
        <v>44593</v>
      </c>
      <c r="H43" s="11">
        <v>8</v>
      </c>
      <c r="I43" s="20" t="s">
        <v>259</v>
      </c>
      <c r="J43" s="11" t="s">
        <v>261</v>
      </c>
      <c r="K43" s="11" t="s">
        <v>2958</v>
      </c>
      <c r="L43" s="11">
        <v>2</v>
      </c>
    </row>
    <row r="44" spans="1:12">
      <c r="A44" s="11" t="s">
        <v>32</v>
      </c>
      <c r="D44" s="11" t="s">
        <v>260</v>
      </c>
      <c r="E44" s="19" t="s">
        <v>294</v>
      </c>
      <c r="F44" s="10">
        <v>42036</v>
      </c>
      <c r="G44" s="10">
        <v>44593</v>
      </c>
      <c r="H44" s="11">
        <v>8</v>
      </c>
      <c r="I44" s="20" t="s">
        <v>259</v>
      </c>
      <c r="J44" s="11" t="s">
        <v>261</v>
      </c>
      <c r="K44" s="11" t="s">
        <v>2958</v>
      </c>
      <c r="L44" s="11">
        <v>2</v>
      </c>
    </row>
    <row r="45" spans="1:12">
      <c r="A45" s="11" t="s">
        <v>33</v>
      </c>
      <c r="D45" s="11" t="s">
        <v>260</v>
      </c>
      <c r="E45" s="19" t="s">
        <v>295</v>
      </c>
      <c r="F45" s="10">
        <v>42036</v>
      </c>
      <c r="G45" s="10">
        <v>44593</v>
      </c>
      <c r="H45" s="11">
        <v>8</v>
      </c>
      <c r="I45" s="20" t="s">
        <v>259</v>
      </c>
      <c r="J45" s="11" t="s">
        <v>261</v>
      </c>
      <c r="K45" s="11" t="s">
        <v>2958</v>
      </c>
      <c r="L45" s="11">
        <v>2</v>
      </c>
    </row>
    <row r="46" spans="1:12">
      <c r="A46" s="11" t="s">
        <v>34</v>
      </c>
      <c r="D46" s="11" t="s">
        <v>260</v>
      </c>
      <c r="E46" s="19" t="s">
        <v>296</v>
      </c>
      <c r="F46" s="10">
        <v>42036</v>
      </c>
      <c r="G46" s="10">
        <v>44593</v>
      </c>
      <c r="H46" s="11">
        <v>8</v>
      </c>
      <c r="I46" s="20" t="s">
        <v>259</v>
      </c>
      <c r="J46" s="11" t="s">
        <v>261</v>
      </c>
      <c r="K46" s="11" t="s">
        <v>2958</v>
      </c>
      <c r="L46" s="11">
        <v>2</v>
      </c>
    </row>
    <row r="47" spans="1:12">
      <c r="A47" s="11" t="s">
        <v>35</v>
      </c>
      <c r="D47" s="11" t="s">
        <v>260</v>
      </c>
      <c r="E47" s="19" t="s">
        <v>297</v>
      </c>
      <c r="F47" s="10">
        <v>42036</v>
      </c>
      <c r="G47" s="10">
        <v>44593</v>
      </c>
      <c r="H47" s="11">
        <v>8</v>
      </c>
      <c r="I47" s="20" t="s">
        <v>259</v>
      </c>
      <c r="J47" s="11" t="s">
        <v>261</v>
      </c>
      <c r="K47" s="11" t="s">
        <v>2958</v>
      </c>
      <c r="L47" s="11">
        <v>2</v>
      </c>
    </row>
    <row r="48" spans="1:12">
      <c r="A48" s="11" t="s">
        <v>36</v>
      </c>
      <c r="D48" s="11" t="s">
        <v>260</v>
      </c>
      <c r="E48" s="19" t="s">
        <v>298</v>
      </c>
      <c r="F48" s="10">
        <v>42036</v>
      </c>
      <c r="G48" s="10">
        <v>44593</v>
      </c>
      <c r="H48" s="11">
        <v>8</v>
      </c>
      <c r="I48" s="20" t="s">
        <v>259</v>
      </c>
      <c r="J48" s="11" t="s">
        <v>261</v>
      </c>
      <c r="K48" s="11" t="s">
        <v>2958</v>
      </c>
      <c r="L48" s="11">
        <v>2</v>
      </c>
    </row>
    <row r="49" spans="1:12">
      <c r="A49" s="11" t="s">
        <v>37</v>
      </c>
      <c r="D49" s="11" t="s">
        <v>260</v>
      </c>
      <c r="E49" s="19" t="s">
        <v>299</v>
      </c>
      <c r="F49" s="10">
        <v>42036</v>
      </c>
      <c r="G49" s="10">
        <v>44593</v>
      </c>
      <c r="H49" s="11">
        <v>8</v>
      </c>
      <c r="I49" s="20" t="s">
        <v>259</v>
      </c>
      <c r="J49" s="11" t="s">
        <v>261</v>
      </c>
      <c r="K49" s="11" t="s">
        <v>2958</v>
      </c>
      <c r="L49" s="11">
        <v>2</v>
      </c>
    </row>
    <row r="50" spans="1:12">
      <c r="A50" s="11" t="s">
        <v>38</v>
      </c>
      <c r="D50" s="11" t="s">
        <v>260</v>
      </c>
      <c r="E50" s="19" t="s">
        <v>300</v>
      </c>
      <c r="F50" s="10">
        <v>42036</v>
      </c>
      <c r="G50" s="10">
        <v>44593</v>
      </c>
      <c r="H50" s="11">
        <v>8</v>
      </c>
      <c r="I50" s="20" t="s">
        <v>259</v>
      </c>
      <c r="J50" s="11" t="s">
        <v>261</v>
      </c>
      <c r="K50" s="11" t="s">
        <v>2958</v>
      </c>
      <c r="L50" s="11">
        <v>2</v>
      </c>
    </row>
    <row r="51" spans="1:12">
      <c r="A51" s="11" t="s">
        <v>39</v>
      </c>
      <c r="D51" s="11" t="s">
        <v>260</v>
      </c>
      <c r="E51" s="19" t="s">
        <v>301</v>
      </c>
      <c r="F51" s="10">
        <v>42036</v>
      </c>
      <c r="G51" s="10">
        <v>44593</v>
      </c>
      <c r="H51" s="11">
        <v>8</v>
      </c>
      <c r="I51" s="20" t="s">
        <v>259</v>
      </c>
      <c r="J51" s="11" t="s">
        <v>261</v>
      </c>
      <c r="K51" s="11" t="s">
        <v>2958</v>
      </c>
      <c r="L51" s="11">
        <v>2</v>
      </c>
    </row>
    <row r="52" spans="1:12">
      <c r="A52" s="11" t="s">
        <v>40</v>
      </c>
      <c r="D52" s="11" t="s">
        <v>260</v>
      </c>
      <c r="E52" s="19" t="s">
        <v>302</v>
      </c>
      <c r="F52" s="10">
        <v>42036</v>
      </c>
      <c r="G52" s="10">
        <v>44593</v>
      </c>
      <c r="H52" s="11">
        <v>8</v>
      </c>
      <c r="I52" s="20" t="s">
        <v>259</v>
      </c>
      <c r="J52" s="11" t="s">
        <v>261</v>
      </c>
      <c r="K52" s="11" t="s">
        <v>2958</v>
      </c>
      <c r="L52" s="11">
        <v>2</v>
      </c>
    </row>
    <row r="53" spans="1:12">
      <c r="A53" s="11" t="s">
        <v>41</v>
      </c>
      <c r="D53" s="11" t="s">
        <v>260</v>
      </c>
      <c r="E53" s="19" t="s">
        <v>303</v>
      </c>
      <c r="F53" s="10">
        <v>42036</v>
      </c>
      <c r="G53" s="10">
        <v>44593</v>
      </c>
      <c r="H53" s="11">
        <v>8</v>
      </c>
      <c r="I53" s="20" t="s">
        <v>259</v>
      </c>
      <c r="J53" s="11" t="s">
        <v>261</v>
      </c>
      <c r="K53" s="11" t="s">
        <v>2958</v>
      </c>
      <c r="L53" s="11">
        <v>2</v>
      </c>
    </row>
    <row r="54" spans="1:12">
      <c r="A54" s="11" t="s">
        <v>42</v>
      </c>
      <c r="D54" s="11" t="s">
        <v>260</v>
      </c>
      <c r="E54" s="19" t="s">
        <v>304</v>
      </c>
      <c r="F54" s="10">
        <v>42036</v>
      </c>
      <c r="G54" s="10">
        <v>44593</v>
      </c>
      <c r="H54" s="11">
        <v>8</v>
      </c>
      <c r="I54" s="20" t="s">
        <v>259</v>
      </c>
      <c r="J54" s="11" t="s">
        <v>261</v>
      </c>
      <c r="K54" s="11" t="s">
        <v>2958</v>
      </c>
      <c r="L54" s="11">
        <v>2</v>
      </c>
    </row>
    <row r="55" spans="1:12">
      <c r="A55" s="11" t="s">
        <v>43</v>
      </c>
      <c r="D55" s="11" t="s">
        <v>260</v>
      </c>
      <c r="E55" s="19" t="s">
        <v>305</v>
      </c>
      <c r="F55" s="10">
        <v>42036</v>
      </c>
      <c r="G55" s="10">
        <v>44593</v>
      </c>
      <c r="H55" s="11">
        <v>8</v>
      </c>
      <c r="I55" s="20" t="s">
        <v>259</v>
      </c>
      <c r="J55" s="11" t="s">
        <v>261</v>
      </c>
      <c r="K55" s="11" t="s">
        <v>2958</v>
      </c>
      <c r="L55" s="11">
        <v>2</v>
      </c>
    </row>
    <row r="56" spans="1:12">
      <c r="A56" s="11" t="s">
        <v>44</v>
      </c>
      <c r="D56" s="11" t="s">
        <v>260</v>
      </c>
      <c r="E56" s="19" t="s">
        <v>306</v>
      </c>
      <c r="F56" s="10">
        <v>42036</v>
      </c>
      <c r="G56" s="10">
        <v>44593</v>
      </c>
      <c r="H56" s="11">
        <v>8</v>
      </c>
      <c r="I56" s="20" t="s">
        <v>259</v>
      </c>
      <c r="J56" s="11" t="s">
        <v>261</v>
      </c>
      <c r="K56" s="11" t="s">
        <v>2958</v>
      </c>
      <c r="L56" s="11">
        <v>2</v>
      </c>
    </row>
    <row r="57" spans="1:12">
      <c r="A57" s="11" t="s">
        <v>45</v>
      </c>
      <c r="D57" s="11" t="s">
        <v>260</v>
      </c>
      <c r="E57" s="19" t="s">
        <v>307</v>
      </c>
      <c r="F57" s="10">
        <v>42036</v>
      </c>
      <c r="G57" s="10">
        <v>44593</v>
      </c>
      <c r="H57" s="11">
        <v>8</v>
      </c>
      <c r="I57" s="20" t="s">
        <v>259</v>
      </c>
      <c r="J57" s="11" t="s">
        <v>261</v>
      </c>
      <c r="K57" s="11" t="s">
        <v>2958</v>
      </c>
      <c r="L57" s="11">
        <v>2</v>
      </c>
    </row>
    <row r="58" spans="1:12">
      <c r="A58" s="11" t="s">
        <v>46</v>
      </c>
      <c r="D58" s="11" t="s">
        <v>260</v>
      </c>
      <c r="E58" s="19" t="s">
        <v>308</v>
      </c>
      <c r="F58" s="10">
        <v>42036</v>
      </c>
      <c r="G58" s="10">
        <v>44593</v>
      </c>
      <c r="H58" s="11">
        <v>8</v>
      </c>
      <c r="I58" s="20" t="s">
        <v>259</v>
      </c>
      <c r="J58" s="11" t="s">
        <v>261</v>
      </c>
      <c r="K58" s="11" t="s">
        <v>2958</v>
      </c>
      <c r="L58" s="11">
        <v>2</v>
      </c>
    </row>
    <row r="59" spans="1:12">
      <c r="A59" s="11" t="s">
        <v>47</v>
      </c>
      <c r="D59" s="11" t="s">
        <v>260</v>
      </c>
      <c r="E59" s="19" t="s">
        <v>309</v>
      </c>
      <c r="F59" s="10">
        <v>42036</v>
      </c>
      <c r="G59" s="10">
        <v>44593</v>
      </c>
      <c r="H59" s="11">
        <v>8</v>
      </c>
      <c r="I59" s="20" t="s">
        <v>259</v>
      </c>
      <c r="J59" s="11" t="s">
        <v>261</v>
      </c>
      <c r="K59" s="11" t="s">
        <v>2958</v>
      </c>
      <c r="L59" s="11">
        <v>2</v>
      </c>
    </row>
    <row r="60" spans="1:12">
      <c r="A60" s="11" t="s">
        <v>48</v>
      </c>
      <c r="D60" s="11" t="s">
        <v>260</v>
      </c>
      <c r="E60" s="19" t="s">
        <v>310</v>
      </c>
      <c r="F60" s="10">
        <v>42036</v>
      </c>
      <c r="G60" s="10">
        <v>44593</v>
      </c>
      <c r="H60" s="11">
        <v>8</v>
      </c>
      <c r="I60" s="20" t="s">
        <v>259</v>
      </c>
      <c r="J60" s="11" t="s">
        <v>261</v>
      </c>
      <c r="K60" s="11" t="s">
        <v>2958</v>
      </c>
      <c r="L60" s="11">
        <v>2</v>
      </c>
    </row>
    <row r="61" spans="1:12">
      <c r="A61" s="11" t="s">
        <v>49</v>
      </c>
      <c r="D61" s="11" t="s">
        <v>260</v>
      </c>
      <c r="E61" s="19" t="s">
        <v>311</v>
      </c>
      <c r="F61" s="10">
        <v>42036</v>
      </c>
      <c r="G61" s="10">
        <v>44593</v>
      </c>
      <c r="H61" s="11">
        <v>8</v>
      </c>
      <c r="I61" s="20" t="s">
        <v>259</v>
      </c>
      <c r="J61" s="11" t="s">
        <v>261</v>
      </c>
      <c r="K61" s="11" t="s">
        <v>2958</v>
      </c>
      <c r="L61" s="11">
        <v>2</v>
      </c>
    </row>
    <row r="62" spans="1:12">
      <c r="A62" s="11" t="s">
        <v>50</v>
      </c>
      <c r="D62" s="11" t="s">
        <v>260</v>
      </c>
      <c r="E62" s="19" t="s">
        <v>312</v>
      </c>
      <c r="F62" s="10">
        <v>42036</v>
      </c>
      <c r="G62" s="10">
        <v>44593</v>
      </c>
      <c r="H62" s="11">
        <v>8</v>
      </c>
      <c r="I62" s="20" t="s">
        <v>259</v>
      </c>
      <c r="J62" s="11" t="s">
        <v>261</v>
      </c>
      <c r="K62" s="11" t="s">
        <v>2958</v>
      </c>
      <c r="L62" s="11">
        <v>2</v>
      </c>
    </row>
    <row r="63" spans="1:12">
      <c r="A63" s="11" t="s">
        <v>51</v>
      </c>
      <c r="D63" s="11" t="s">
        <v>260</v>
      </c>
      <c r="E63" s="19" t="s">
        <v>313</v>
      </c>
      <c r="F63" s="10">
        <v>42036</v>
      </c>
      <c r="G63" s="10">
        <v>44593</v>
      </c>
      <c r="H63" s="11">
        <v>8</v>
      </c>
      <c r="I63" s="20" t="s">
        <v>259</v>
      </c>
      <c r="J63" s="11" t="s">
        <v>261</v>
      </c>
      <c r="K63" s="11" t="s">
        <v>2958</v>
      </c>
      <c r="L63" s="11">
        <v>2</v>
      </c>
    </row>
    <row r="64" spans="1:12">
      <c r="A64" s="11" t="s">
        <v>52</v>
      </c>
      <c r="D64" s="11" t="s">
        <v>260</v>
      </c>
      <c r="E64" s="19" t="s">
        <v>314</v>
      </c>
      <c r="F64" s="10">
        <v>42036</v>
      </c>
      <c r="G64" s="10">
        <v>44593</v>
      </c>
      <c r="H64" s="11">
        <v>8</v>
      </c>
      <c r="I64" s="20" t="s">
        <v>259</v>
      </c>
      <c r="J64" s="11" t="s">
        <v>261</v>
      </c>
      <c r="K64" s="11" t="s">
        <v>2958</v>
      </c>
      <c r="L64" s="11">
        <v>2</v>
      </c>
    </row>
    <row r="65" spans="1:12">
      <c r="A65" s="11" t="s">
        <v>53</v>
      </c>
      <c r="D65" s="11" t="s">
        <v>260</v>
      </c>
      <c r="E65" s="19" t="s">
        <v>315</v>
      </c>
      <c r="F65" s="10">
        <v>42036</v>
      </c>
      <c r="G65" s="10">
        <v>44593</v>
      </c>
      <c r="H65" s="11">
        <v>8</v>
      </c>
      <c r="I65" s="20" t="s">
        <v>259</v>
      </c>
      <c r="J65" s="11" t="s">
        <v>261</v>
      </c>
      <c r="K65" s="11" t="s">
        <v>2958</v>
      </c>
      <c r="L65" s="11">
        <v>2</v>
      </c>
    </row>
    <row r="66" spans="1:12">
      <c r="A66" s="11" t="s">
        <v>54</v>
      </c>
      <c r="D66" s="11" t="s">
        <v>260</v>
      </c>
      <c r="E66" s="19" t="s">
        <v>316</v>
      </c>
      <c r="F66" s="10">
        <v>42036</v>
      </c>
      <c r="G66" s="10">
        <v>44593</v>
      </c>
      <c r="H66" s="11">
        <v>8</v>
      </c>
      <c r="I66" s="20" t="s">
        <v>259</v>
      </c>
      <c r="J66" s="11" t="s">
        <v>261</v>
      </c>
      <c r="K66" s="11" t="s">
        <v>2958</v>
      </c>
      <c r="L66" s="11">
        <v>2</v>
      </c>
    </row>
    <row r="67" spans="1:12">
      <c r="A67" s="11" t="s">
        <v>55</v>
      </c>
      <c r="D67" s="11" t="s">
        <v>260</v>
      </c>
      <c r="E67" s="19" t="s">
        <v>317</v>
      </c>
      <c r="F67" s="10">
        <v>42036</v>
      </c>
      <c r="G67" s="10">
        <v>44593</v>
      </c>
      <c r="H67" s="11">
        <v>8</v>
      </c>
      <c r="I67" s="20" t="s">
        <v>259</v>
      </c>
      <c r="J67" s="11" t="s">
        <v>261</v>
      </c>
      <c r="K67" s="11" t="s">
        <v>2958</v>
      </c>
      <c r="L67" s="11">
        <v>2</v>
      </c>
    </row>
    <row r="68" spans="1:12">
      <c r="A68" s="11" t="s">
        <v>56</v>
      </c>
      <c r="D68" s="11" t="s">
        <v>260</v>
      </c>
      <c r="E68" s="19" t="s">
        <v>318</v>
      </c>
      <c r="F68" s="10">
        <v>42036</v>
      </c>
      <c r="G68" s="10">
        <v>44593</v>
      </c>
      <c r="H68" s="11">
        <v>8</v>
      </c>
      <c r="I68" s="20" t="s">
        <v>259</v>
      </c>
      <c r="J68" s="11" t="s">
        <v>261</v>
      </c>
      <c r="K68" s="11" t="s">
        <v>2958</v>
      </c>
      <c r="L68" s="11">
        <v>2</v>
      </c>
    </row>
    <row r="69" spans="1:12">
      <c r="A69" s="11" t="s">
        <v>57</v>
      </c>
      <c r="D69" s="11" t="s">
        <v>260</v>
      </c>
      <c r="E69" s="19" t="s">
        <v>319</v>
      </c>
      <c r="F69" s="10">
        <v>42036</v>
      </c>
      <c r="G69" s="10">
        <v>44593</v>
      </c>
      <c r="H69" s="11">
        <v>8</v>
      </c>
      <c r="I69" s="20" t="s">
        <v>259</v>
      </c>
      <c r="J69" s="11" t="s">
        <v>261</v>
      </c>
      <c r="K69" s="11" t="s">
        <v>2958</v>
      </c>
      <c r="L69" s="11">
        <v>2</v>
      </c>
    </row>
    <row r="70" spans="1:12">
      <c r="A70" s="11" t="s">
        <v>58</v>
      </c>
      <c r="D70" s="11" t="s">
        <v>260</v>
      </c>
      <c r="E70" s="19" t="s">
        <v>320</v>
      </c>
      <c r="F70" s="10">
        <v>42036</v>
      </c>
      <c r="G70" s="10">
        <v>44593</v>
      </c>
      <c r="H70" s="11">
        <v>8</v>
      </c>
      <c r="I70" s="20" t="s">
        <v>259</v>
      </c>
      <c r="J70" s="11" t="s">
        <v>261</v>
      </c>
      <c r="K70" s="11" t="s">
        <v>2958</v>
      </c>
      <c r="L70" s="11">
        <v>2</v>
      </c>
    </row>
    <row r="71" spans="1:12">
      <c r="A71" s="11" t="s">
        <v>59</v>
      </c>
      <c r="D71" s="11" t="s">
        <v>260</v>
      </c>
      <c r="E71" s="19" t="s">
        <v>321</v>
      </c>
      <c r="F71" s="10">
        <v>42036</v>
      </c>
      <c r="G71" s="10">
        <v>44593</v>
      </c>
      <c r="H71" s="11">
        <v>8</v>
      </c>
      <c r="I71" s="20" t="s">
        <v>259</v>
      </c>
      <c r="J71" s="11" t="s">
        <v>261</v>
      </c>
      <c r="K71" s="11" t="s">
        <v>2958</v>
      </c>
      <c r="L71" s="11">
        <v>2</v>
      </c>
    </row>
    <row r="72" spans="1:12">
      <c r="A72" s="11" t="s">
        <v>60</v>
      </c>
      <c r="D72" s="11" t="s">
        <v>260</v>
      </c>
      <c r="E72" s="19" t="s">
        <v>322</v>
      </c>
      <c r="F72" s="10">
        <v>42036</v>
      </c>
      <c r="G72" s="10">
        <v>44593</v>
      </c>
      <c r="H72" s="11">
        <v>8</v>
      </c>
      <c r="I72" s="20" t="s">
        <v>259</v>
      </c>
      <c r="J72" s="11" t="s">
        <v>261</v>
      </c>
      <c r="K72" s="11" t="s">
        <v>2958</v>
      </c>
      <c r="L72" s="11">
        <v>2</v>
      </c>
    </row>
    <row r="73" spans="1:12">
      <c r="A73" s="11" t="s">
        <v>61</v>
      </c>
      <c r="D73" s="11" t="s">
        <v>260</v>
      </c>
      <c r="E73" s="19" t="s">
        <v>323</v>
      </c>
      <c r="F73" s="10">
        <v>42036</v>
      </c>
      <c r="G73" s="10">
        <v>44593</v>
      </c>
      <c r="H73" s="11">
        <v>8</v>
      </c>
      <c r="I73" s="20" t="s">
        <v>259</v>
      </c>
      <c r="J73" s="11" t="s">
        <v>261</v>
      </c>
      <c r="K73" s="11" t="s">
        <v>2958</v>
      </c>
      <c r="L73" s="11">
        <v>2</v>
      </c>
    </row>
    <row r="74" spans="1:12">
      <c r="A74" s="11" t="s">
        <v>62</v>
      </c>
      <c r="D74" s="11" t="s">
        <v>260</v>
      </c>
      <c r="E74" s="19" t="s">
        <v>324</v>
      </c>
      <c r="F74" s="10">
        <v>42036</v>
      </c>
      <c r="G74" s="10">
        <v>44593</v>
      </c>
      <c r="H74" s="11">
        <v>8</v>
      </c>
      <c r="I74" s="20" t="s">
        <v>259</v>
      </c>
      <c r="J74" s="11" t="s">
        <v>261</v>
      </c>
      <c r="K74" s="11" t="s">
        <v>2958</v>
      </c>
      <c r="L74" s="11">
        <v>2</v>
      </c>
    </row>
    <row r="75" spans="1:12">
      <c r="A75" s="11" t="s">
        <v>63</v>
      </c>
      <c r="D75" s="11" t="s">
        <v>260</v>
      </c>
      <c r="E75" s="19" t="s">
        <v>325</v>
      </c>
      <c r="F75" s="10">
        <v>42036</v>
      </c>
      <c r="G75" s="10">
        <v>44593</v>
      </c>
      <c r="H75" s="11">
        <v>8</v>
      </c>
      <c r="I75" s="20" t="s">
        <v>259</v>
      </c>
      <c r="J75" s="11" t="s">
        <v>261</v>
      </c>
      <c r="K75" s="11" t="s">
        <v>2958</v>
      </c>
      <c r="L75" s="11">
        <v>2</v>
      </c>
    </row>
    <row r="76" spans="1:12">
      <c r="A76" s="11" t="s">
        <v>64</v>
      </c>
      <c r="D76" s="11" t="s">
        <v>260</v>
      </c>
      <c r="E76" s="19" t="s">
        <v>326</v>
      </c>
      <c r="F76" s="10">
        <v>42036</v>
      </c>
      <c r="G76" s="10">
        <v>44593</v>
      </c>
      <c r="H76" s="11">
        <v>8</v>
      </c>
      <c r="I76" s="20" t="s">
        <v>259</v>
      </c>
      <c r="J76" s="11" t="s">
        <v>261</v>
      </c>
      <c r="K76" s="11" t="s">
        <v>2958</v>
      </c>
      <c r="L76" s="11">
        <v>2</v>
      </c>
    </row>
    <row r="77" spans="1:12">
      <c r="A77" s="11" t="s">
        <v>65</v>
      </c>
      <c r="D77" s="11" t="s">
        <v>260</v>
      </c>
      <c r="E77" s="19" t="s">
        <v>327</v>
      </c>
      <c r="F77" s="10">
        <v>42036</v>
      </c>
      <c r="G77" s="10">
        <v>44593</v>
      </c>
      <c r="H77" s="11">
        <v>8</v>
      </c>
      <c r="I77" s="20" t="s">
        <v>259</v>
      </c>
      <c r="J77" s="11" t="s">
        <v>261</v>
      </c>
      <c r="K77" s="11" t="s">
        <v>2958</v>
      </c>
      <c r="L77" s="11">
        <v>2</v>
      </c>
    </row>
    <row r="78" spans="1:12">
      <c r="A78" s="11" t="s">
        <v>66</v>
      </c>
      <c r="D78" s="11" t="s">
        <v>260</v>
      </c>
      <c r="E78" s="19" t="s">
        <v>328</v>
      </c>
      <c r="F78" s="10">
        <v>42036</v>
      </c>
      <c r="G78" s="10">
        <v>44593</v>
      </c>
      <c r="H78" s="11">
        <v>8</v>
      </c>
      <c r="I78" s="20" t="s">
        <v>259</v>
      </c>
      <c r="J78" s="11" t="s">
        <v>261</v>
      </c>
      <c r="K78" s="11" t="s">
        <v>2958</v>
      </c>
      <c r="L78" s="11">
        <v>2</v>
      </c>
    </row>
    <row r="79" spans="1:12">
      <c r="A79" s="11" t="s">
        <v>67</v>
      </c>
      <c r="D79" s="11" t="s">
        <v>260</v>
      </c>
      <c r="E79" s="19" t="s">
        <v>329</v>
      </c>
      <c r="F79" s="10">
        <v>42036</v>
      </c>
      <c r="G79" s="10">
        <v>44593</v>
      </c>
      <c r="H79" s="11">
        <v>8</v>
      </c>
      <c r="I79" s="20" t="s">
        <v>259</v>
      </c>
      <c r="J79" s="11" t="s">
        <v>261</v>
      </c>
      <c r="K79" s="11" t="s">
        <v>2958</v>
      </c>
      <c r="L79" s="11">
        <v>2</v>
      </c>
    </row>
    <row r="80" spans="1:12">
      <c r="A80" s="11" t="s">
        <v>68</v>
      </c>
      <c r="D80" s="11" t="s">
        <v>260</v>
      </c>
      <c r="E80" s="19" t="s">
        <v>330</v>
      </c>
      <c r="F80" s="10">
        <v>42036</v>
      </c>
      <c r="G80" s="10">
        <v>44593</v>
      </c>
      <c r="H80" s="11">
        <v>8</v>
      </c>
      <c r="I80" s="20" t="s">
        <v>259</v>
      </c>
      <c r="J80" s="11" t="s">
        <v>261</v>
      </c>
      <c r="K80" s="11" t="s">
        <v>2958</v>
      </c>
      <c r="L80" s="11">
        <v>2</v>
      </c>
    </row>
    <row r="81" spans="1:12">
      <c r="A81" s="11" t="s">
        <v>69</v>
      </c>
      <c r="D81" s="11" t="s">
        <v>260</v>
      </c>
      <c r="E81" s="19" t="s">
        <v>331</v>
      </c>
      <c r="F81" s="10">
        <v>42036</v>
      </c>
      <c r="G81" s="10">
        <v>44593</v>
      </c>
      <c r="H81" s="11">
        <v>8</v>
      </c>
      <c r="I81" s="20" t="s">
        <v>259</v>
      </c>
      <c r="J81" s="11" t="s">
        <v>261</v>
      </c>
      <c r="K81" s="11" t="s">
        <v>2958</v>
      </c>
      <c r="L81" s="11">
        <v>2</v>
      </c>
    </row>
    <row r="82" spans="1:12">
      <c r="A82" s="11" t="s">
        <v>70</v>
      </c>
      <c r="D82" s="11" t="s">
        <v>260</v>
      </c>
      <c r="E82" s="19" t="s">
        <v>332</v>
      </c>
      <c r="F82" s="10">
        <v>42036</v>
      </c>
      <c r="G82" s="10">
        <v>44593</v>
      </c>
      <c r="H82" s="11">
        <v>8</v>
      </c>
      <c r="I82" s="20" t="s">
        <v>259</v>
      </c>
      <c r="J82" s="11" t="s">
        <v>261</v>
      </c>
      <c r="K82" s="11" t="s">
        <v>2958</v>
      </c>
      <c r="L82" s="11">
        <v>2</v>
      </c>
    </row>
    <row r="83" spans="1:12">
      <c r="A83" s="11" t="s">
        <v>71</v>
      </c>
      <c r="D83" s="11" t="s">
        <v>260</v>
      </c>
      <c r="E83" s="19" t="s">
        <v>333</v>
      </c>
      <c r="F83" s="10">
        <v>42036</v>
      </c>
      <c r="G83" s="10">
        <v>44593</v>
      </c>
      <c r="H83" s="11">
        <v>8</v>
      </c>
      <c r="I83" s="20" t="s">
        <v>259</v>
      </c>
      <c r="J83" s="11" t="s">
        <v>261</v>
      </c>
      <c r="K83" s="11" t="s">
        <v>2958</v>
      </c>
      <c r="L83" s="11">
        <v>2</v>
      </c>
    </row>
    <row r="84" spans="1:12">
      <c r="A84" s="11" t="s">
        <v>72</v>
      </c>
      <c r="D84" s="11" t="s">
        <v>260</v>
      </c>
      <c r="E84" s="19" t="s">
        <v>334</v>
      </c>
      <c r="F84" s="10">
        <v>42036</v>
      </c>
      <c r="G84" s="10">
        <v>44593</v>
      </c>
      <c r="H84" s="11">
        <v>8</v>
      </c>
      <c r="I84" s="20" t="s">
        <v>259</v>
      </c>
      <c r="J84" s="11" t="s">
        <v>261</v>
      </c>
      <c r="K84" s="11" t="s">
        <v>2958</v>
      </c>
      <c r="L84" s="11">
        <v>2</v>
      </c>
    </row>
    <row r="85" spans="1:12">
      <c r="A85" s="11" t="s">
        <v>73</v>
      </c>
      <c r="D85" s="11" t="s">
        <v>260</v>
      </c>
      <c r="E85" s="19" t="s">
        <v>335</v>
      </c>
      <c r="F85" s="10">
        <v>42036</v>
      </c>
      <c r="G85" s="10">
        <v>44593</v>
      </c>
      <c r="H85" s="11">
        <v>8</v>
      </c>
      <c r="I85" s="20" t="s">
        <v>259</v>
      </c>
      <c r="J85" s="11" t="s">
        <v>261</v>
      </c>
      <c r="K85" s="11" t="s">
        <v>2958</v>
      </c>
      <c r="L85" s="11">
        <v>2</v>
      </c>
    </row>
    <row r="86" spans="1:12">
      <c r="A86" s="11" t="s">
        <v>74</v>
      </c>
      <c r="D86" s="11" t="s">
        <v>260</v>
      </c>
      <c r="E86" s="19" t="s">
        <v>336</v>
      </c>
      <c r="F86" s="10">
        <v>42036</v>
      </c>
      <c r="G86" s="10">
        <v>44593</v>
      </c>
      <c r="H86" s="11">
        <v>8</v>
      </c>
      <c r="I86" s="20" t="s">
        <v>259</v>
      </c>
      <c r="J86" s="11" t="s">
        <v>261</v>
      </c>
      <c r="K86" s="11" t="s">
        <v>2958</v>
      </c>
      <c r="L86" s="11">
        <v>2</v>
      </c>
    </row>
    <row r="87" spans="1:12">
      <c r="A87" s="11" t="s">
        <v>75</v>
      </c>
      <c r="D87" s="11" t="s">
        <v>260</v>
      </c>
      <c r="E87" s="19" t="s">
        <v>337</v>
      </c>
      <c r="F87" s="10">
        <v>42036</v>
      </c>
      <c r="G87" s="10">
        <v>44593</v>
      </c>
      <c r="H87" s="11">
        <v>8</v>
      </c>
      <c r="I87" s="20" t="s">
        <v>259</v>
      </c>
      <c r="J87" s="11" t="s">
        <v>261</v>
      </c>
      <c r="K87" s="11" t="s">
        <v>2958</v>
      </c>
      <c r="L87" s="11">
        <v>2</v>
      </c>
    </row>
    <row r="88" spans="1:12">
      <c r="A88" s="11" t="s">
        <v>76</v>
      </c>
      <c r="D88" s="11" t="s">
        <v>260</v>
      </c>
      <c r="E88" s="19" t="s">
        <v>338</v>
      </c>
      <c r="F88" s="10">
        <v>42036</v>
      </c>
      <c r="G88" s="10">
        <v>44593</v>
      </c>
      <c r="H88" s="11">
        <v>8</v>
      </c>
      <c r="I88" s="20" t="s">
        <v>259</v>
      </c>
      <c r="J88" s="11" t="s">
        <v>261</v>
      </c>
      <c r="K88" s="11" t="s">
        <v>2958</v>
      </c>
      <c r="L88" s="11">
        <v>2</v>
      </c>
    </row>
    <row r="89" spans="1:12">
      <c r="A89" s="11" t="s">
        <v>77</v>
      </c>
      <c r="D89" s="11" t="s">
        <v>260</v>
      </c>
      <c r="E89" s="19" t="s">
        <v>339</v>
      </c>
      <c r="F89" s="10">
        <v>42036</v>
      </c>
      <c r="G89" s="10">
        <v>44593</v>
      </c>
      <c r="H89" s="11">
        <v>8</v>
      </c>
      <c r="I89" s="20" t="s">
        <v>259</v>
      </c>
      <c r="J89" s="11" t="s">
        <v>261</v>
      </c>
      <c r="K89" s="11" t="s">
        <v>2958</v>
      </c>
      <c r="L89" s="11">
        <v>2</v>
      </c>
    </row>
    <row r="90" spans="1:12">
      <c r="A90" s="11" t="s">
        <v>78</v>
      </c>
      <c r="D90" s="11" t="s">
        <v>260</v>
      </c>
      <c r="E90" s="19" t="s">
        <v>340</v>
      </c>
      <c r="F90" s="10">
        <v>42036</v>
      </c>
      <c r="G90" s="10">
        <v>44593</v>
      </c>
      <c r="H90" s="11">
        <v>8</v>
      </c>
      <c r="I90" s="20" t="s">
        <v>259</v>
      </c>
      <c r="J90" s="11" t="s">
        <v>261</v>
      </c>
      <c r="K90" s="11" t="s">
        <v>2958</v>
      </c>
      <c r="L90" s="11">
        <v>2</v>
      </c>
    </row>
    <row r="91" spans="1:12">
      <c r="A91" s="11" t="s">
        <v>79</v>
      </c>
      <c r="D91" s="11" t="s">
        <v>260</v>
      </c>
      <c r="E91" s="19" t="s">
        <v>341</v>
      </c>
      <c r="F91" s="10">
        <v>42036</v>
      </c>
      <c r="G91" s="10">
        <v>44593</v>
      </c>
      <c r="H91" s="11">
        <v>8</v>
      </c>
      <c r="I91" s="20" t="s">
        <v>259</v>
      </c>
      <c r="J91" s="11" t="s">
        <v>261</v>
      </c>
      <c r="K91" s="11" t="s">
        <v>2958</v>
      </c>
      <c r="L91" s="11">
        <v>2</v>
      </c>
    </row>
    <row r="92" spans="1:12">
      <c r="A92" s="11" t="s">
        <v>80</v>
      </c>
      <c r="D92" s="11" t="s">
        <v>260</v>
      </c>
      <c r="E92" s="19" t="s">
        <v>342</v>
      </c>
      <c r="F92" s="10">
        <v>42036</v>
      </c>
      <c r="G92" s="10">
        <v>44593</v>
      </c>
      <c r="H92" s="11">
        <v>8</v>
      </c>
      <c r="I92" s="20" t="s">
        <v>259</v>
      </c>
      <c r="J92" s="11" t="s">
        <v>261</v>
      </c>
      <c r="K92" s="11" t="s">
        <v>2958</v>
      </c>
      <c r="L92" s="11">
        <v>2</v>
      </c>
    </row>
    <row r="93" spans="1:12">
      <c r="A93" s="11" t="s">
        <v>81</v>
      </c>
      <c r="D93" s="11" t="s">
        <v>260</v>
      </c>
      <c r="E93" s="19" t="s">
        <v>343</v>
      </c>
      <c r="F93" s="10">
        <v>42036</v>
      </c>
      <c r="G93" s="10">
        <v>44593</v>
      </c>
      <c r="H93" s="11">
        <v>8</v>
      </c>
      <c r="I93" s="20" t="s">
        <v>259</v>
      </c>
      <c r="J93" s="11" t="s">
        <v>261</v>
      </c>
      <c r="K93" s="11" t="s">
        <v>2958</v>
      </c>
      <c r="L93" s="11">
        <v>2</v>
      </c>
    </row>
    <row r="94" spans="1:12">
      <c r="A94" s="11" t="s">
        <v>82</v>
      </c>
      <c r="D94" s="11" t="s">
        <v>260</v>
      </c>
      <c r="E94" s="19" t="s">
        <v>344</v>
      </c>
      <c r="F94" s="10">
        <v>42036</v>
      </c>
      <c r="G94" s="10">
        <v>44593</v>
      </c>
      <c r="H94" s="11">
        <v>8</v>
      </c>
      <c r="I94" s="20" t="s">
        <v>259</v>
      </c>
      <c r="J94" s="11" t="s">
        <v>261</v>
      </c>
      <c r="K94" s="11" t="s">
        <v>2958</v>
      </c>
      <c r="L94" s="11">
        <v>2</v>
      </c>
    </row>
    <row r="95" spans="1:12">
      <c r="A95" s="11" t="s">
        <v>83</v>
      </c>
      <c r="D95" s="11" t="s">
        <v>260</v>
      </c>
      <c r="E95" s="19" t="s">
        <v>345</v>
      </c>
      <c r="F95" s="10">
        <v>42036</v>
      </c>
      <c r="G95" s="10">
        <v>44593</v>
      </c>
      <c r="H95" s="11">
        <v>8</v>
      </c>
      <c r="I95" s="20" t="s">
        <v>259</v>
      </c>
      <c r="J95" s="11" t="s">
        <v>261</v>
      </c>
      <c r="K95" s="11" t="s">
        <v>2958</v>
      </c>
      <c r="L95" s="11">
        <v>2</v>
      </c>
    </row>
    <row r="96" spans="1:12">
      <c r="A96" s="11" t="s">
        <v>84</v>
      </c>
      <c r="D96" s="11" t="s">
        <v>260</v>
      </c>
      <c r="E96" s="19" t="s">
        <v>346</v>
      </c>
      <c r="F96" s="10">
        <v>42036</v>
      </c>
      <c r="G96" s="10">
        <v>44593</v>
      </c>
      <c r="H96" s="11">
        <v>8</v>
      </c>
      <c r="I96" s="20" t="s">
        <v>259</v>
      </c>
      <c r="J96" s="11" t="s">
        <v>261</v>
      </c>
      <c r="K96" s="11" t="s">
        <v>2958</v>
      </c>
      <c r="L96" s="11">
        <v>2</v>
      </c>
    </row>
    <row r="97" spans="1:12">
      <c r="A97" s="11" t="s">
        <v>85</v>
      </c>
      <c r="D97" s="11" t="s">
        <v>260</v>
      </c>
      <c r="E97" s="19" t="s">
        <v>347</v>
      </c>
      <c r="F97" s="10">
        <v>42036</v>
      </c>
      <c r="G97" s="10">
        <v>44593</v>
      </c>
      <c r="H97" s="11">
        <v>8</v>
      </c>
      <c r="I97" s="20" t="s">
        <v>259</v>
      </c>
      <c r="J97" s="11" t="s">
        <v>261</v>
      </c>
      <c r="K97" s="11" t="s">
        <v>2958</v>
      </c>
      <c r="L97" s="11">
        <v>2</v>
      </c>
    </row>
    <row r="98" spans="1:12">
      <c r="A98" s="11" t="s">
        <v>86</v>
      </c>
      <c r="D98" s="11" t="s">
        <v>260</v>
      </c>
      <c r="E98" s="19" t="s">
        <v>348</v>
      </c>
      <c r="F98" s="10">
        <v>42036</v>
      </c>
      <c r="G98" s="10">
        <v>44593</v>
      </c>
      <c r="H98" s="11">
        <v>8</v>
      </c>
      <c r="I98" s="20" t="s">
        <v>259</v>
      </c>
      <c r="J98" s="11" t="s">
        <v>261</v>
      </c>
      <c r="K98" s="11" t="s">
        <v>2958</v>
      </c>
      <c r="L98" s="11">
        <v>2</v>
      </c>
    </row>
    <row r="99" spans="1:12">
      <c r="A99" s="11" t="s">
        <v>87</v>
      </c>
      <c r="D99" s="11" t="s">
        <v>260</v>
      </c>
      <c r="E99" s="19" t="s">
        <v>349</v>
      </c>
      <c r="F99" s="10">
        <v>42036</v>
      </c>
      <c r="G99" s="10">
        <v>44593</v>
      </c>
      <c r="H99" s="11">
        <v>8</v>
      </c>
      <c r="I99" s="20" t="s">
        <v>259</v>
      </c>
      <c r="J99" s="11" t="s">
        <v>261</v>
      </c>
      <c r="K99" s="11" t="s">
        <v>2958</v>
      </c>
      <c r="L99" s="11">
        <v>2</v>
      </c>
    </row>
    <row r="100" spans="1:12">
      <c r="A100" s="11" t="s">
        <v>88</v>
      </c>
      <c r="D100" s="11" t="s">
        <v>260</v>
      </c>
      <c r="E100" s="19" t="s">
        <v>350</v>
      </c>
      <c r="F100" s="10">
        <v>42036</v>
      </c>
      <c r="G100" s="10">
        <v>44593</v>
      </c>
      <c r="H100" s="11">
        <v>8</v>
      </c>
      <c r="I100" s="20" t="s">
        <v>259</v>
      </c>
      <c r="J100" s="11" t="s">
        <v>261</v>
      </c>
      <c r="K100" s="11" t="s">
        <v>2958</v>
      </c>
      <c r="L100" s="11">
        <v>2</v>
      </c>
    </row>
    <row r="101" spans="1:12">
      <c r="A101" s="11" t="s">
        <v>89</v>
      </c>
      <c r="D101" s="11" t="s">
        <v>260</v>
      </c>
      <c r="E101" s="19" t="s">
        <v>351</v>
      </c>
      <c r="F101" s="10">
        <v>42036</v>
      </c>
      <c r="G101" s="10">
        <v>44593</v>
      </c>
      <c r="H101" s="11">
        <v>8</v>
      </c>
      <c r="I101" s="20" t="s">
        <v>259</v>
      </c>
      <c r="J101" s="11" t="s">
        <v>261</v>
      </c>
      <c r="K101" s="11" t="s">
        <v>2958</v>
      </c>
      <c r="L101" s="11">
        <v>2</v>
      </c>
    </row>
    <row r="102" spans="1:12">
      <c r="A102" s="11" t="s">
        <v>90</v>
      </c>
      <c r="D102" s="11" t="s">
        <v>260</v>
      </c>
      <c r="E102" s="19" t="s">
        <v>352</v>
      </c>
      <c r="F102" s="10">
        <v>42036</v>
      </c>
      <c r="G102" s="10">
        <v>44593</v>
      </c>
      <c r="H102" s="11">
        <v>8</v>
      </c>
      <c r="I102" s="20" t="s">
        <v>259</v>
      </c>
      <c r="J102" s="11" t="s">
        <v>261</v>
      </c>
      <c r="K102" s="11" t="s">
        <v>2958</v>
      </c>
      <c r="L102" s="11">
        <v>2</v>
      </c>
    </row>
    <row r="103" spans="1:12">
      <c r="A103" s="11" t="s">
        <v>91</v>
      </c>
      <c r="D103" s="11" t="s">
        <v>260</v>
      </c>
      <c r="E103" s="19" t="s">
        <v>353</v>
      </c>
      <c r="F103" s="10">
        <v>42036</v>
      </c>
      <c r="G103" s="10">
        <v>44593</v>
      </c>
      <c r="H103" s="11">
        <v>8</v>
      </c>
      <c r="I103" s="20" t="s">
        <v>259</v>
      </c>
      <c r="J103" s="11" t="s">
        <v>261</v>
      </c>
      <c r="K103" s="11" t="s">
        <v>2958</v>
      </c>
      <c r="L103" s="11">
        <v>2</v>
      </c>
    </row>
    <row r="104" spans="1:12">
      <c r="A104" s="11" t="s">
        <v>92</v>
      </c>
      <c r="D104" s="11" t="s">
        <v>260</v>
      </c>
      <c r="E104" s="19" t="s">
        <v>354</v>
      </c>
      <c r="F104" s="10">
        <v>42036</v>
      </c>
      <c r="G104" s="10">
        <v>44593</v>
      </c>
      <c r="H104" s="11">
        <v>8</v>
      </c>
      <c r="I104" s="20" t="s">
        <v>259</v>
      </c>
      <c r="J104" s="11" t="s">
        <v>261</v>
      </c>
      <c r="K104" s="11" t="s">
        <v>2958</v>
      </c>
      <c r="L104" s="11">
        <v>2</v>
      </c>
    </row>
    <row r="105" spans="1:12">
      <c r="A105" s="11" t="s">
        <v>93</v>
      </c>
      <c r="D105" s="11" t="s">
        <v>260</v>
      </c>
      <c r="E105" s="19" t="s">
        <v>355</v>
      </c>
      <c r="F105" s="10">
        <v>42036</v>
      </c>
      <c r="G105" s="10">
        <v>44593</v>
      </c>
      <c r="H105" s="11">
        <v>8</v>
      </c>
      <c r="I105" s="20" t="s">
        <v>259</v>
      </c>
      <c r="J105" s="11" t="s">
        <v>261</v>
      </c>
      <c r="K105" s="11" t="s">
        <v>2958</v>
      </c>
      <c r="L105" s="11">
        <v>2</v>
      </c>
    </row>
    <row r="106" spans="1:12">
      <c r="A106" s="11" t="s">
        <v>94</v>
      </c>
      <c r="D106" s="11" t="s">
        <v>260</v>
      </c>
      <c r="E106" s="19" t="s">
        <v>356</v>
      </c>
      <c r="F106" s="10">
        <v>42036</v>
      </c>
      <c r="G106" s="10">
        <v>44593</v>
      </c>
      <c r="H106" s="11">
        <v>8</v>
      </c>
      <c r="I106" s="20" t="s">
        <v>259</v>
      </c>
      <c r="J106" s="11" t="s">
        <v>261</v>
      </c>
      <c r="K106" s="11" t="s">
        <v>2958</v>
      </c>
      <c r="L106" s="11">
        <v>2</v>
      </c>
    </row>
    <row r="107" spans="1:12">
      <c r="A107" s="11" t="s">
        <v>95</v>
      </c>
      <c r="D107" s="11" t="s">
        <v>260</v>
      </c>
      <c r="E107" s="19" t="s">
        <v>357</v>
      </c>
      <c r="F107" s="10">
        <v>42036</v>
      </c>
      <c r="G107" s="10">
        <v>44593</v>
      </c>
      <c r="H107" s="11">
        <v>8</v>
      </c>
      <c r="I107" s="20" t="s">
        <v>259</v>
      </c>
      <c r="J107" s="11" t="s">
        <v>261</v>
      </c>
      <c r="K107" s="11" t="s">
        <v>2958</v>
      </c>
      <c r="L107" s="11">
        <v>2</v>
      </c>
    </row>
    <row r="108" spans="1:12">
      <c r="A108" s="11" t="s">
        <v>96</v>
      </c>
      <c r="D108" s="11" t="s">
        <v>260</v>
      </c>
      <c r="E108" s="19" t="s">
        <v>358</v>
      </c>
      <c r="F108" s="10">
        <v>42036</v>
      </c>
      <c r="G108" s="10">
        <v>44593</v>
      </c>
      <c r="H108" s="11">
        <v>8</v>
      </c>
      <c r="I108" s="20" t="s">
        <v>259</v>
      </c>
      <c r="J108" s="11" t="s">
        <v>261</v>
      </c>
      <c r="K108" s="11" t="s">
        <v>2958</v>
      </c>
      <c r="L108" s="11">
        <v>2</v>
      </c>
    </row>
    <row r="109" spans="1:12">
      <c r="A109" s="11" t="s">
        <v>97</v>
      </c>
      <c r="D109" s="11" t="s">
        <v>260</v>
      </c>
      <c r="E109" s="19" t="s">
        <v>359</v>
      </c>
      <c r="F109" s="10">
        <v>42036</v>
      </c>
      <c r="G109" s="10">
        <v>44593</v>
      </c>
      <c r="H109" s="11">
        <v>8</v>
      </c>
      <c r="I109" s="20" t="s">
        <v>259</v>
      </c>
      <c r="J109" s="11" t="s">
        <v>261</v>
      </c>
      <c r="K109" s="11" t="s">
        <v>2958</v>
      </c>
      <c r="L109" s="11">
        <v>2</v>
      </c>
    </row>
    <row r="110" spans="1:12">
      <c r="A110" s="11" t="s">
        <v>98</v>
      </c>
      <c r="D110" s="11" t="s">
        <v>260</v>
      </c>
      <c r="E110" s="19" t="s">
        <v>360</v>
      </c>
      <c r="F110" s="10">
        <v>42036</v>
      </c>
      <c r="G110" s="10">
        <v>44593</v>
      </c>
      <c r="H110" s="11">
        <v>8</v>
      </c>
      <c r="I110" s="20" t="s">
        <v>259</v>
      </c>
      <c r="J110" s="11" t="s">
        <v>261</v>
      </c>
      <c r="K110" s="11" t="s">
        <v>2958</v>
      </c>
      <c r="L110" s="11">
        <v>2</v>
      </c>
    </row>
    <row r="111" spans="1:12">
      <c r="A111" s="11" t="s">
        <v>99</v>
      </c>
      <c r="D111" s="11" t="s">
        <v>260</v>
      </c>
      <c r="E111" s="19" t="s">
        <v>361</v>
      </c>
      <c r="F111" s="10">
        <v>42036</v>
      </c>
      <c r="G111" s="10">
        <v>44593</v>
      </c>
      <c r="H111" s="11">
        <v>8</v>
      </c>
      <c r="I111" s="20" t="s">
        <v>259</v>
      </c>
      <c r="J111" s="11" t="s">
        <v>261</v>
      </c>
      <c r="K111" s="11" t="s">
        <v>2958</v>
      </c>
      <c r="L111" s="11">
        <v>2</v>
      </c>
    </row>
    <row r="112" spans="1:12">
      <c r="A112" s="11" t="s">
        <v>100</v>
      </c>
      <c r="D112" s="11" t="s">
        <v>260</v>
      </c>
      <c r="E112" s="19" t="s">
        <v>362</v>
      </c>
      <c r="F112" s="10">
        <v>42036</v>
      </c>
      <c r="G112" s="10">
        <v>44593</v>
      </c>
      <c r="H112" s="11">
        <v>8</v>
      </c>
      <c r="I112" s="20" t="s">
        <v>259</v>
      </c>
      <c r="J112" s="11" t="s">
        <v>261</v>
      </c>
      <c r="K112" s="11" t="s">
        <v>2958</v>
      </c>
      <c r="L112" s="11">
        <v>2</v>
      </c>
    </row>
    <row r="113" spans="1:12">
      <c r="A113" s="11" t="s">
        <v>101</v>
      </c>
      <c r="D113" s="11" t="s">
        <v>260</v>
      </c>
      <c r="E113" s="19" t="s">
        <v>363</v>
      </c>
      <c r="F113" s="10">
        <v>42036</v>
      </c>
      <c r="G113" s="10">
        <v>44593</v>
      </c>
      <c r="H113" s="11">
        <v>8</v>
      </c>
      <c r="I113" s="20" t="s">
        <v>259</v>
      </c>
      <c r="J113" s="11" t="s">
        <v>261</v>
      </c>
      <c r="K113" s="11" t="s">
        <v>2958</v>
      </c>
      <c r="L113" s="11">
        <v>2</v>
      </c>
    </row>
    <row r="114" spans="1:12">
      <c r="A114" s="11" t="s">
        <v>102</v>
      </c>
      <c r="D114" s="11" t="s">
        <v>260</v>
      </c>
      <c r="E114" s="19" t="s">
        <v>364</v>
      </c>
      <c r="F114" s="10">
        <v>42036</v>
      </c>
      <c r="G114" s="10">
        <v>44593</v>
      </c>
      <c r="H114" s="11">
        <v>8</v>
      </c>
      <c r="I114" s="20" t="s">
        <v>259</v>
      </c>
      <c r="J114" s="11" t="s">
        <v>261</v>
      </c>
      <c r="K114" s="11" t="s">
        <v>2958</v>
      </c>
      <c r="L114" s="11">
        <v>2</v>
      </c>
    </row>
    <row r="115" spans="1:12">
      <c r="A115" s="11" t="s">
        <v>103</v>
      </c>
      <c r="D115" s="11" t="s">
        <v>260</v>
      </c>
      <c r="E115" s="19" t="s">
        <v>365</v>
      </c>
      <c r="F115" s="10">
        <v>42036</v>
      </c>
      <c r="G115" s="10">
        <v>44593</v>
      </c>
      <c r="H115" s="11">
        <v>8</v>
      </c>
      <c r="I115" s="20" t="s">
        <v>259</v>
      </c>
      <c r="J115" s="11" t="s">
        <v>261</v>
      </c>
      <c r="K115" s="11" t="s">
        <v>2958</v>
      </c>
      <c r="L115" s="11">
        <v>2</v>
      </c>
    </row>
    <row r="116" spans="1:12">
      <c r="A116" s="11" t="s">
        <v>104</v>
      </c>
      <c r="D116" s="11" t="s">
        <v>260</v>
      </c>
      <c r="E116" s="19" t="s">
        <v>366</v>
      </c>
      <c r="F116" s="10">
        <v>42036</v>
      </c>
      <c r="G116" s="10">
        <v>44593</v>
      </c>
      <c r="H116" s="11">
        <v>8</v>
      </c>
      <c r="I116" s="20" t="s">
        <v>259</v>
      </c>
      <c r="J116" s="11" t="s">
        <v>261</v>
      </c>
      <c r="K116" s="11" t="s">
        <v>2958</v>
      </c>
      <c r="L116" s="11">
        <v>2</v>
      </c>
    </row>
    <row r="117" spans="1:12">
      <c r="A117" s="11" t="s">
        <v>105</v>
      </c>
      <c r="D117" s="11" t="s">
        <v>260</v>
      </c>
      <c r="E117" s="19" t="s">
        <v>367</v>
      </c>
      <c r="F117" s="10">
        <v>42036</v>
      </c>
      <c r="G117" s="10">
        <v>44593</v>
      </c>
      <c r="H117" s="11">
        <v>8</v>
      </c>
      <c r="I117" s="20" t="s">
        <v>259</v>
      </c>
      <c r="J117" s="11" t="s">
        <v>261</v>
      </c>
      <c r="K117" s="11" t="s">
        <v>2958</v>
      </c>
      <c r="L117" s="11">
        <v>2</v>
      </c>
    </row>
    <row r="118" spans="1:12">
      <c r="A118" s="11" t="s">
        <v>106</v>
      </c>
      <c r="D118" s="11" t="s">
        <v>260</v>
      </c>
      <c r="E118" s="19" t="s">
        <v>368</v>
      </c>
      <c r="F118" s="10">
        <v>42036</v>
      </c>
      <c r="G118" s="10">
        <v>44593</v>
      </c>
      <c r="H118" s="11">
        <v>8</v>
      </c>
      <c r="I118" s="20" t="s">
        <v>259</v>
      </c>
      <c r="J118" s="11" t="s">
        <v>261</v>
      </c>
      <c r="K118" s="11" t="s">
        <v>2958</v>
      </c>
      <c r="L118" s="11">
        <v>2</v>
      </c>
    </row>
    <row r="119" spans="1:12">
      <c r="A119" s="11" t="s">
        <v>107</v>
      </c>
      <c r="D119" s="11" t="s">
        <v>260</v>
      </c>
      <c r="E119" s="19" t="s">
        <v>369</v>
      </c>
      <c r="F119" s="10">
        <v>42036</v>
      </c>
      <c r="G119" s="10">
        <v>44593</v>
      </c>
      <c r="H119" s="11">
        <v>8</v>
      </c>
      <c r="I119" s="20" t="s">
        <v>259</v>
      </c>
      <c r="J119" s="11" t="s">
        <v>261</v>
      </c>
      <c r="K119" s="11" t="s">
        <v>2958</v>
      </c>
      <c r="L119" s="11">
        <v>2</v>
      </c>
    </row>
    <row r="120" spans="1:12">
      <c r="A120" s="11" t="s">
        <v>108</v>
      </c>
      <c r="D120" s="11" t="s">
        <v>260</v>
      </c>
      <c r="E120" s="19" t="s">
        <v>370</v>
      </c>
      <c r="F120" s="10">
        <v>42036</v>
      </c>
      <c r="G120" s="10">
        <v>44593</v>
      </c>
      <c r="H120" s="11">
        <v>8</v>
      </c>
      <c r="I120" s="20" t="s">
        <v>259</v>
      </c>
      <c r="J120" s="11" t="s">
        <v>261</v>
      </c>
      <c r="K120" s="11" t="s">
        <v>2958</v>
      </c>
      <c r="L120" s="11">
        <v>2</v>
      </c>
    </row>
    <row r="121" spans="1:12">
      <c r="A121" s="11" t="s">
        <v>109</v>
      </c>
      <c r="D121" s="11" t="s">
        <v>260</v>
      </c>
      <c r="E121" s="19" t="s">
        <v>371</v>
      </c>
      <c r="F121" s="10">
        <v>42036</v>
      </c>
      <c r="G121" s="10">
        <v>44593</v>
      </c>
      <c r="H121" s="11">
        <v>8</v>
      </c>
      <c r="I121" s="20" t="s">
        <v>259</v>
      </c>
      <c r="J121" s="11" t="s">
        <v>261</v>
      </c>
      <c r="K121" s="11" t="s">
        <v>2958</v>
      </c>
      <c r="L121" s="11">
        <v>2</v>
      </c>
    </row>
    <row r="122" spans="1:12">
      <c r="A122" s="11" t="s">
        <v>110</v>
      </c>
      <c r="D122" s="11" t="s">
        <v>260</v>
      </c>
      <c r="E122" s="19" t="s">
        <v>372</v>
      </c>
      <c r="F122" s="10">
        <v>42036</v>
      </c>
      <c r="G122" s="10">
        <v>44593</v>
      </c>
      <c r="H122" s="11">
        <v>8</v>
      </c>
      <c r="I122" s="20" t="s">
        <v>259</v>
      </c>
      <c r="J122" s="11" t="s">
        <v>261</v>
      </c>
      <c r="K122" s="11" t="s">
        <v>2958</v>
      </c>
      <c r="L122" s="11">
        <v>2</v>
      </c>
    </row>
    <row r="123" spans="1:12">
      <c r="A123" s="11" t="s">
        <v>111</v>
      </c>
      <c r="D123" s="11" t="s">
        <v>260</v>
      </c>
      <c r="E123" s="19" t="s">
        <v>373</v>
      </c>
      <c r="F123" s="10">
        <v>42036</v>
      </c>
      <c r="G123" s="10">
        <v>44593</v>
      </c>
      <c r="H123" s="11">
        <v>8</v>
      </c>
      <c r="I123" s="20" t="s">
        <v>259</v>
      </c>
      <c r="J123" s="11" t="s">
        <v>261</v>
      </c>
      <c r="K123" s="11" t="s">
        <v>2958</v>
      </c>
      <c r="L123" s="11">
        <v>2</v>
      </c>
    </row>
    <row r="124" spans="1:12">
      <c r="A124" s="11" t="s">
        <v>112</v>
      </c>
      <c r="D124" s="11" t="s">
        <v>260</v>
      </c>
      <c r="E124" s="19" t="s">
        <v>374</v>
      </c>
      <c r="F124" s="10">
        <v>42036</v>
      </c>
      <c r="G124" s="10">
        <v>44593</v>
      </c>
      <c r="H124" s="11">
        <v>8</v>
      </c>
      <c r="I124" s="20" t="s">
        <v>259</v>
      </c>
      <c r="J124" s="11" t="s">
        <v>261</v>
      </c>
      <c r="K124" s="11" t="s">
        <v>2958</v>
      </c>
      <c r="L124" s="11">
        <v>2</v>
      </c>
    </row>
    <row r="125" spans="1:12">
      <c r="A125" s="11" t="s">
        <v>113</v>
      </c>
      <c r="D125" s="11" t="s">
        <v>260</v>
      </c>
      <c r="E125" s="19" t="s">
        <v>375</v>
      </c>
      <c r="F125" s="10">
        <v>42036</v>
      </c>
      <c r="G125" s="10">
        <v>44593</v>
      </c>
      <c r="H125" s="11">
        <v>8</v>
      </c>
      <c r="I125" s="20" t="s">
        <v>259</v>
      </c>
      <c r="J125" s="11" t="s">
        <v>261</v>
      </c>
      <c r="K125" s="11" t="s">
        <v>2958</v>
      </c>
      <c r="L125" s="11">
        <v>2</v>
      </c>
    </row>
    <row r="126" spans="1:12">
      <c r="A126" s="11" t="s">
        <v>114</v>
      </c>
      <c r="D126" s="11" t="s">
        <v>260</v>
      </c>
      <c r="E126" s="19" t="s">
        <v>376</v>
      </c>
      <c r="F126" s="10">
        <v>42036</v>
      </c>
      <c r="G126" s="10">
        <v>44593</v>
      </c>
      <c r="H126" s="11">
        <v>8</v>
      </c>
      <c r="I126" s="20" t="s">
        <v>259</v>
      </c>
      <c r="J126" s="11" t="s">
        <v>261</v>
      </c>
      <c r="K126" s="11" t="s">
        <v>2958</v>
      </c>
      <c r="L126" s="11">
        <v>2</v>
      </c>
    </row>
    <row r="127" spans="1:12">
      <c r="A127" s="11" t="s">
        <v>115</v>
      </c>
      <c r="D127" s="11" t="s">
        <v>260</v>
      </c>
      <c r="E127" s="19" t="s">
        <v>377</v>
      </c>
      <c r="F127" s="10">
        <v>42036</v>
      </c>
      <c r="G127" s="10">
        <v>44593</v>
      </c>
      <c r="H127" s="11">
        <v>8</v>
      </c>
      <c r="I127" s="20" t="s">
        <v>259</v>
      </c>
      <c r="J127" s="11" t="s">
        <v>261</v>
      </c>
      <c r="K127" s="11" t="s">
        <v>2958</v>
      </c>
      <c r="L127" s="11">
        <v>2</v>
      </c>
    </row>
    <row r="128" spans="1:12">
      <c r="A128" s="11" t="s">
        <v>116</v>
      </c>
      <c r="D128" s="11" t="s">
        <v>260</v>
      </c>
      <c r="E128" s="19" t="s">
        <v>378</v>
      </c>
      <c r="F128" s="10">
        <v>42036</v>
      </c>
      <c r="G128" s="10">
        <v>44593</v>
      </c>
      <c r="H128" s="11">
        <v>8</v>
      </c>
      <c r="I128" s="20" t="s">
        <v>259</v>
      </c>
      <c r="J128" s="11" t="s">
        <v>261</v>
      </c>
      <c r="K128" s="11" t="s">
        <v>2958</v>
      </c>
      <c r="L128" s="11">
        <v>2</v>
      </c>
    </row>
    <row r="129" spans="1:12">
      <c r="A129" s="11" t="s">
        <v>117</v>
      </c>
      <c r="D129" s="11" t="s">
        <v>260</v>
      </c>
      <c r="E129" s="19" t="s">
        <v>379</v>
      </c>
      <c r="F129" s="10">
        <v>42036</v>
      </c>
      <c r="G129" s="10">
        <v>44593</v>
      </c>
      <c r="H129" s="11">
        <v>8</v>
      </c>
      <c r="I129" s="20" t="s">
        <v>259</v>
      </c>
      <c r="J129" s="11" t="s">
        <v>261</v>
      </c>
      <c r="K129" s="11" t="s">
        <v>2958</v>
      </c>
      <c r="L129" s="11">
        <v>2</v>
      </c>
    </row>
    <row r="130" spans="1:12">
      <c r="A130" s="11" t="s">
        <v>118</v>
      </c>
      <c r="D130" s="11" t="s">
        <v>260</v>
      </c>
      <c r="E130" s="19" t="s">
        <v>380</v>
      </c>
      <c r="F130" s="10">
        <v>42036</v>
      </c>
      <c r="G130" s="10">
        <v>44593</v>
      </c>
      <c r="H130" s="11">
        <v>8</v>
      </c>
      <c r="I130" s="20" t="s">
        <v>259</v>
      </c>
      <c r="J130" s="11" t="s">
        <v>261</v>
      </c>
      <c r="K130" s="11" t="s">
        <v>2958</v>
      </c>
      <c r="L130" s="11">
        <v>2</v>
      </c>
    </row>
    <row r="131" spans="1:12">
      <c r="A131" s="11" t="s">
        <v>119</v>
      </c>
      <c r="D131" s="11" t="s">
        <v>260</v>
      </c>
      <c r="E131" s="19" t="s">
        <v>381</v>
      </c>
      <c r="F131" s="10">
        <v>42036</v>
      </c>
      <c r="G131" s="10">
        <v>44593</v>
      </c>
      <c r="H131" s="11">
        <v>8</v>
      </c>
      <c r="I131" s="20" t="s">
        <v>259</v>
      </c>
      <c r="J131" s="11" t="s">
        <v>261</v>
      </c>
      <c r="K131" s="11" t="s">
        <v>2958</v>
      </c>
      <c r="L131" s="11">
        <v>2</v>
      </c>
    </row>
    <row r="132" spans="1:12">
      <c r="A132" s="11" t="s">
        <v>120</v>
      </c>
      <c r="D132" s="11" t="s">
        <v>260</v>
      </c>
      <c r="E132" s="19" t="s">
        <v>382</v>
      </c>
      <c r="F132" s="10">
        <v>42036</v>
      </c>
      <c r="G132" s="10">
        <v>44593</v>
      </c>
      <c r="H132" s="11">
        <v>8</v>
      </c>
      <c r="I132" s="20" t="s">
        <v>259</v>
      </c>
      <c r="J132" s="11" t="s">
        <v>261</v>
      </c>
      <c r="K132" s="11" t="s">
        <v>2958</v>
      </c>
      <c r="L132" s="11">
        <v>2</v>
      </c>
    </row>
    <row r="133" spans="1:12">
      <c r="A133" s="11" t="s">
        <v>121</v>
      </c>
      <c r="D133" s="11" t="s">
        <v>260</v>
      </c>
      <c r="E133" s="19" t="s">
        <v>383</v>
      </c>
      <c r="F133" s="10">
        <v>42036</v>
      </c>
      <c r="G133" s="10">
        <v>44593</v>
      </c>
      <c r="H133" s="11">
        <v>8</v>
      </c>
      <c r="I133" s="20" t="s">
        <v>259</v>
      </c>
      <c r="J133" s="11" t="s">
        <v>261</v>
      </c>
      <c r="K133" s="11" t="s">
        <v>2958</v>
      </c>
      <c r="L133" s="11">
        <v>2</v>
      </c>
    </row>
    <row r="134" spans="1:12">
      <c r="A134" s="11" t="s">
        <v>122</v>
      </c>
      <c r="D134" s="11" t="s">
        <v>260</v>
      </c>
      <c r="E134" s="19" t="s">
        <v>384</v>
      </c>
      <c r="F134" s="10">
        <v>42036</v>
      </c>
      <c r="G134" s="10">
        <v>44593</v>
      </c>
      <c r="H134" s="11">
        <v>8</v>
      </c>
      <c r="I134" s="20" t="s">
        <v>259</v>
      </c>
      <c r="J134" s="11" t="s">
        <v>261</v>
      </c>
      <c r="K134" s="11" t="s">
        <v>2958</v>
      </c>
      <c r="L134" s="11">
        <v>2</v>
      </c>
    </row>
    <row r="135" spans="1:12">
      <c r="A135" s="11" t="s">
        <v>123</v>
      </c>
      <c r="D135" s="11" t="s">
        <v>260</v>
      </c>
      <c r="E135" s="19" t="s">
        <v>385</v>
      </c>
      <c r="F135" s="10">
        <v>42036</v>
      </c>
      <c r="G135" s="10">
        <v>44593</v>
      </c>
      <c r="H135" s="11">
        <v>8</v>
      </c>
      <c r="I135" s="20" t="s">
        <v>259</v>
      </c>
      <c r="J135" s="11" t="s">
        <v>261</v>
      </c>
      <c r="K135" s="11" t="s">
        <v>2958</v>
      </c>
      <c r="L135" s="11">
        <v>2</v>
      </c>
    </row>
    <row r="136" spans="1:12">
      <c r="A136" s="11" t="s">
        <v>124</v>
      </c>
      <c r="D136" s="11" t="s">
        <v>260</v>
      </c>
      <c r="E136" s="19" t="s">
        <v>386</v>
      </c>
      <c r="F136" s="10">
        <v>42036</v>
      </c>
      <c r="G136" s="10">
        <v>44593</v>
      </c>
      <c r="H136" s="11">
        <v>8</v>
      </c>
      <c r="I136" s="20" t="s">
        <v>259</v>
      </c>
      <c r="J136" s="11" t="s">
        <v>261</v>
      </c>
      <c r="K136" s="11" t="s">
        <v>2958</v>
      </c>
      <c r="L136" s="11">
        <v>2</v>
      </c>
    </row>
    <row r="137" spans="1:12">
      <c r="A137" s="11" t="s">
        <v>125</v>
      </c>
      <c r="D137" s="11" t="s">
        <v>260</v>
      </c>
      <c r="E137" s="19" t="s">
        <v>387</v>
      </c>
      <c r="F137" s="10">
        <v>42036</v>
      </c>
      <c r="G137" s="10">
        <v>44593</v>
      </c>
      <c r="H137" s="11">
        <v>8</v>
      </c>
      <c r="I137" s="20" t="s">
        <v>259</v>
      </c>
      <c r="J137" s="11" t="s">
        <v>261</v>
      </c>
      <c r="K137" s="11" t="s">
        <v>2958</v>
      </c>
      <c r="L137" s="11">
        <v>2</v>
      </c>
    </row>
    <row r="138" spans="1:12">
      <c r="A138" s="11" t="s">
        <v>126</v>
      </c>
      <c r="D138" s="11" t="s">
        <v>260</v>
      </c>
      <c r="E138" s="19" t="s">
        <v>388</v>
      </c>
      <c r="F138" s="10">
        <v>42036</v>
      </c>
      <c r="G138" s="10">
        <v>44593</v>
      </c>
      <c r="H138" s="11">
        <v>8</v>
      </c>
      <c r="I138" s="20" t="s">
        <v>259</v>
      </c>
      <c r="J138" s="11" t="s">
        <v>261</v>
      </c>
      <c r="K138" s="11" t="s">
        <v>2958</v>
      </c>
      <c r="L138" s="11">
        <v>2</v>
      </c>
    </row>
    <row r="139" spans="1:12">
      <c r="A139" s="11" t="s">
        <v>127</v>
      </c>
      <c r="D139" s="11" t="s">
        <v>260</v>
      </c>
      <c r="E139" s="19" t="s">
        <v>389</v>
      </c>
      <c r="F139" s="10">
        <v>42036</v>
      </c>
      <c r="G139" s="10">
        <v>44593</v>
      </c>
      <c r="H139" s="11">
        <v>8</v>
      </c>
      <c r="I139" s="20" t="s">
        <v>259</v>
      </c>
      <c r="J139" s="11" t="s">
        <v>261</v>
      </c>
      <c r="K139" s="11" t="s">
        <v>2958</v>
      </c>
      <c r="L139" s="11">
        <v>2</v>
      </c>
    </row>
    <row r="140" spans="1:12">
      <c r="A140" s="11" t="s">
        <v>128</v>
      </c>
      <c r="D140" s="11" t="s">
        <v>260</v>
      </c>
      <c r="E140" s="19" t="s">
        <v>390</v>
      </c>
      <c r="F140" s="10">
        <v>42036</v>
      </c>
      <c r="G140" s="10">
        <v>44593</v>
      </c>
      <c r="H140" s="11">
        <v>8</v>
      </c>
      <c r="I140" s="20" t="s">
        <v>259</v>
      </c>
      <c r="J140" s="11" t="s">
        <v>261</v>
      </c>
      <c r="K140" s="11" t="s">
        <v>2958</v>
      </c>
      <c r="L140" s="11">
        <v>2</v>
      </c>
    </row>
    <row r="141" spans="1:12">
      <c r="A141" s="11" t="s">
        <v>129</v>
      </c>
      <c r="D141" s="11" t="s">
        <v>260</v>
      </c>
      <c r="E141" s="19" t="s">
        <v>391</v>
      </c>
      <c r="F141" s="10">
        <v>42036</v>
      </c>
      <c r="G141" s="10">
        <v>44593</v>
      </c>
      <c r="H141" s="11">
        <v>8</v>
      </c>
      <c r="I141" s="20" t="s">
        <v>259</v>
      </c>
      <c r="J141" s="11" t="s">
        <v>261</v>
      </c>
      <c r="K141" s="11" t="s">
        <v>2958</v>
      </c>
      <c r="L141" s="11">
        <v>2</v>
      </c>
    </row>
    <row r="142" spans="1:12">
      <c r="A142" s="11" t="s">
        <v>130</v>
      </c>
      <c r="D142" s="11" t="s">
        <v>260</v>
      </c>
      <c r="E142" s="19" t="s">
        <v>392</v>
      </c>
      <c r="F142" s="10">
        <v>42036</v>
      </c>
      <c r="G142" s="10">
        <v>44593</v>
      </c>
      <c r="H142" s="11">
        <v>8</v>
      </c>
      <c r="I142" s="20" t="s">
        <v>259</v>
      </c>
      <c r="J142" s="11" t="s">
        <v>261</v>
      </c>
      <c r="K142" s="11" t="s">
        <v>2958</v>
      </c>
      <c r="L142" s="11">
        <v>2</v>
      </c>
    </row>
    <row r="143" spans="1:12">
      <c r="A143" s="11" t="s">
        <v>131</v>
      </c>
      <c r="D143" s="11" t="s">
        <v>260</v>
      </c>
      <c r="E143" s="19" t="s">
        <v>393</v>
      </c>
      <c r="F143" s="10">
        <v>42036</v>
      </c>
      <c r="G143" s="10">
        <v>44593</v>
      </c>
      <c r="H143" s="11">
        <v>8</v>
      </c>
      <c r="I143" s="20" t="s">
        <v>259</v>
      </c>
      <c r="J143" s="11" t="s">
        <v>261</v>
      </c>
      <c r="K143" s="11" t="s">
        <v>2958</v>
      </c>
      <c r="L143" s="11">
        <v>2</v>
      </c>
    </row>
    <row r="144" spans="1:12">
      <c r="A144" s="11" t="s">
        <v>132</v>
      </c>
      <c r="D144" s="11" t="s">
        <v>260</v>
      </c>
      <c r="E144" s="19" t="s">
        <v>394</v>
      </c>
      <c r="F144" s="10">
        <v>42036</v>
      </c>
      <c r="G144" s="10">
        <v>44593</v>
      </c>
      <c r="H144" s="11">
        <v>8</v>
      </c>
      <c r="I144" s="20" t="s">
        <v>259</v>
      </c>
      <c r="J144" s="11" t="s">
        <v>261</v>
      </c>
      <c r="K144" s="11" t="s">
        <v>2958</v>
      </c>
      <c r="L144" s="11">
        <v>2</v>
      </c>
    </row>
    <row r="145" spans="1:12">
      <c r="A145" s="11" t="s">
        <v>133</v>
      </c>
      <c r="D145" s="11" t="s">
        <v>260</v>
      </c>
      <c r="E145" s="19" t="s">
        <v>395</v>
      </c>
      <c r="F145" s="10">
        <v>42036</v>
      </c>
      <c r="G145" s="10">
        <v>44593</v>
      </c>
      <c r="H145" s="11">
        <v>8</v>
      </c>
      <c r="I145" s="20" t="s">
        <v>259</v>
      </c>
      <c r="J145" s="11" t="s">
        <v>261</v>
      </c>
      <c r="K145" s="11" t="s">
        <v>2958</v>
      </c>
      <c r="L145" s="11">
        <v>2</v>
      </c>
    </row>
    <row r="146" spans="1:12">
      <c r="A146" s="11" t="s">
        <v>134</v>
      </c>
      <c r="D146" s="11" t="s">
        <v>260</v>
      </c>
      <c r="E146" s="19" t="s">
        <v>396</v>
      </c>
      <c r="F146" s="10">
        <v>42036</v>
      </c>
      <c r="G146" s="10">
        <v>44593</v>
      </c>
      <c r="H146" s="11">
        <v>8</v>
      </c>
      <c r="I146" s="20" t="s">
        <v>259</v>
      </c>
      <c r="J146" s="11" t="s">
        <v>261</v>
      </c>
      <c r="K146" s="11" t="s">
        <v>2958</v>
      </c>
      <c r="L146" s="11">
        <v>2</v>
      </c>
    </row>
    <row r="147" spans="1:12">
      <c r="A147" s="11" t="s">
        <v>135</v>
      </c>
      <c r="D147" s="11" t="s">
        <v>260</v>
      </c>
      <c r="E147" s="19" t="s">
        <v>397</v>
      </c>
      <c r="F147" s="10">
        <v>42036</v>
      </c>
      <c r="G147" s="10">
        <v>44593</v>
      </c>
      <c r="H147" s="11">
        <v>8</v>
      </c>
      <c r="I147" s="20" t="s">
        <v>259</v>
      </c>
      <c r="J147" s="11" t="s">
        <v>261</v>
      </c>
      <c r="K147" s="11" t="s">
        <v>2958</v>
      </c>
      <c r="L147" s="11">
        <v>2</v>
      </c>
    </row>
    <row r="148" spans="1:12">
      <c r="A148" s="11" t="s">
        <v>136</v>
      </c>
      <c r="D148" s="11" t="s">
        <v>260</v>
      </c>
      <c r="E148" s="19" t="s">
        <v>398</v>
      </c>
      <c r="F148" s="10">
        <v>42036</v>
      </c>
      <c r="G148" s="10">
        <v>44593</v>
      </c>
      <c r="H148" s="11">
        <v>8</v>
      </c>
      <c r="I148" s="20" t="s">
        <v>259</v>
      </c>
      <c r="J148" s="11" t="s">
        <v>261</v>
      </c>
      <c r="K148" s="11" t="s">
        <v>2958</v>
      </c>
      <c r="L148" s="11">
        <v>2</v>
      </c>
    </row>
    <row r="149" spans="1:12">
      <c r="A149" s="11" t="s">
        <v>137</v>
      </c>
      <c r="D149" s="11" t="s">
        <v>260</v>
      </c>
      <c r="E149" s="19" t="s">
        <v>399</v>
      </c>
      <c r="F149" s="10">
        <v>42036</v>
      </c>
      <c r="G149" s="10">
        <v>44593</v>
      </c>
      <c r="H149" s="11">
        <v>8</v>
      </c>
      <c r="I149" s="20" t="s">
        <v>259</v>
      </c>
      <c r="J149" s="11" t="s">
        <v>261</v>
      </c>
      <c r="K149" s="11" t="s">
        <v>2958</v>
      </c>
      <c r="L149" s="11">
        <v>2</v>
      </c>
    </row>
    <row r="150" spans="1:12">
      <c r="A150" s="11" t="s">
        <v>138</v>
      </c>
      <c r="D150" s="11" t="s">
        <v>260</v>
      </c>
      <c r="E150" s="19" t="s">
        <v>400</v>
      </c>
      <c r="F150" s="10">
        <v>42036</v>
      </c>
      <c r="G150" s="10">
        <v>44593</v>
      </c>
      <c r="H150" s="11">
        <v>8</v>
      </c>
      <c r="I150" s="20" t="s">
        <v>259</v>
      </c>
      <c r="J150" s="11" t="s">
        <v>261</v>
      </c>
      <c r="K150" s="11" t="s">
        <v>2958</v>
      </c>
      <c r="L150" s="11">
        <v>2</v>
      </c>
    </row>
    <row r="151" spans="1:12">
      <c r="A151" s="11" t="s">
        <v>139</v>
      </c>
      <c r="D151" s="11" t="s">
        <v>260</v>
      </c>
      <c r="E151" s="19" t="s">
        <v>401</v>
      </c>
      <c r="F151" s="10">
        <v>42036</v>
      </c>
      <c r="G151" s="10">
        <v>44593</v>
      </c>
      <c r="H151" s="11">
        <v>8</v>
      </c>
      <c r="I151" s="20" t="s">
        <v>259</v>
      </c>
      <c r="J151" s="11" t="s">
        <v>261</v>
      </c>
      <c r="K151" s="11" t="s">
        <v>2958</v>
      </c>
      <c r="L151" s="11">
        <v>2</v>
      </c>
    </row>
    <row r="152" spans="1:12">
      <c r="A152" s="11" t="s">
        <v>140</v>
      </c>
      <c r="D152" s="11" t="s">
        <v>260</v>
      </c>
      <c r="E152" s="19" t="s">
        <v>402</v>
      </c>
      <c r="F152" s="10">
        <v>42036</v>
      </c>
      <c r="G152" s="10">
        <v>44593</v>
      </c>
      <c r="H152" s="11">
        <v>8</v>
      </c>
      <c r="I152" s="20" t="s">
        <v>259</v>
      </c>
      <c r="J152" s="11" t="s">
        <v>261</v>
      </c>
      <c r="K152" s="11" t="s">
        <v>2958</v>
      </c>
      <c r="L152" s="11">
        <v>2</v>
      </c>
    </row>
    <row r="153" spans="1:12">
      <c r="A153" s="11" t="s">
        <v>141</v>
      </c>
      <c r="D153" s="11" t="s">
        <v>260</v>
      </c>
      <c r="E153" s="19" t="s">
        <v>403</v>
      </c>
      <c r="F153" s="10">
        <v>42036</v>
      </c>
      <c r="G153" s="10">
        <v>44593</v>
      </c>
      <c r="H153" s="11">
        <v>8</v>
      </c>
      <c r="I153" s="20" t="s">
        <v>259</v>
      </c>
      <c r="J153" s="11" t="s">
        <v>261</v>
      </c>
      <c r="K153" s="11" t="s">
        <v>2958</v>
      </c>
      <c r="L153" s="11">
        <v>2</v>
      </c>
    </row>
    <row r="154" spans="1:12">
      <c r="A154" s="11" t="s">
        <v>142</v>
      </c>
      <c r="D154" s="11" t="s">
        <v>260</v>
      </c>
      <c r="E154" s="19" t="s">
        <v>404</v>
      </c>
      <c r="F154" s="10">
        <v>42036</v>
      </c>
      <c r="G154" s="10">
        <v>44593</v>
      </c>
      <c r="H154" s="11">
        <v>8</v>
      </c>
      <c r="I154" s="20" t="s">
        <v>259</v>
      </c>
      <c r="J154" s="11" t="s">
        <v>261</v>
      </c>
      <c r="K154" s="11" t="s">
        <v>2958</v>
      </c>
      <c r="L154" s="11">
        <v>2</v>
      </c>
    </row>
    <row r="155" spans="1:12">
      <c r="A155" s="11" t="s">
        <v>143</v>
      </c>
      <c r="D155" s="11" t="s">
        <v>260</v>
      </c>
      <c r="E155" s="19" t="s">
        <v>405</v>
      </c>
      <c r="F155" s="10">
        <v>42036</v>
      </c>
      <c r="G155" s="10">
        <v>44593</v>
      </c>
      <c r="H155" s="11">
        <v>8</v>
      </c>
      <c r="I155" s="20" t="s">
        <v>259</v>
      </c>
      <c r="J155" s="11" t="s">
        <v>261</v>
      </c>
      <c r="K155" s="11" t="s">
        <v>2958</v>
      </c>
      <c r="L155" s="11">
        <v>2</v>
      </c>
    </row>
    <row r="156" spans="1:12">
      <c r="A156" s="11" t="s">
        <v>144</v>
      </c>
      <c r="D156" s="11" t="s">
        <v>260</v>
      </c>
      <c r="E156" s="19" t="s">
        <v>406</v>
      </c>
      <c r="F156" s="10">
        <v>42036</v>
      </c>
      <c r="G156" s="10">
        <v>44593</v>
      </c>
      <c r="H156" s="11">
        <v>8</v>
      </c>
      <c r="I156" s="20" t="s">
        <v>259</v>
      </c>
      <c r="J156" s="11" t="s">
        <v>261</v>
      </c>
      <c r="K156" s="11" t="s">
        <v>2958</v>
      </c>
      <c r="L156" s="11">
        <v>2</v>
      </c>
    </row>
    <row r="157" spans="1:12">
      <c r="A157" s="11" t="s">
        <v>145</v>
      </c>
      <c r="D157" s="11" t="s">
        <v>260</v>
      </c>
      <c r="E157" s="19" t="s">
        <v>407</v>
      </c>
      <c r="F157" s="10">
        <v>42036</v>
      </c>
      <c r="G157" s="10">
        <v>44593</v>
      </c>
      <c r="H157" s="11">
        <v>8</v>
      </c>
      <c r="I157" s="20" t="s">
        <v>259</v>
      </c>
      <c r="J157" s="11" t="s">
        <v>261</v>
      </c>
      <c r="K157" s="11" t="s">
        <v>2958</v>
      </c>
      <c r="L157" s="11">
        <v>2</v>
      </c>
    </row>
    <row r="158" spans="1:12">
      <c r="A158" s="11" t="s">
        <v>146</v>
      </c>
      <c r="D158" s="11" t="s">
        <v>260</v>
      </c>
      <c r="E158" s="19" t="s">
        <v>408</v>
      </c>
      <c r="F158" s="10">
        <v>42036</v>
      </c>
      <c r="G158" s="10">
        <v>44593</v>
      </c>
      <c r="H158" s="11">
        <v>8</v>
      </c>
      <c r="I158" s="20" t="s">
        <v>259</v>
      </c>
      <c r="J158" s="11" t="s">
        <v>261</v>
      </c>
      <c r="K158" s="11" t="s">
        <v>2958</v>
      </c>
      <c r="L158" s="11">
        <v>2</v>
      </c>
    </row>
    <row r="159" spans="1:12">
      <c r="A159" s="11" t="s">
        <v>147</v>
      </c>
      <c r="D159" s="11" t="s">
        <v>260</v>
      </c>
      <c r="E159" s="19" t="s">
        <v>409</v>
      </c>
      <c r="F159" s="10">
        <v>42036</v>
      </c>
      <c r="G159" s="10">
        <v>44593</v>
      </c>
      <c r="H159" s="11">
        <v>8</v>
      </c>
      <c r="I159" s="20" t="s">
        <v>259</v>
      </c>
      <c r="J159" s="11" t="s">
        <v>261</v>
      </c>
      <c r="K159" s="11" t="s">
        <v>2958</v>
      </c>
      <c r="L159" s="11">
        <v>2</v>
      </c>
    </row>
    <row r="160" spans="1:12">
      <c r="A160" s="11" t="s">
        <v>148</v>
      </c>
      <c r="D160" s="11" t="s">
        <v>260</v>
      </c>
      <c r="E160" s="19" t="s">
        <v>410</v>
      </c>
      <c r="F160" s="10">
        <v>42036</v>
      </c>
      <c r="G160" s="10">
        <v>44593</v>
      </c>
      <c r="H160" s="11">
        <v>8</v>
      </c>
      <c r="I160" s="20" t="s">
        <v>259</v>
      </c>
      <c r="J160" s="11" t="s">
        <v>261</v>
      </c>
      <c r="K160" s="11" t="s">
        <v>2958</v>
      </c>
      <c r="L160" s="11">
        <v>2</v>
      </c>
    </row>
    <row r="161" spans="1:12">
      <c r="A161" s="11" t="s">
        <v>149</v>
      </c>
      <c r="D161" s="11" t="s">
        <v>260</v>
      </c>
      <c r="E161" s="19" t="s">
        <v>411</v>
      </c>
      <c r="F161" s="10">
        <v>42036</v>
      </c>
      <c r="G161" s="10">
        <v>44593</v>
      </c>
      <c r="H161" s="11">
        <v>8</v>
      </c>
      <c r="I161" s="20" t="s">
        <v>259</v>
      </c>
      <c r="J161" s="11" t="s">
        <v>261</v>
      </c>
      <c r="K161" s="11" t="s">
        <v>2958</v>
      </c>
      <c r="L161" s="11">
        <v>2</v>
      </c>
    </row>
    <row r="162" spans="1:12">
      <c r="A162" s="11" t="s">
        <v>150</v>
      </c>
      <c r="D162" s="11" t="s">
        <v>260</v>
      </c>
      <c r="E162" s="19" t="s">
        <v>412</v>
      </c>
      <c r="F162" s="10">
        <v>42036</v>
      </c>
      <c r="G162" s="10">
        <v>44593</v>
      </c>
      <c r="H162" s="11">
        <v>8</v>
      </c>
      <c r="I162" s="20" t="s">
        <v>259</v>
      </c>
      <c r="J162" s="11" t="s">
        <v>261</v>
      </c>
      <c r="K162" s="11" t="s">
        <v>2958</v>
      </c>
      <c r="L162" s="11">
        <v>2</v>
      </c>
    </row>
    <row r="163" spans="1:12">
      <c r="A163" s="11" t="s">
        <v>151</v>
      </c>
      <c r="D163" s="11" t="s">
        <v>260</v>
      </c>
      <c r="E163" s="19" t="s">
        <v>413</v>
      </c>
      <c r="F163" s="10">
        <v>42036</v>
      </c>
      <c r="G163" s="10">
        <v>44593</v>
      </c>
      <c r="H163" s="11">
        <v>8</v>
      </c>
      <c r="I163" s="20" t="s">
        <v>259</v>
      </c>
      <c r="J163" s="11" t="s">
        <v>261</v>
      </c>
      <c r="K163" s="11" t="s">
        <v>2958</v>
      </c>
      <c r="L163" s="11">
        <v>2</v>
      </c>
    </row>
    <row r="164" spans="1:12">
      <c r="A164" s="11" t="s">
        <v>152</v>
      </c>
      <c r="D164" s="11" t="s">
        <v>260</v>
      </c>
      <c r="E164" s="19" t="s">
        <v>414</v>
      </c>
      <c r="F164" s="10">
        <v>42036</v>
      </c>
      <c r="G164" s="10">
        <v>44593</v>
      </c>
      <c r="H164" s="11">
        <v>8</v>
      </c>
      <c r="I164" s="20" t="s">
        <v>259</v>
      </c>
      <c r="J164" s="11" t="s">
        <v>261</v>
      </c>
      <c r="K164" s="11" t="s">
        <v>2958</v>
      </c>
      <c r="L164" s="11">
        <v>2</v>
      </c>
    </row>
    <row r="165" spans="1:12">
      <c r="A165" s="11" t="s">
        <v>153</v>
      </c>
      <c r="D165" s="11" t="s">
        <v>260</v>
      </c>
      <c r="E165" s="19" t="s">
        <v>415</v>
      </c>
      <c r="F165" s="10">
        <v>42036</v>
      </c>
      <c r="G165" s="10">
        <v>44593</v>
      </c>
      <c r="H165" s="11">
        <v>8</v>
      </c>
      <c r="I165" s="20" t="s">
        <v>259</v>
      </c>
      <c r="J165" s="11" t="s">
        <v>261</v>
      </c>
      <c r="K165" s="11" t="s">
        <v>2958</v>
      </c>
      <c r="L165" s="11">
        <v>2</v>
      </c>
    </row>
    <row r="166" spans="1:12">
      <c r="A166" s="11" t="s">
        <v>154</v>
      </c>
      <c r="D166" s="11" t="s">
        <v>260</v>
      </c>
      <c r="E166" s="19" t="s">
        <v>416</v>
      </c>
      <c r="F166" s="10">
        <v>42036</v>
      </c>
      <c r="G166" s="10">
        <v>44593</v>
      </c>
      <c r="H166" s="11">
        <v>8</v>
      </c>
      <c r="I166" s="20" t="s">
        <v>259</v>
      </c>
      <c r="J166" s="11" t="s">
        <v>261</v>
      </c>
      <c r="K166" s="11" t="s">
        <v>2958</v>
      </c>
      <c r="L166" s="11">
        <v>2</v>
      </c>
    </row>
    <row r="167" spans="1:12">
      <c r="A167" s="11" t="s">
        <v>155</v>
      </c>
      <c r="D167" s="11" t="s">
        <v>260</v>
      </c>
      <c r="E167" s="19" t="s">
        <v>417</v>
      </c>
      <c r="F167" s="10">
        <v>42036</v>
      </c>
      <c r="G167" s="10">
        <v>44593</v>
      </c>
      <c r="H167" s="11">
        <v>8</v>
      </c>
      <c r="I167" s="20" t="s">
        <v>259</v>
      </c>
      <c r="J167" s="11" t="s">
        <v>261</v>
      </c>
      <c r="K167" s="11" t="s">
        <v>2958</v>
      </c>
      <c r="L167" s="11">
        <v>2</v>
      </c>
    </row>
    <row r="168" spans="1:12">
      <c r="A168" s="11" t="s">
        <v>156</v>
      </c>
      <c r="D168" s="11" t="s">
        <v>260</v>
      </c>
      <c r="E168" s="19" t="s">
        <v>418</v>
      </c>
      <c r="F168" s="10">
        <v>42036</v>
      </c>
      <c r="G168" s="10">
        <v>44593</v>
      </c>
      <c r="H168" s="11">
        <v>8</v>
      </c>
      <c r="I168" s="20" t="s">
        <v>259</v>
      </c>
      <c r="J168" s="11" t="s">
        <v>261</v>
      </c>
      <c r="K168" s="11" t="s">
        <v>2958</v>
      </c>
      <c r="L168" s="11">
        <v>2</v>
      </c>
    </row>
    <row r="169" spans="1:12">
      <c r="A169" s="11" t="s">
        <v>157</v>
      </c>
      <c r="D169" s="11" t="s">
        <v>260</v>
      </c>
      <c r="E169" s="19" t="s">
        <v>419</v>
      </c>
      <c r="F169" s="10">
        <v>42036</v>
      </c>
      <c r="G169" s="10">
        <v>44593</v>
      </c>
      <c r="H169" s="11">
        <v>8</v>
      </c>
      <c r="I169" s="20" t="s">
        <v>259</v>
      </c>
      <c r="J169" s="11" t="s">
        <v>261</v>
      </c>
      <c r="K169" s="11" t="s">
        <v>2958</v>
      </c>
      <c r="L169" s="11">
        <v>2</v>
      </c>
    </row>
    <row r="170" spans="1:12">
      <c r="A170" s="11" t="s">
        <v>158</v>
      </c>
      <c r="D170" s="11" t="s">
        <v>260</v>
      </c>
      <c r="E170" s="19" t="s">
        <v>420</v>
      </c>
      <c r="F170" s="10">
        <v>42036</v>
      </c>
      <c r="G170" s="10">
        <v>44593</v>
      </c>
      <c r="H170" s="11">
        <v>8</v>
      </c>
      <c r="I170" s="20" t="s">
        <v>259</v>
      </c>
      <c r="J170" s="11" t="s">
        <v>261</v>
      </c>
      <c r="K170" s="11" t="s">
        <v>2958</v>
      </c>
      <c r="L170" s="11">
        <v>2</v>
      </c>
    </row>
    <row r="171" spans="1:12">
      <c r="A171" s="11" t="s">
        <v>159</v>
      </c>
      <c r="D171" s="11" t="s">
        <v>260</v>
      </c>
      <c r="E171" s="19" t="s">
        <v>421</v>
      </c>
      <c r="F171" s="10">
        <v>42036</v>
      </c>
      <c r="G171" s="10">
        <v>44593</v>
      </c>
      <c r="H171" s="11">
        <v>8</v>
      </c>
      <c r="I171" s="20" t="s">
        <v>259</v>
      </c>
      <c r="J171" s="11" t="s">
        <v>261</v>
      </c>
      <c r="K171" s="11" t="s">
        <v>2958</v>
      </c>
      <c r="L171" s="11">
        <v>2</v>
      </c>
    </row>
    <row r="172" spans="1:12">
      <c r="A172" s="11" t="s">
        <v>160</v>
      </c>
      <c r="D172" s="11" t="s">
        <v>260</v>
      </c>
      <c r="E172" s="19" t="s">
        <v>422</v>
      </c>
      <c r="F172" s="10">
        <v>42036</v>
      </c>
      <c r="G172" s="10">
        <v>44593</v>
      </c>
      <c r="H172" s="11">
        <v>8</v>
      </c>
      <c r="I172" s="20" t="s">
        <v>259</v>
      </c>
      <c r="J172" s="11" t="s">
        <v>261</v>
      </c>
      <c r="K172" s="11" t="s">
        <v>2958</v>
      </c>
      <c r="L172" s="11">
        <v>2</v>
      </c>
    </row>
    <row r="173" spans="1:12">
      <c r="A173" s="11" t="s">
        <v>161</v>
      </c>
      <c r="D173" s="11" t="s">
        <v>260</v>
      </c>
      <c r="E173" s="19" t="s">
        <v>423</v>
      </c>
      <c r="F173" s="10">
        <v>42036</v>
      </c>
      <c r="G173" s="10">
        <v>44593</v>
      </c>
      <c r="H173" s="11">
        <v>8</v>
      </c>
      <c r="I173" s="20" t="s">
        <v>259</v>
      </c>
      <c r="J173" s="11" t="s">
        <v>261</v>
      </c>
      <c r="K173" s="11" t="s">
        <v>2958</v>
      </c>
      <c r="L173" s="11">
        <v>2</v>
      </c>
    </row>
    <row r="174" spans="1:12">
      <c r="A174" s="11" t="s">
        <v>162</v>
      </c>
      <c r="D174" s="11" t="s">
        <v>260</v>
      </c>
      <c r="E174" s="19" t="s">
        <v>424</v>
      </c>
      <c r="F174" s="10">
        <v>42036</v>
      </c>
      <c r="G174" s="10">
        <v>44593</v>
      </c>
      <c r="H174" s="11">
        <v>8</v>
      </c>
      <c r="I174" s="20" t="s">
        <v>259</v>
      </c>
      <c r="J174" s="11" t="s">
        <v>261</v>
      </c>
      <c r="K174" s="11" t="s">
        <v>2958</v>
      </c>
      <c r="L174" s="11">
        <v>2</v>
      </c>
    </row>
    <row r="175" spans="1:12">
      <c r="A175" s="11" t="s">
        <v>163</v>
      </c>
      <c r="D175" s="11" t="s">
        <v>260</v>
      </c>
      <c r="E175" s="19" t="s">
        <v>425</v>
      </c>
      <c r="F175" s="10">
        <v>42036</v>
      </c>
      <c r="G175" s="10">
        <v>44593</v>
      </c>
      <c r="H175" s="11">
        <v>8</v>
      </c>
      <c r="I175" s="20" t="s">
        <v>259</v>
      </c>
      <c r="J175" s="11" t="s">
        <v>261</v>
      </c>
      <c r="K175" s="11" t="s">
        <v>2958</v>
      </c>
      <c r="L175" s="11">
        <v>2</v>
      </c>
    </row>
    <row r="176" spans="1:12">
      <c r="A176" s="11" t="s">
        <v>164</v>
      </c>
      <c r="D176" s="11" t="s">
        <v>260</v>
      </c>
      <c r="E176" s="19" t="s">
        <v>426</v>
      </c>
      <c r="F176" s="10">
        <v>42036</v>
      </c>
      <c r="G176" s="10">
        <v>44593</v>
      </c>
      <c r="H176" s="11">
        <v>8</v>
      </c>
      <c r="I176" s="20" t="s">
        <v>259</v>
      </c>
      <c r="J176" s="11" t="s">
        <v>261</v>
      </c>
      <c r="K176" s="11" t="s">
        <v>2958</v>
      </c>
      <c r="L176" s="11">
        <v>2</v>
      </c>
    </row>
    <row r="177" spans="1:12">
      <c r="A177" s="11" t="s">
        <v>165</v>
      </c>
      <c r="D177" s="11" t="s">
        <v>260</v>
      </c>
      <c r="E177" s="19" t="s">
        <v>427</v>
      </c>
      <c r="F177" s="10">
        <v>42036</v>
      </c>
      <c r="G177" s="10">
        <v>44593</v>
      </c>
      <c r="H177" s="11">
        <v>8</v>
      </c>
      <c r="I177" s="20" t="s">
        <v>259</v>
      </c>
      <c r="J177" s="11" t="s">
        <v>261</v>
      </c>
      <c r="K177" s="11" t="s">
        <v>2958</v>
      </c>
      <c r="L177" s="11">
        <v>2</v>
      </c>
    </row>
    <row r="178" spans="1:12">
      <c r="A178" s="11" t="s">
        <v>166</v>
      </c>
      <c r="D178" s="11" t="s">
        <v>260</v>
      </c>
      <c r="E178" s="19" t="s">
        <v>428</v>
      </c>
      <c r="F178" s="10">
        <v>42036</v>
      </c>
      <c r="G178" s="10">
        <v>44593</v>
      </c>
      <c r="H178" s="11">
        <v>8</v>
      </c>
      <c r="I178" s="20" t="s">
        <v>259</v>
      </c>
      <c r="J178" s="11" t="s">
        <v>261</v>
      </c>
      <c r="K178" s="11" t="s">
        <v>2958</v>
      </c>
      <c r="L178" s="11">
        <v>2</v>
      </c>
    </row>
    <row r="179" spans="1:12">
      <c r="A179" s="11" t="s">
        <v>167</v>
      </c>
      <c r="D179" s="11" t="s">
        <v>260</v>
      </c>
      <c r="E179" s="19" t="s">
        <v>429</v>
      </c>
      <c r="F179" s="10">
        <v>42036</v>
      </c>
      <c r="G179" s="10">
        <v>44593</v>
      </c>
      <c r="H179" s="11">
        <v>8</v>
      </c>
      <c r="I179" s="20" t="s">
        <v>259</v>
      </c>
      <c r="J179" s="11" t="s">
        <v>261</v>
      </c>
      <c r="K179" s="11" t="s">
        <v>2958</v>
      </c>
      <c r="L179" s="11">
        <v>2</v>
      </c>
    </row>
    <row r="180" spans="1:12">
      <c r="A180" s="11" t="s">
        <v>168</v>
      </c>
      <c r="D180" s="11" t="s">
        <v>260</v>
      </c>
      <c r="E180" s="19" t="s">
        <v>430</v>
      </c>
      <c r="F180" s="10">
        <v>42036</v>
      </c>
      <c r="G180" s="10">
        <v>44593</v>
      </c>
      <c r="H180" s="11">
        <v>8</v>
      </c>
      <c r="I180" s="20" t="s">
        <v>259</v>
      </c>
      <c r="J180" s="11" t="s">
        <v>261</v>
      </c>
      <c r="K180" s="11" t="s">
        <v>2958</v>
      </c>
      <c r="L180" s="11">
        <v>2</v>
      </c>
    </row>
    <row r="181" spans="1:12">
      <c r="A181" s="11" t="s">
        <v>169</v>
      </c>
      <c r="D181" s="11" t="s">
        <v>260</v>
      </c>
      <c r="E181" s="19" t="s">
        <v>431</v>
      </c>
      <c r="F181" s="10">
        <v>42036</v>
      </c>
      <c r="G181" s="10">
        <v>44593</v>
      </c>
      <c r="H181" s="11">
        <v>8</v>
      </c>
      <c r="I181" s="20" t="s">
        <v>259</v>
      </c>
      <c r="J181" s="11" t="s">
        <v>261</v>
      </c>
      <c r="K181" s="11" t="s">
        <v>2958</v>
      </c>
      <c r="L181" s="11">
        <v>2</v>
      </c>
    </row>
    <row r="182" spans="1:12">
      <c r="A182" s="11" t="s">
        <v>170</v>
      </c>
      <c r="D182" s="11" t="s">
        <v>260</v>
      </c>
      <c r="E182" s="19" t="s">
        <v>432</v>
      </c>
      <c r="F182" s="10">
        <v>42036</v>
      </c>
      <c r="G182" s="10">
        <v>44593</v>
      </c>
      <c r="H182" s="11">
        <v>8</v>
      </c>
      <c r="I182" s="20" t="s">
        <v>259</v>
      </c>
      <c r="J182" s="11" t="s">
        <v>261</v>
      </c>
      <c r="K182" s="11" t="s">
        <v>2958</v>
      </c>
      <c r="L182" s="11">
        <v>2</v>
      </c>
    </row>
    <row r="183" spans="1:12">
      <c r="A183" s="11" t="s">
        <v>171</v>
      </c>
      <c r="D183" s="11" t="s">
        <v>260</v>
      </c>
      <c r="E183" s="19" t="s">
        <v>433</v>
      </c>
      <c r="F183" s="10">
        <v>42036</v>
      </c>
      <c r="G183" s="10">
        <v>44593</v>
      </c>
      <c r="H183" s="11">
        <v>8</v>
      </c>
      <c r="I183" s="20" t="s">
        <v>259</v>
      </c>
      <c r="J183" s="11" t="s">
        <v>261</v>
      </c>
      <c r="K183" s="11" t="s">
        <v>2958</v>
      </c>
      <c r="L183" s="11">
        <v>2</v>
      </c>
    </row>
    <row r="184" spans="1:12">
      <c r="A184" s="11" t="s">
        <v>172</v>
      </c>
      <c r="D184" s="11" t="s">
        <v>260</v>
      </c>
      <c r="E184" s="19" t="s">
        <v>434</v>
      </c>
      <c r="F184" s="10">
        <v>42036</v>
      </c>
      <c r="G184" s="10">
        <v>44593</v>
      </c>
      <c r="H184" s="11">
        <v>8</v>
      </c>
      <c r="I184" s="20" t="s">
        <v>259</v>
      </c>
      <c r="J184" s="11" t="s">
        <v>261</v>
      </c>
      <c r="K184" s="11" t="s">
        <v>2958</v>
      </c>
      <c r="L184" s="11">
        <v>2</v>
      </c>
    </row>
    <row r="185" spans="1:12">
      <c r="A185" s="11" t="s">
        <v>173</v>
      </c>
      <c r="D185" s="11" t="s">
        <v>260</v>
      </c>
      <c r="E185" s="19" t="s">
        <v>435</v>
      </c>
      <c r="F185" s="10">
        <v>42036</v>
      </c>
      <c r="G185" s="10">
        <v>44593</v>
      </c>
      <c r="H185" s="11">
        <v>8</v>
      </c>
      <c r="I185" s="20" t="s">
        <v>259</v>
      </c>
      <c r="J185" s="11" t="s">
        <v>261</v>
      </c>
      <c r="K185" s="11" t="s">
        <v>2958</v>
      </c>
      <c r="L185" s="11">
        <v>2</v>
      </c>
    </row>
    <row r="186" spans="1:12">
      <c r="A186" s="11" t="s">
        <v>174</v>
      </c>
      <c r="D186" s="11" t="s">
        <v>260</v>
      </c>
      <c r="E186" s="19" t="s">
        <v>436</v>
      </c>
      <c r="F186" s="10">
        <v>42036</v>
      </c>
      <c r="G186" s="10">
        <v>44593</v>
      </c>
      <c r="H186" s="11">
        <v>8</v>
      </c>
      <c r="I186" s="20" t="s">
        <v>259</v>
      </c>
      <c r="J186" s="11" t="s">
        <v>261</v>
      </c>
      <c r="K186" s="11" t="s">
        <v>2958</v>
      </c>
      <c r="L186" s="11">
        <v>2</v>
      </c>
    </row>
    <row r="187" spans="1:12">
      <c r="A187" s="11" t="s">
        <v>175</v>
      </c>
      <c r="D187" s="11" t="s">
        <v>260</v>
      </c>
      <c r="E187" s="19" t="s">
        <v>437</v>
      </c>
      <c r="F187" s="10">
        <v>42036</v>
      </c>
      <c r="G187" s="10">
        <v>44593</v>
      </c>
      <c r="H187" s="11">
        <v>8</v>
      </c>
      <c r="I187" s="20" t="s">
        <v>259</v>
      </c>
      <c r="J187" s="11" t="s">
        <v>261</v>
      </c>
      <c r="K187" s="11" t="s">
        <v>2958</v>
      </c>
      <c r="L187" s="11">
        <v>2</v>
      </c>
    </row>
    <row r="188" spans="1:12">
      <c r="A188" s="11" t="s">
        <v>176</v>
      </c>
      <c r="D188" s="11" t="s">
        <v>260</v>
      </c>
      <c r="E188" s="19" t="s">
        <v>438</v>
      </c>
      <c r="F188" s="10">
        <v>42036</v>
      </c>
      <c r="G188" s="10">
        <v>44593</v>
      </c>
      <c r="H188" s="11">
        <v>8</v>
      </c>
      <c r="I188" s="20" t="s">
        <v>259</v>
      </c>
      <c r="J188" s="11" t="s">
        <v>261</v>
      </c>
      <c r="K188" s="11" t="s">
        <v>2958</v>
      </c>
      <c r="L188" s="11">
        <v>2</v>
      </c>
    </row>
    <row r="189" spans="1:12">
      <c r="A189" s="11" t="s">
        <v>177</v>
      </c>
      <c r="D189" s="11" t="s">
        <v>260</v>
      </c>
      <c r="E189" s="19" t="s">
        <v>439</v>
      </c>
      <c r="F189" s="10">
        <v>42036</v>
      </c>
      <c r="G189" s="10">
        <v>44593</v>
      </c>
      <c r="H189" s="11">
        <v>8</v>
      </c>
      <c r="I189" s="20" t="s">
        <v>259</v>
      </c>
      <c r="J189" s="11" t="s">
        <v>261</v>
      </c>
      <c r="K189" s="11" t="s">
        <v>2958</v>
      </c>
      <c r="L189" s="11">
        <v>2</v>
      </c>
    </row>
    <row r="190" spans="1:12">
      <c r="A190" s="11" t="s">
        <v>178</v>
      </c>
      <c r="D190" s="11" t="s">
        <v>260</v>
      </c>
      <c r="E190" s="19" t="s">
        <v>440</v>
      </c>
      <c r="F190" s="10">
        <v>42036</v>
      </c>
      <c r="G190" s="10">
        <v>44593</v>
      </c>
      <c r="H190" s="11">
        <v>8</v>
      </c>
      <c r="I190" s="20" t="s">
        <v>259</v>
      </c>
      <c r="J190" s="11" t="s">
        <v>261</v>
      </c>
      <c r="K190" s="11" t="s">
        <v>2958</v>
      </c>
      <c r="L190" s="11">
        <v>2</v>
      </c>
    </row>
    <row r="191" spans="1:12">
      <c r="A191" s="11" t="s">
        <v>179</v>
      </c>
      <c r="D191" s="11" t="s">
        <v>260</v>
      </c>
      <c r="E191" s="19" t="s">
        <v>441</v>
      </c>
      <c r="F191" s="10">
        <v>42036</v>
      </c>
      <c r="G191" s="10">
        <v>44593</v>
      </c>
      <c r="H191" s="11">
        <v>8</v>
      </c>
      <c r="I191" s="20" t="s">
        <v>259</v>
      </c>
      <c r="J191" s="11" t="s">
        <v>261</v>
      </c>
      <c r="K191" s="11" t="s">
        <v>2958</v>
      </c>
      <c r="L191" s="11">
        <v>2</v>
      </c>
    </row>
    <row r="192" spans="1:12">
      <c r="A192" s="11" t="s">
        <v>180</v>
      </c>
      <c r="D192" s="11" t="s">
        <v>260</v>
      </c>
      <c r="E192" s="19" t="s">
        <v>442</v>
      </c>
      <c r="F192" s="10">
        <v>42036</v>
      </c>
      <c r="G192" s="10">
        <v>44593</v>
      </c>
      <c r="H192" s="11">
        <v>8</v>
      </c>
      <c r="I192" s="20" t="s">
        <v>259</v>
      </c>
      <c r="J192" s="11" t="s">
        <v>261</v>
      </c>
      <c r="K192" s="11" t="s">
        <v>2958</v>
      </c>
      <c r="L192" s="11">
        <v>2</v>
      </c>
    </row>
    <row r="193" spans="1:12">
      <c r="A193" s="11" t="s">
        <v>181</v>
      </c>
      <c r="D193" s="11" t="s">
        <v>260</v>
      </c>
      <c r="E193" s="19" t="s">
        <v>443</v>
      </c>
      <c r="F193" s="10">
        <v>42036</v>
      </c>
      <c r="G193" s="10">
        <v>44593</v>
      </c>
      <c r="H193" s="11">
        <v>8</v>
      </c>
      <c r="I193" s="20" t="s">
        <v>259</v>
      </c>
      <c r="J193" s="11" t="s">
        <v>261</v>
      </c>
      <c r="K193" s="11" t="s">
        <v>2958</v>
      </c>
      <c r="L193" s="11">
        <v>2</v>
      </c>
    </row>
    <row r="194" spans="1:12">
      <c r="A194" s="11" t="s">
        <v>182</v>
      </c>
      <c r="D194" s="11" t="s">
        <v>260</v>
      </c>
      <c r="E194" s="19" t="s">
        <v>444</v>
      </c>
      <c r="F194" s="10">
        <v>42036</v>
      </c>
      <c r="G194" s="10">
        <v>44593</v>
      </c>
      <c r="H194" s="11">
        <v>8</v>
      </c>
      <c r="I194" s="20" t="s">
        <v>259</v>
      </c>
      <c r="J194" s="11" t="s">
        <v>261</v>
      </c>
      <c r="K194" s="11" t="s">
        <v>2958</v>
      </c>
      <c r="L194" s="11">
        <v>2</v>
      </c>
    </row>
    <row r="195" spans="1:12">
      <c r="A195" s="11" t="s">
        <v>183</v>
      </c>
      <c r="D195" s="11" t="s">
        <v>260</v>
      </c>
      <c r="E195" s="19" t="s">
        <v>445</v>
      </c>
      <c r="F195" s="10">
        <v>42036</v>
      </c>
      <c r="G195" s="10">
        <v>44593</v>
      </c>
      <c r="H195" s="11">
        <v>8</v>
      </c>
      <c r="I195" s="20" t="s">
        <v>259</v>
      </c>
      <c r="J195" s="11" t="s">
        <v>261</v>
      </c>
      <c r="K195" s="11" t="s">
        <v>2958</v>
      </c>
      <c r="L195" s="11">
        <v>2</v>
      </c>
    </row>
    <row r="196" spans="1:12">
      <c r="A196" s="11" t="s">
        <v>184</v>
      </c>
      <c r="D196" s="11" t="s">
        <v>260</v>
      </c>
      <c r="E196" s="19" t="s">
        <v>446</v>
      </c>
      <c r="F196" s="10">
        <v>42036</v>
      </c>
      <c r="G196" s="10">
        <v>44593</v>
      </c>
      <c r="H196" s="11">
        <v>8</v>
      </c>
      <c r="I196" s="20" t="s">
        <v>259</v>
      </c>
      <c r="J196" s="11" t="s">
        <v>261</v>
      </c>
      <c r="K196" s="11" t="s">
        <v>2958</v>
      </c>
      <c r="L196" s="11">
        <v>2</v>
      </c>
    </row>
    <row r="197" spans="1:12">
      <c r="A197" s="11" t="s">
        <v>185</v>
      </c>
      <c r="D197" s="11" t="s">
        <v>260</v>
      </c>
      <c r="E197" s="19" t="s">
        <v>447</v>
      </c>
      <c r="F197" s="10">
        <v>42036</v>
      </c>
      <c r="G197" s="10">
        <v>44593</v>
      </c>
      <c r="H197" s="11">
        <v>8</v>
      </c>
      <c r="I197" s="20" t="s">
        <v>259</v>
      </c>
      <c r="J197" s="11" t="s">
        <v>261</v>
      </c>
      <c r="K197" s="11" t="s">
        <v>2958</v>
      </c>
      <c r="L197" s="11">
        <v>2</v>
      </c>
    </row>
    <row r="198" spans="1:12">
      <c r="A198" s="11" t="s">
        <v>186</v>
      </c>
      <c r="D198" s="11" t="s">
        <v>260</v>
      </c>
      <c r="E198" s="19" t="s">
        <v>448</v>
      </c>
      <c r="F198" s="10">
        <v>42036</v>
      </c>
      <c r="G198" s="10">
        <v>44593</v>
      </c>
      <c r="H198" s="11">
        <v>8</v>
      </c>
      <c r="I198" s="20" t="s">
        <v>259</v>
      </c>
      <c r="J198" s="11" t="s">
        <v>261</v>
      </c>
      <c r="K198" s="11" t="s">
        <v>2958</v>
      </c>
      <c r="L198" s="11">
        <v>2</v>
      </c>
    </row>
    <row r="199" spans="1:12">
      <c r="A199" s="11" t="s">
        <v>187</v>
      </c>
      <c r="D199" s="11" t="s">
        <v>260</v>
      </c>
      <c r="E199" s="19" t="s">
        <v>449</v>
      </c>
      <c r="F199" s="10">
        <v>42036</v>
      </c>
      <c r="G199" s="10">
        <v>44593</v>
      </c>
      <c r="H199" s="11">
        <v>8</v>
      </c>
      <c r="I199" s="20" t="s">
        <v>259</v>
      </c>
      <c r="J199" s="11" t="s">
        <v>261</v>
      </c>
      <c r="K199" s="11" t="s">
        <v>2958</v>
      </c>
      <c r="L199" s="11">
        <v>2</v>
      </c>
    </row>
    <row r="200" spans="1:12">
      <c r="A200" s="11" t="s">
        <v>188</v>
      </c>
      <c r="D200" s="11" t="s">
        <v>260</v>
      </c>
      <c r="E200" s="19" t="s">
        <v>450</v>
      </c>
      <c r="F200" s="10">
        <v>42036</v>
      </c>
      <c r="G200" s="10">
        <v>44593</v>
      </c>
      <c r="H200" s="11">
        <v>8</v>
      </c>
      <c r="I200" s="20" t="s">
        <v>259</v>
      </c>
      <c r="J200" s="11" t="s">
        <v>261</v>
      </c>
      <c r="K200" s="11" t="s">
        <v>2958</v>
      </c>
      <c r="L200" s="11">
        <v>2</v>
      </c>
    </row>
    <row r="201" spans="1:12">
      <c r="A201" s="11" t="s">
        <v>189</v>
      </c>
      <c r="D201" s="11" t="s">
        <v>260</v>
      </c>
      <c r="E201" s="19" t="s">
        <v>451</v>
      </c>
      <c r="F201" s="10">
        <v>42036</v>
      </c>
      <c r="G201" s="10">
        <v>44593</v>
      </c>
      <c r="H201" s="11">
        <v>8</v>
      </c>
      <c r="I201" s="20" t="s">
        <v>259</v>
      </c>
      <c r="J201" s="11" t="s">
        <v>261</v>
      </c>
      <c r="K201" s="11" t="s">
        <v>2958</v>
      </c>
      <c r="L201" s="11">
        <v>2</v>
      </c>
    </row>
    <row r="202" spans="1:12">
      <c r="A202" s="11" t="s">
        <v>190</v>
      </c>
      <c r="D202" s="11" t="s">
        <v>260</v>
      </c>
      <c r="E202" s="19" t="s">
        <v>452</v>
      </c>
      <c r="F202" s="10">
        <v>42036</v>
      </c>
      <c r="G202" s="10">
        <v>44593</v>
      </c>
      <c r="H202" s="11">
        <v>8</v>
      </c>
      <c r="I202" s="20" t="s">
        <v>259</v>
      </c>
      <c r="J202" s="11" t="s">
        <v>261</v>
      </c>
      <c r="K202" s="11" t="s">
        <v>2958</v>
      </c>
      <c r="L202" s="11">
        <v>2</v>
      </c>
    </row>
    <row r="203" spans="1:12">
      <c r="A203" s="11" t="s">
        <v>191</v>
      </c>
      <c r="D203" s="11" t="s">
        <v>260</v>
      </c>
      <c r="E203" s="19" t="s">
        <v>453</v>
      </c>
      <c r="F203" s="10">
        <v>42036</v>
      </c>
      <c r="G203" s="10">
        <v>44593</v>
      </c>
      <c r="H203" s="11">
        <v>8</v>
      </c>
      <c r="I203" s="20" t="s">
        <v>259</v>
      </c>
      <c r="J203" s="11" t="s">
        <v>261</v>
      </c>
      <c r="K203" s="11" t="s">
        <v>2958</v>
      </c>
      <c r="L203" s="11">
        <v>2</v>
      </c>
    </row>
    <row r="204" spans="1:12">
      <c r="A204" s="11" t="s">
        <v>192</v>
      </c>
      <c r="D204" s="11" t="s">
        <v>260</v>
      </c>
      <c r="E204" s="19" t="s">
        <v>454</v>
      </c>
      <c r="F204" s="10">
        <v>42036</v>
      </c>
      <c r="G204" s="10">
        <v>44593</v>
      </c>
      <c r="H204" s="11">
        <v>8</v>
      </c>
      <c r="I204" s="20" t="s">
        <v>259</v>
      </c>
      <c r="J204" s="11" t="s">
        <v>261</v>
      </c>
      <c r="K204" s="11" t="s">
        <v>2958</v>
      </c>
      <c r="L204" s="11">
        <v>2</v>
      </c>
    </row>
    <row r="205" spans="1:12">
      <c r="A205" s="11" t="s">
        <v>193</v>
      </c>
      <c r="D205" s="11" t="s">
        <v>260</v>
      </c>
      <c r="E205" s="19" t="s">
        <v>455</v>
      </c>
      <c r="F205" s="10">
        <v>42036</v>
      </c>
      <c r="G205" s="10">
        <v>44593</v>
      </c>
      <c r="H205" s="11">
        <v>8</v>
      </c>
      <c r="I205" s="20" t="s">
        <v>259</v>
      </c>
      <c r="J205" s="11" t="s">
        <v>261</v>
      </c>
      <c r="K205" s="11" t="s">
        <v>2958</v>
      </c>
      <c r="L205" s="11">
        <v>2</v>
      </c>
    </row>
    <row r="206" spans="1:12">
      <c r="A206" s="11" t="s">
        <v>194</v>
      </c>
      <c r="D206" s="11" t="s">
        <v>260</v>
      </c>
      <c r="E206" s="19" t="s">
        <v>456</v>
      </c>
      <c r="F206" s="10">
        <v>42036</v>
      </c>
      <c r="G206" s="10">
        <v>44593</v>
      </c>
      <c r="H206" s="11">
        <v>8</v>
      </c>
      <c r="I206" s="20" t="s">
        <v>259</v>
      </c>
      <c r="J206" s="11" t="s">
        <v>261</v>
      </c>
      <c r="K206" s="11" t="s">
        <v>2958</v>
      </c>
      <c r="L206" s="11">
        <v>2</v>
      </c>
    </row>
    <row r="207" spans="1:12">
      <c r="A207" s="11" t="s">
        <v>195</v>
      </c>
      <c r="D207" s="11" t="s">
        <v>260</v>
      </c>
      <c r="E207" s="19" t="s">
        <v>457</v>
      </c>
      <c r="F207" s="10">
        <v>42036</v>
      </c>
      <c r="G207" s="10">
        <v>44593</v>
      </c>
      <c r="H207" s="11">
        <v>8</v>
      </c>
      <c r="I207" s="20" t="s">
        <v>259</v>
      </c>
      <c r="J207" s="11" t="s">
        <v>261</v>
      </c>
      <c r="K207" s="11" t="s">
        <v>2958</v>
      </c>
      <c r="L207" s="11">
        <v>2</v>
      </c>
    </row>
    <row r="208" spans="1:12">
      <c r="A208" s="11" t="s">
        <v>196</v>
      </c>
      <c r="D208" s="11" t="s">
        <v>260</v>
      </c>
      <c r="E208" s="19" t="s">
        <v>458</v>
      </c>
      <c r="F208" s="10">
        <v>42036</v>
      </c>
      <c r="G208" s="10">
        <v>44593</v>
      </c>
      <c r="H208" s="11">
        <v>8</v>
      </c>
      <c r="I208" s="20" t="s">
        <v>259</v>
      </c>
      <c r="J208" s="11" t="s">
        <v>261</v>
      </c>
      <c r="K208" s="11" t="s">
        <v>2958</v>
      </c>
      <c r="L208" s="11">
        <v>2</v>
      </c>
    </row>
    <row r="209" spans="1:12">
      <c r="A209" s="11" t="s">
        <v>197</v>
      </c>
      <c r="D209" s="11" t="s">
        <v>260</v>
      </c>
      <c r="E209" s="19" t="s">
        <v>459</v>
      </c>
      <c r="F209" s="10">
        <v>42036</v>
      </c>
      <c r="G209" s="10">
        <v>44593</v>
      </c>
      <c r="H209" s="11">
        <v>8</v>
      </c>
      <c r="I209" s="20" t="s">
        <v>259</v>
      </c>
      <c r="J209" s="11" t="s">
        <v>261</v>
      </c>
      <c r="K209" s="11" t="s">
        <v>2958</v>
      </c>
      <c r="L209" s="11">
        <v>2</v>
      </c>
    </row>
    <row r="210" spans="1:12">
      <c r="A210" s="11" t="s">
        <v>198</v>
      </c>
      <c r="D210" s="11" t="s">
        <v>260</v>
      </c>
      <c r="E210" s="19" t="s">
        <v>460</v>
      </c>
      <c r="F210" s="10">
        <v>42036</v>
      </c>
      <c r="G210" s="10">
        <v>44593</v>
      </c>
      <c r="H210" s="11">
        <v>8</v>
      </c>
      <c r="I210" s="20" t="s">
        <v>259</v>
      </c>
      <c r="J210" s="11" t="s">
        <v>261</v>
      </c>
      <c r="K210" s="11" t="s">
        <v>2958</v>
      </c>
      <c r="L210" s="11">
        <v>2</v>
      </c>
    </row>
    <row r="211" spans="1:12">
      <c r="A211" s="11" t="s">
        <v>199</v>
      </c>
      <c r="D211" s="11" t="s">
        <v>260</v>
      </c>
      <c r="E211" s="19" t="s">
        <v>461</v>
      </c>
      <c r="F211" s="10">
        <v>42036</v>
      </c>
      <c r="G211" s="10">
        <v>44593</v>
      </c>
      <c r="H211" s="11">
        <v>8</v>
      </c>
      <c r="I211" s="20" t="s">
        <v>259</v>
      </c>
      <c r="J211" s="11" t="s">
        <v>261</v>
      </c>
      <c r="K211" s="11" t="s">
        <v>2958</v>
      </c>
      <c r="L211" s="11">
        <v>2</v>
      </c>
    </row>
    <row r="212" spans="1:12">
      <c r="A212" s="11" t="s">
        <v>200</v>
      </c>
      <c r="D212" s="11" t="s">
        <v>260</v>
      </c>
      <c r="E212" s="19" t="s">
        <v>462</v>
      </c>
      <c r="F212" s="10">
        <v>42036</v>
      </c>
      <c r="G212" s="10">
        <v>44593</v>
      </c>
      <c r="H212" s="11">
        <v>8</v>
      </c>
      <c r="I212" s="20" t="s">
        <v>259</v>
      </c>
      <c r="J212" s="11" t="s">
        <v>261</v>
      </c>
      <c r="K212" s="11" t="s">
        <v>2958</v>
      </c>
      <c r="L212" s="11">
        <v>2</v>
      </c>
    </row>
    <row r="213" spans="1:12">
      <c r="A213" s="11" t="s">
        <v>201</v>
      </c>
      <c r="D213" s="11" t="s">
        <v>260</v>
      </c>
      <c r="E213" s="19" t="s">
        <v>463</v>
      </c>
      <c r="F213" s="10">
        <v>42036</v>
      </c>
      <c r="G213" s="10">
        <v>44593</v>
      </c>
      <c r="H213" s="11">
        <v>8</v>
      </c>
      <c r="I213" s="20" t="s">
        <v>259</v>
      </c>
      <c r="J213" s="11" t="s">
        <v>261</v>
      </c>
      <c r="K213" s="11" t="s">
        <v>2958</v>
      </c>
      <c r="L213" s="11">
        <v>2</v>
      </c>
    </row>
    <row r="214" spans="1:12">
      <c r="A214" s="11" t="s">
        <v>202</v>
      </c>
      <c r="D214" s="11" t="s">
        <v>260</v>
      </c>
      <c r="E214" s="19" t="s">
        <v>464</v>
      </c>
      <c r="F214" s="10">
        <v>42036</v>
      </c>
      <c r="G214" s="10">
        <v>44593</v>
      </c>
      <c r="H214" s="11">
        <v>8</v>
      </c>
      <c r="I214" s="20" t="s">
        <v>259</v>
      </c>
      <c r="J214" s="11" t="s">
        <v>261</v>
      </c>
      <c r="K214" s="11" t="s">
        <v>2958</v>
      </c>
      <c r="L214" s="11">
        <v>2</v>
      </c>
    </row>
    <row r="215" spans="1:12">
      <c r="A215" s="11" t="s">
        <v>203</v>
      </c>
      <c r="D215" s="11" t="s">
        <v>260</v>
      </c>
      <c r="E215" s="19" t="s">
        <v>465</v>
      </c>
      <c r="F215" s="10">
        <v>42036</v>
      </c>
      <c r="G215" s="10">
        <v>44593</v>
      </c>
      <c r="H215" s="11">
        <v>8</v>
      </c>
      <c r="I215" s="20" t="s">
        <v>259</v>
      </c>
      <c r="J215" s="11" t="s">
        <v>261</v>
      </c>
      <c r="K215" s="11" t="s">
        <v>2958</v>
      </c>
      <c r="L215" s="11">
        <v>2</v>
      </c>
    </row>
    <row r="216" spans="1:12">
      <c r="A216" s="11" t="s">
        <v>204</v>
      </c>
      <c r="D216" s="11" t="s">
        <v>260</v>
      </c>
      <c r="E216" s="19" t="s">
        <v>466</v>
      </c>
      <c r="F216" s="10">
        <v>42036</v>
      </c>
      <c r="G216" s="10">
        <v>44593</v>
      </c>
      <c r="H216" s="11">
        <v>8</v>
      </c>
      <c r="I216" s="20" t="s">
        <v>259</v>
      </c>
      <c r="J216" s="11" t="s">
        <v>261</v>
      </c>
      <c r="K216" s="11" t="s">
        <v>2958</v>
      </c>
      <c r="L216" s="11">
        <v>2</v>
      </c>
    </row>
    <row r="217" spans="1:12">
      <c r="A217" s="11" t="s">
        <v>205</v>
      </c>
      <c r="D217" s="11" t="s">
        <v>260</v>
      </c>
      <c r="E217" s="19" t="s">
        <v>467</v>
      </c>
      <c r="F217" s="10">
        <v>42036</v>
      </c>
      <c r="G217" s="10">
        <v>44593</v>
      </c>
      <c r="H217" s="11">
        <v>8</v>
      </c>
      <c r="I217" s="20" t="s">
        <v>259</v>
      </c>
      <c r="J217" s="11" t="s">
        <v>261</v>
      </c>
      <c r="K217" s="11" t="s">
        <v>2958</v>
      </c>
      <c r="L217" s="11">
        <v>2</v>
      </c>
    </row>
    <row r="218" spans="1:12">
      <c r="A218" s="11" t="s">
        <v>206</v>
      </c>
      <c r="D218" s="11" t="s">
        <v>260</v>
      </c>
      <c r="E218" s="19" t="s">
        <v>468</v>
      </c>
      <c r="F218" s="10">
        <v>42036</v>
      </c>
      <c r="G218" s="10">
        <v>44593</v>
      </c>
      <c r="H218" s="11">
        <v>8</v>
      </c>
      <c r="I218" s="20" t="s">
        <v>259</v>
      </c>
      <c r="J218" s="11" t="s">
        <v>261</v>
      </c>
      <c r="K218" s="11" t="s">
        <v>2958</v>
      </c>
      <c r="L218" s="11">
        <v>2</v>
      </c>
    </row>
    <row r="219" spans="1:12">
      <c r="A219" s="11" t="s">
        <v>207</v>
      </c>
      <c r="D219" s="11" t="s">
        <v>260</v>
      </c>
      <c r="E219" s="19" t="s">
        <v>469</v>
      </c>
      <c r="F219" s="10">
        <v>42036</v>
      </c>
      <c r="G219" s="10">
        <v>44593</v>
      </c>
      <c r="H219" s="11">
        <v>8</v>
      </c>
      <c r="I219" s="20" t="s">
        <v>259</v>
      </c>
      <c r="J219" s="11" t="s">
        <v>261</v>
      </c>
      <c r="K219" s="11" t="s">
        <v>2958</v>
      </c>
      <c r="L219" s="11">
        <v>2</v>
      </c>
    </row>
    <row r="220" spans="1:12">
      <c r="A220" s="11" t="s">
        <v>208</v>
      </c>
      <c r="D220" s="11" t="s">
        <v>260</v>
      </c>
      <c r="E220" s="19" t="s">
        <v>470</v>
      </c>
      <c r="F220" s="10">
        <v>42036</v>
      </c>
      <c r="G220" s="10">
        <v>44593</v>
      </c>
      <c r="H220" s="11">
        <v>8</v>
      </c>
      <c r="I220" s="20" t="s">
        <v>259</v>
      </c>
      <c r="J220" s="11" t="s">
        <v>261</v>
      </c>
      <c r="K220" s="11" t="s">
        <v>2958</v>
      </c>
      <c r="L220" s="11">
        <v>2</v>
      </c>
    </row>
    <row r="221" spans="1:12">
      <c r="A221" s="11" t="s">
        <v>209</v>
      </c>
      <c r="D221" s="11" t="s">
        <v>260</v>
      </c>
      <c r="E221" s="19" t="s">
        <v>471</v>
      </c>
      <c r="F221" s="10">
        <v>42036</v>
      </c>
      <c r="G221" s="10">
        <v>44593</v>
      </c>
      <c r="H221" s="11">
        <v>8</v>
      </c>
      <c r="I221" s="20" t="s">
        <v>259</v>
      </c>
      <c r="J221" s="11" t="s">
        <v>261</v>
      </c>
      <c r="K221" s="11" t="s">
        <v>2958</v>
      </c>
      <c r="L221" s="11">
        <v>2</v>
      </c>
    </row>
    <row r="222" spans="1:12">
      <c r="A222" s="11" t="s">
        <v>210</v>
      </c>
      <c r="D222" s="11" t="s">
        <v>260</v>
      </c>
      <c r="E222" s="19" t="s">
        <v>472</v>
      </c>
      <c r="F222" s="10">
        <v>42036</v>
      </c>
      <c r="G222" s="10">
        <v>44593</v>
      </c>
      <c r="H222" s="11">
        <v>8</v>
      </c>
      <c r="I222" s="20" t="s">
        <v>259</v>
      </c>
      <c r="J222" s="11" t="s">
        <v>261</v>
      </c>
      <c r="K222" s="11" t="s">
        <v>2958</v>
      </c>
      <c r="L222" s="11">
        <v>2</v>
      </c>
    </row>
    <row r="223" spans="1:12">
      <c r="A223" s="11" t="s">
        <v>211</v>
      </c>
      <c r="D223" s="11" t="s">
        <v>260</v>
      </c>
      <c r="E223" s="19" t="s">
        <v>473</v>
      </c>
      <c r="F223" s="10">
        <v>42036</v>
      </c>
      <c r="G223" s="10">
        <v>44593</v>
      </c>
      <c r="H223" s="11">
        <v>8</v>
      </c>
      <c r="I223" s="20" t="s">
        <v>259</v>
      </c>
      <c r="J223" s="11" t="s">
        <v>261</v>
      </c>
      <c r="K223" s="11" t="s">
        <v>2958</v>
      </c>
      <c r="L223" s="11">
        <v>2</v>
      </c>
    </row>
    <row r="224" spans="1:12">
      <c r="A224" s="11" t="s">
        <v>212</v>
      </c>
      <c r="D224" s="11" t="s">
        <v>260</v>
      </c>
      <c r="E224" s="19" t="s">
        <v>474</v>
      </c>
      <c r="F224" s="10">
        <v>42036</v>
      </c>
      <c r="G224" s="10">
        <v>44593</v>
      </c>
      <c r="H224" s="11">
        <v>8</v>
      </c>
      <c r="I224" s="20" t="s">
        <v>259</v>
      </c>
      <c r="J224" s="11" t="s">
        <v>261</v>
      </c>
      <c r="K224" s="11" t="s">
        <v>2958</v>
      </c>
      <c r="L224" s="11">
        <v>2</v>
      </c>
    </row>
    <row r="225" spans="1:12">
      <c r="A225" s="11" t="s">
        <v>213</v>
      </c>
      <c r="D225" s="11" t="s">
        <v>260</v>
      </c>
      <c r="E225" s="19" t="s">
        <v>475</v>
      </c>
      <c r="F225" s="10">
        <v>42036</v>
      </c>
      <c r="G225" s="10">
        <v>44593</v>
      </c>
      <c r="H225" s="11">
        <v>8</v>
      </c>
      <c r="I225" s="20" t="s">
        <v>259</v>
      </c>
      <c r="J225" s="11" t="s">
        <v>261</v>
      </c>
      <c r="K225" s="11" t="s">
        <v>2958</v>
      </c>
      <c r="L225" s="11">
        <v>2</v>
      </c>
    </row>
    <row r="226" spans="1:12">
      <c r="A226" s="11" t="s">
        <v>214</v>
      </c>
      <c r="D226" s="11" t="s">
        <v>260</v>
      </c>
      <c r="E226" s="19" t="s">
        <v>476</v>
      </c>
      <c r="F226" s="10">
        <v>42036</v>
      </c>
      <c r="G226" s="10">
        <v>44593</v>
      </c>
      <c r="H226" s="11">
        <v>8</v>
      </c>
      <c r="I226" s="20" t="s">
        <v>259</v>
      </c>
      <c r="J226" s="11" t="s">
        <v>261</v>
      </c>
      <c r="K226" s="11" t="s">
        <v>2958</v>
      </c>
      <c r="L226" s="11">
        <v>2</v>
      </c>
    </row>
    <row r="227" spans="1:12">
      <c r="A227" s="11" t="s">
        <v>215</v>
      </c>
      <c r="D227" s="11" t="s">
        <v>260</v>
      </c>
      <c r="E227" s="19" t="s">
        <v>477</v>
      </c>
      <c r="F227" s="10">
        <v>42036</v>
      </c>
      <c r="G227" s="10">
        <v>44593</v>
      </c>
      <c r="H227" s="11">
        <v>8</v>
      </c>
      <c r="I227" s="20" t="s">
        <v>259</v>
      </c>
      <c r="J227" s="11" t="s">
        <v>261</v>
      </c>
      <c r="K227" s="11" t="s">
        <v>2958</v>
      </c>
      <c r="L227" s="11">
        <v>2</v>
      </c>
    </row>
    <row r="228" spans="1:12">
      <c r="A228" s="11" t="s">
        <v>216</v>
      </c>
      <c r="D228" s="11" t="s">
        <v>260</v>
      </c>
      <c r="E228" s="19" t="s">
        <v>478</v>
      </c>
      <c r="F228" s="10">
        <v>42036</v>
      </c>
      <c r="G228" s="10">
        <v>44593</v>
      </c>
      <c r="H228" s="11">
        <v>8</v>
      </c>
      <c r="I228" s="20" t="s">
        <v>259</v>
      </c>
      <c r="J228" s="11" t="s">
        <v>261</v>
      </c>
      <c r="K228" s="11" t="s">
        <v>2958</v>
      </c>
      <c r="L228" s="11">
        <v>2</v>
      </c>
    </row>
    <row r="229" spans="1:12">
      <c r="A229" s="11" t="s">
        <v>217</v>
      </c>
      <c r="D229" s="11" t="s">
        <v>260</v>
      </c>
      <c r="E229" s="19" t="s">
        <v>479</v>
      </c>
      <c r="F229" s="10">
        <v>42036</v>
      </c>
      <c r="G229" s="10">
        <v>44593</v>
      </c>
      <c r="H229" s="11">
        <v>8</v>
      </c>
      <c r="I229" s="20" t="s">
        <v>259</v>
      </c>
      <c r="J229" s="11" t="s">
        <v>261</v>
      </c>
      <c r="K229" s="11" t="s">
        <v>2958</v>
      </c>
      <c r="L229" s="11">
        <v>2</v>
      </c>
    </row>
    <row r="230" spans="1:12">
      <c r="A230" s="11" t="s">
        <v>218</v>
      </c>
      <c r="D230" s="11" t="s">
        <v>260</v>
      </c>
      <c r="E230" s="19" t="s">
        <v>480</v>
      </c>
      <c r="F230" s="10">
        <v>42036</v>
      </c>
      <c r="G230" s="10">
        <v>44593</v>
      </c>
      <c r="H230" s="11">
        <v>8</v>
      </c>
      <c r="I230" s="20" t="s">
        <v>259</v>
      </c>
      <c r="J230" s="11" t="s">
        <v>261</v>
      </c>
      <c r="K230" s="11" t="s">
        <v>2958</v>
      </c>
      <c r="L230" s="11">
        <v>2</v>
      </c>
    </row>
    <row r="231" spans="1:12">
      <c r="A231" s="11" t="s">
        <v>219</v>
      </c>
      <c r="D231" s="11" t="s">
        <v>260</v>
      </c>
      <c r="E231" s="19" t="s">
        <v>481</v>
      </c>
      <c r="F231" s="10">
        <v>42036</v>
      </c>
      <c r="G231" s="10">
        <v>44593</v>
      </c>
      <c r="H231" s="11">
        <v>8</v>
      </c>
      <c r="I231" s="20" t="s">
        <v>259</v>
      </c>
      <c r="J231" s="11" t="s">
        <v>261</v>
      </c>
      <c r="K231" s="11" t="s">
        <v>2958</v>
      </c>
      <c r="L231" s="11">
        <v>2</v>
      </c>
    </row>
    <row r="232" spans="1:12">
      <c r="A232" s="11" t="s">
        <v>220</v>
      </c>
      <c r="D232" s="11" t="s">
        <v>260</v>
      </c>
      <c r="E232" s="19" t="s">
        <v>482</v>
      </c>
      <c r="F232" s="10">
        <v>42036</v>
      </c>
      <c r="G232" s="10">
        <v>44593</v>
      </c>
      <c r="H232" s="11">
        <v>8</v>
      </c>
      <c r="I232" s="20" t="s">
        <v>259</v>
      </c>
      <c r="J232" s="11" t="s">
        <v>261</v>
      </c>
      <c r="K232" s="11" t="s">
        <v>2958</v>
      </c>
      <c r="L232" s="11">
        <v>2</v>
      </c>
    </row>
    <row r="233" spans="1:12">
      <c r="A233" s="11" t="s">
        <v>221</v>
      </c>
      <c r="D233" s="11" t="s">
        <v>260</v>
      </c>
      <c r="E233" s="19" t="s">
        <v>483</v>
      </c>
      <c r="F233" s="10">
        <v>42036</v>
      </c>
      <c r="G233" s="10">
        <v>44593</v>
      </c>
      <c r="H233" s="11">
        <v>8</v>
      </c>
      <c r="I233" s="20" t="s">
        <v>259</v>
      </c>
      <c r="J233" s="11" t="s">
        <v>261</v>
      </c>
      <c r="K233" s="11" t="s">
        <v>2958</v>
      </c>
      <c r="L233" s="11">
        <v>2</v>
      </c>
    </row>
    <row r="234" spans="1:12">
      <c r="A234" s="11" t="s">
        <v>222</v>
      </c>
      <c r="D234" s="11" t="s">
        <v>260</v>
      </c>
      <c r="E234" s="19" t="s">
        <v>484</v>
      </c>
      <c r="F234" s="10">
        <v>42036</v>
      </c>
      <c r="G234" s="10">
        <v>44593</v>
      </c>
      <c r="H234" s="11">
        <v>8</v>
      </c>
      <c r="I234" s="20" t="s">
        <v>259</v>
      </c>
      <c r="J234" s="11" t="s">
        <v>261</v>
      </c>
      <c r="K234" s="11" t="s">
        <v>2958</v>
      </c>
      <c r="L234" s="11">
        <v>2</v>
      </c>
    </row>
    <row r="235" spans="1:12">
      <c r="A235" s="11" t="s">
        <v>223</v>
      </c>
      <c r="D235" s="11" t="s">
        <v>260</v>
      </c>
      <c r="E235" s="19" t="s">
        <v>485</v>
      </c>
      <c r="F235" s="10">
        <v>42036</v>
      </c>
      <c r="G235" s="10">
        <v>44593</v>
      </c>
      <c r="H235" s="11">
        <v>8</v>
      </c>
      <c r="I235" s="20" t="s">
        <v>259</v>
      </c>
      <c r="J235" s="11" t="s">
        <v>261</v>
      </c>
      <c r="K235" s="11" t="s">
        <v>2958</v>
      </c>
      <c r="L235" s="11">
        <v>2</v>
      </c>
    </row>
    <row r="236" spans="1:12">
      <c r="A236" s="11" t="s">
        <v>224</v>
      </c>
      <c r="D236" s="11" t="s">
        <v>260</v>
      </c>
      <c r="E236" s="19" t="s">
        <v>486</v>
      </c>
      <c r="F236" s="10">
        <v>42036</v>
      </c>
      <c r="G236" s="10">
        <v>44593</v>
      </c>
      <c r="H236" s="11">
        <v>8</v>
      </c>
      <c r="I236" s="20" t="s">
        <v>259</v>
      </c>
      <c r="J236" s="11" t="s">
        <v>261</v>
      </c>
      <c r="K236" s="11" t="s">
        <v>2958</v>
      </c>
      <c r="L236" s="11">
        <v>2</v>
      </c>
    </row>
    <row r="237" spans="1:12">
      <c r="A237" s="11" t="s">
        <v>225</v>
      </c>
      <c r="D237" s="11" t="s">
        <v>260</v>
      </c>
      <c r="E237" s="19" t="s">
        <v>487</v>
      </c>
      <c r="F237" s="10">
        <v>42036</v>
      </c>
      <c r="G237" s="10">
        <v>44593</v>
      </c>
      <c r="H237" s="11">
        <v>8</v>
      </c>
      <c r="I237" s="20" t="s">
        <v>259</v>
      </c>
      <c r="J237" s="11" t="s">
        <v>261</v>
      </c>
      <c r="K237" s="11" t="s">
        <v>2958</v>
      </c>
      <c r="L237" s="11">
        <v>2</v>
      </c>
    </row>
    <row r="238" spans="1:12">
      <c r="A238" s="11" t="s">
        <v>226</v>
      </c>
      <c r="D238" s="11" t="s">
        <v>260</v>
      </c>
      <c r="E238" s="19" t="s">
        <v>488</v>
      </c>
      <c r="F238" s="10">
        <v>42036</v>
      </c>
      <c r="G238" s="10">
        <v>44593</v>
      </c>
      <c r="H238" s="11">
        <v>8</v>
      </c>
      <c r="I238" s="20" t="s">
        <v>259</v>
      </c>
      <c r="J238" s="11" t="s">
        <v>261</v>
      </c>
      <c r="K238" s="11" t="s">
        <v>2958</v>
      </c>
      <c r="L238" s="11">
        <v>2</v>
      </c>
    </row>
    <row r="239" spans="1:12">
      <c r="A239" s="11" t="s">
        <v>227</v>
      </c>
      <c r="D239" s="11" t="s">
        <v>260</v>
      </c>
      <c r="E239" s="19" t="s">
        <v>489</v>
      </c>
      <c r="F239" s="10">
        <v>42036</v>
      </c>
      <c r="G239" s="10">
        <v>44593</v>
      </c>
      <c r="H239" s="11">
        <v>8</v>
      </c>
      <c r="I239" s="20" t="s">
        <v>259</v>
      </c>
      <c r="J239" s="11" t="s">
        <v>261</v>
      </c>
      <c r="K239" s="11" t="s">
        <v>2958</v>
      </c>
      <c r="L239" s="11">
        <v>2</v>
      </c>
    </row>
    <row r="240" spans="1:12">
      <c r="A240" s="11" t="s">
        <v>228</v>
      </c>
      <c r="D240" s="11" t="s">
        <v>260</v>
      </c>
      <c r="E240" s="19" t="s">
        <v>490</v>
      </c>
      <c r="F240" s="10">
        <v>42036</v>
      </c>
      <c r="G240" s="10">
        <v>44593</v>
      </c>
      <c r="H240" s="11">
        <v>8</v>
      </c>
      <c r="I240" s="20" t="s">
        <v>259</v>
      </c>
      <c r="J240" s="11" t="s">
        <v>261</v>
      </c>
      <c r="K240" s="11" t="s">
        <v>2958</v>
      </c>
      <c r="L240" s="11">
        <v>2</v>
      </c>
    </row>
    <row r="241" spans="1:12">
      <c r="A241" s="11" t="s">
        <v>229</v>
      </c>
      <c r="D241" s="11" t="s">
        <v>260</v>
      </c>
      <c r="E241" s="19" t="s">
        <v>491</v>
      </c>
      <c r="F241" s="10">
        <v>42036</v>
      </c>
      <c r="G241" s="10">
        <v>44593</v>
      </c>
      <c r="H241" s="11">
        <v>8</v>
      </c>
      <c r="I241" s="20" t="s">
        <v>259</v>
      </c>
      <c r="J241" s="11" t="s">
        <v>261</v>
      </c>
      <c r="K241" s="11" t="s">
        <v>2958</v>
      </c>
      <c r="L241" s="11">
        <v>2</v>
      </c>
    </row>
    <row r="242" spans="1:12">
      <c r="A242" s="11" t="s">
        <v>230</v>
      </c>
      <c r="D242" s="11" t="s">
        <v>260</v>
      </c>
      <c r="E242" s="19" t="s">
        <v>492</v>
      </c>
      <c r="F242" s="10">
        <v>42036</v>
      </c>
      <c r="G242" s="10">
        <v>44593</v>
      </c>
      <c r="H242" s="11">
        <v>8</v>
      </c>
      <c r="I242" s="20" t="s">
        <v>259</v>
      </c>
      <c r="J242" s="11" t="s">
        <v>261</v>
      </c>
      <c r="K242" s="11" t="s">
        <v>2958</v>
      </c>
      <c r="L242" s="11">
        <v>2</v>
      </c>
    </row>
    <row r="243" spans="1:12">
      <c r="A243" s="11" t="s">
        <v>231</v>
      </c>
      <c r="D243" s="11" t="s">
        <v>260</v>
      </c>
      <c r="E243" s="19" t="s">
        <v>493</v>
      </c>
      <c r="F243" s="10">
        <v>42036</v>
      </c>
      <c r="G243" s="10">
        <v>44593</v>
      </c>
      <c r="H243" s="11">
        <v>8</v>
      </c>
      <c r="I243" s="20" t="s">
        <v>259</v>
      </c>
      <c r="J243" s="11" t="s">
        <v>261</v>
      </c>
      <c r="K243" s="11" t="s">
        <v>2958</v>
      </c>
      <c r="L243" s="11">
        <v>2</v>
      </c>
    </row>
    <row r="244" spans="1:12">
      <c r="A244" s="11" t="s">
        <v>232</v>
      </c>
      <c r="D244" s="11" t="s">
        <v>260</v>
      </c>
      <c r="E244" s="19" t="s">
        <v>494</v>
      </c>
      <c r="F244" s="10">
        <v>42036</v>
      </c>
      <c r="G244" s="10">
        <v>44593</v>
      </c>
      <c r="H244" s="11">
        <v>8</v>
      </c>
      <c r="I244" s="20" t="s">
        <v>259</v>
      </c>
      <c r="J244" s="11" t="s">
        <v>261</v>
      </c>
      <c r="K244" s="11" t="s">
        <v>2958</v>
      </c>
      <c r="L244" s="11">
        <v>2</v>
      </c>
    </row>
    <row r="245" spans="1:12">
      <c r="A245" s="11" t="s">
        <v>233</v>
      </c>
      <c r="D245" s="11" t="s">
        <v>260</v>
      </c>
      <c r="E245" s="19" t="s">
        <v>495</v>
      </c>
      <c r="F245" s="10">
        <v>42036</v>
      </c>
      <c r="G245" s="10">
        <v>44593</v>
      </c>
      <c r="H245" s="11">
        <v>8</v>
      </c>
      <c r="I245" s="20" t="s">
        <v>259</v>
      </c>
      <c r="J245" s="11" t="s">
        <v>261</v>
      </c>
      <c r="K245" s="11" t="s">
        <v>2958</v>
      </c>
      <c r="L245" s="11">
        <v>2</v>
      </c>
    </row>
    <row r="246" spans="1:12">
      <c r="A246" s="11" t="s">
        <v>234</v>
      </c>
      <c r="D246" s="11" t="s">
        <v>260</v>
      </c>
      <c r="E246" s="19" t="s">
        <v>496</v>
      </c>
      <c r="F246" s="10">
        <v>42036</v>
      </c>
      <c r="G246" s="10">
        <v>44593</v>
      </c>
      <c r="H246" s="11">
        <v>8</v>
      </c>
      <c r="I246" s="20" t="s">
        <v>259</v>
      </c>
      <c r="J246" s="11" t="s">
        <v>261</v>
      </c>
      <c r="K246" s="11" t="s">
        <v>2958</v>
      </c>
      <c r="L246" s="11">
        <v>2</v>
      </c>
    </row>
    <row r="247" spans="1:12">
      <c r="A247" s="11" t="s">
        <v>235</v>
      </c>
      <c r="D247" s="11" t="s">
        <v>260</v>
      </c>
      <c r="E247" s="19" t="s">
        <v>497</v>
      </c>
      <c r="F247" s="10">
        <v>42036</v>
      </c>
      <c r="G247" s="10">
        <v>44593</v>
      </c>
      <c r="H247" s="11">
        <v>8</v>
      </c>
      <c r="I247" s="20" t="s">
        <v>259</v>
      </c>
      <c r="J247" s="11" t="s">
        <v>261</v>
      </c>
      <c r="K247" s="11" t="s">
        <v>2958</v>
      </c>
      <c r="L247" s="11">
        <v>2</v>
      </c>
    </row>
    <row r="248" spans="1:12">
      <c r="A248" s="11" t="s">
        <v>236</v>
      </c>
      <c r="D248" s="11" t="s">
        <v>260</v>
      </c>
      <c r="E248" s="19" t="s">
        <v>498</v>
      </c>
      <c r="F248" s="10">
        <v>42036</v>
      </c>
      <c r="G248" s="10">
        <v>44593</v>
      </c>
      <c r="H248" s="11">
        <v>8</v>
      </c>
      <c r="I248" s="20" t="s">
        <v>259</v>
      </c>
      <c r="J248" s="11" t="s">
        <v>261</v>
      </c>
      <c r="K248" s="11" t="s">
        <v>2958</v>
      </c>
      <c r="L248" s="11">
        <v>2</v>
      </c>
    </row>
    <row r="249" spans="1:12">
      <c r="A249" s="11" t="s">
        <v>237</v>
      </c>
      <c r="D249" s="11" t="s">
        <v>260</v>
      </c>
      <c r="E249" s="19" t="s">
        <v>499</v>
      </c>
      <c r="F249" s="10">
        <v>42036</v>
      </c>
      <c r="G249" s="10">
        <v>44593</v>
      </c>
      <c r="H249" s="11">
        <v>8</v>
      </c>
      <c r="I249" s="20" t="s">
        <v>259</v>
      </c>
      <c r="J249" s="11" t="s">
        <v>261</v>
      </c>
      <c r="K249" s="11" t="s">
        <v>2958</v>
      </c>
      <c r="L249" s="11">
        <v>2</v>
      </c>
    </row>
    <row r="250" spans="1:12">
      <c r="A250" s="11" t="s">
        <v>238</v>
      </c>
      <c r="D250" s="11" t="s">
        <v>260</v>
      </c>
      <c r="E250" s="19" t="s">
        <v>500</v>
      </c>
      <c r="F250" s="10">
        <v>42036</v>
      </c>
      <c r="G250" s="10">
        <v>44593</v>
      </c>
      <c r="H250" s="11">
        <v>8</v>
      </c>
      <c r="I250" s="20" t="s">
        <v>259</v>
      </c>
      <c r="J250" s="11" t="s">
        <v>261</v>
      </c>
      <c r="K250" s="11" t="s">
        <v>2958</v>
      </c>
      <c r="L250" s="11">
        <v>2</v>
      </c>
    </row>
    <row r="251" spans="1:12">
      <c r="A251" s="11" t="s">
        <v>239</v>
      </c>
      <c r="D251" s="11" t="s">
        <v>260</v>
      </c>
      <c r="E251" s="19" t="s">
        <v>501</v>
      </c>
      <c r="F251" s="10">
        <v>42036</v>
      </c>
      <c r="G251" s="10">
        <v>44593</v>
      </c>
      <c r="H251" s="11">
        <v>8</v>
      </c>
      <c r="I251" s="20" t="s">
        <v>259</v>
      </c>
      <c r="J251" s="11" t="s">
        <v>261</v>
      </c>
      <c r="K251" s="11" t="s">
        <v>2958</v>
      </c>
      <c r="L251" s="11">
        <v>2</v>
      </c>
    </row>
    <row r="252" spans="1:12">
      <c r="A252" s="11" t="s">
        <v>240</v>
      </c>
      <c r="D252" s="11" t="s">
        <v>260</v>
      </c>
      <c r="E252" s="19" t="s">
        <v>502</v>
      </c>
      <c r="F252" s="10">
        <v>42036</v>
      </c>
      <c r="G252" s="10">
        <v>44593</v>
      </c>
      <c r="H252" s="11">
        <v>8</v>
      </c>
      <c r="I252" s="20" t="s">
        <v>259</v>
      </c>
      <c r="J252" s="11" t="s">
        <v>261</v>
      </c>
      <c r="K252" s="11" t="s">
        <v>2958</v>
      </c>
      <c r="L252" s="11">
        <v>2</v>
      </c>
    </row>
    <row r="253" spans="1:12">
      <c r="A253" s="11" t="s">
        <v>241</v>
      </c>
      <c r="D253" s="11" t="s">
        <v>260</v>
      </c>
      <c r="E253" s="19" t="s">
        <v>503</v>
      </c>
      <c r="F253" s="10">
        <v>42036</v>
      </c>
      <c r="G253" s="10">
        <v>44593</v>
      </c>
      <c r="H253" s="11">
        <v>8</v>
      </c>
      <c r="I253" s="20" t="s">
        <v>259</v>
      </c>
      <c r="J253" s="11" t="s">
        <v>261</v>
      </c>
      <c r="K253" s="11" t="s">
        <v>2958</v>
      </c>
      <c r="L253" s="11">
        <v>2</v>
      </c>
    </row>
    <row r="254" spans="1:12">
      <c r="A254" s="11" t="s">
        <v>242</v>
      </c>
      <c r="D254" s="11" t="s">
        <v>260</v>
      </c>
      <c r="E254" s="19" t="s">
        <v>504</v>
      </c>
      <c r="F254" s="10">
        <v>42036</v>
      </c>
      <c r="G254" s="10">
        <v>44593</v>
      </c>
      <c r="H254" s="11">
        <v>8</v>
      </c>
      <c r="I254" s="20" t="s">
        <v>259</v>
      </c>
      <c r="J254" s="11" t="s">
        <v>261</v>
      </c>
      <c r="K254" s="11" t="s">
        <v>2958</v>
      </c>
      <c r="L254" s="11">
        <v>2</v>
      </c>
    </row>
    <row r="255" spans="1:12">
      <c r="A255" s="11" t="s">
        <v>243</v>
      </c>
      <c r="D255" s="11" t="s">
        <v>260</v>
      </c>
      <c r="E255" s="19" t="s">
        <v>505</v>
      </c>
      <c r="F255" s="10">
        <v>42036</v>
      </c>
      <c r="G255" s="10">
        <v>44593</v>
      </c>
      <c r="H255" s="11">
        <v>8</v>
      </c>
      <c r="I255" s="20" t="s">
        <v>259</v>
      </c>
      <c r="J255" s="11" t="s">
        <v>261</v>
      </c>
      <c r="K255" s="11" t="s">
        <v>2958</v>
      </c>
      <c r="L255" s="11">
        <v>2</v>
      </c>
    </row>
    <row r="256" spans="1:12">
      <c r="A256" s="11" t="s">
        <v>244</v>
      </c>
      <c r="D256" s="11" t="s">
        <v>260</v>
      </c>
      <c r="E256" s="19" t="s">
        <v>506</v>
      </c>
      <c r="F256" s="10">
        <v>42036</v>
      </c>
      <c r="G256" s="10">
        <v>44593</v>
      </c>
      <c r="H256" s="11">
        <v>8</v>
      </c>
      <c r="I256" s="20" t="s">
        <v>259</v>
      </c>
      <c r="J256" s="11" t="s">
        <v>261</v>
      </c>
      <c r="K256" s="11" t="s">
        <v>2958</v>
      </c>
      <c r="L256" s="11">
        <v>2</v>
      </c>
    </row>
    <row r="257" spans="1:12">
      <c r="A257" s="11" t="s">
        <v>245</v>
      </c>
      <c r="D257" s="11" t="s">
        <v>260</v>
      </c>
      <c r="E257" s="19" t="s">
        <v>507</v>
      </c>
      <c r="F257" s="10">
        <v>42036</v>
      </c>
      <c r="G257" s="10">
        <v>44593</v>
      </c>
      <c r="H257" s="11">
        <v>8</v>
      </c>
      <c r="I257" s="20" t="s">
        <v>259</v>
      </c>
      <c r="J257" s="11" t="s">
        <v>261</v>
      </c>
      <c r="K257" s="11" t="s">
        <v>2958</v>
      </c>
      <c r="L257" s="11">
        <v>2</v>
      </c>
    </row>
    <row r="258" spans="1:12">
      <c r="A258" s="11" t="s">
        <v>246</v>
      </c>
      <c r="D258" s="11" t="s">
        <v>260</v>
      </c>
      <c r="E258" s="19" t="s">
        <v>508</v>
      </c>
      <c r="F258" s="10">
        <v>42036</v>
      </c>
      <c r="G258" s="10">
        <v>44593</v>
      </c>
      <c r="H258" s="11">
        <v>8</v>
      </c>
      <c r="I258" s="20" t="s">
        <v>259</v>
      </c>
      <c r="J258" s="11" t="s">
        <v>261</v>
      </c>
      <c r="K258" s="11" t="s">
        <v>2958</v>
      </c>
      <c r="L258" s="11">
        <v>2</v>
      </c>
    </row>
    <row r="259" spans="1:12">
      <c r="A259" s="11" t="s">
        <v>247</v>
      </c>
      <c r="D259" s="11" t="s">
        <v>260</v>
      </c>
      <c r="E259" s="19" t="s">
        <v>509</v>
      </c>
      <c r="F259" s="10">
        <v>42036</v>
      </c>
      <c r="G259" s="10">
        <v>44593</v>
      </c>
      <c r="H259" s="11">
        <v>8</v>
      </c>
      <c r="I259" s="20" t="s">
        <v>259</v>
      </c>
      <c r="J259" s="11" t="s">
        <v>261</v>
      </c>
      <c r="K259" s="11" t="s">
        <v>2958</v>
      </c>
      <c r="L259" s="11">
        <v>2</v>
      </c>
    </row>
    <row r="260" spans="1:12">
      <c r="A260" s="11" t="s">
        <v>248</v>
      </c>
      <c r="D260" s="11" t="s">
        <v>260</v>
      </c>
      <c r="E260" s="19" t="s">
        <v>510</v>
      </c>
      <c r="F260" s="10">
        <v>42036</v>
      </c>
      <c r="G260" s="10">
        <v>44593</v>
      </c>
      <c r="H260" s="11">
        <v>8</v>
      </c>
      <c r="I260" s="20" t="s">
        <v>259</v>
      </c>
      <c r="J260" s="11" t="s">
        <v>261</v>
      </c>
      <c r="K260" s="11" t="s">
        <v>2958</v>
      </c>
      <c r="L260" s="11">
        <v>2</v>
      </c>
    </row>
    <row r="261" spans="1:12">
      <c r="A261" s="11" t="s">
        <v>249</v>
      </c>
      <c r="D261" s="11" t="s">
        <v>260</v>
      </c>
      <c r="E261" s="19" t="s">
        <v>511</v>
      </c>
      <c r="F261" s="10">
        <v>42036</v>
      </c>
      <c r="G261" s="10">
        <v>44593</v>
      </c>
      <c r="H261" s="11">
        <v>8</v>
      </c>
      <c r="I261" s="20" t="s">
        <v>259</v>
      </c>
      <c r="J261" s="11" t="s">
        <v>261</v>
      </c>
      <c r="K261" s="11" t="s">
        <v>2958</v>
      </c>
      <c r="L261" s="11">
        <v>2</v>
      </c>
    </row>
    <row r="262" spans="1:12">
      <c r="A262" s="11" t="s">
        <v>512</v>
      </c>
      <c r="D262" s="11" t="s">
        <v>260</v>
      </c>
      <c r="E262" s="19" t="s">
        <v>762</v>
      </c>
      <c r="F262" s="10">
        <v>42036</v>
      </c>
      <c r="G262" s="10">
        <v>44593</v>
      </c>
      <c r="H262" s="11">
        <v>8</v>
      </c>
      <c r="I262" s="20" t="s">
        <v>259</v>
      </c>
      <c r="J262" s="11" t="s">
        <v>261</v>
      </c>
      <c r="K262" s="11" t="s">
        <v>2958</v>
      </c>
      <c r="L262" s="11">
        <v>2</v>
      </c>
    </row>
    <row r="263" spans="1:12">
      <c r="A263" s="11" t="s">
        <v>513</v>
      </c>
      <c r="D263" s="11" t="s">
        <v>260</v>
      </c>
      <c r="E263" s="19" t="s">
        <v>763</v>
      </c>
      <c r="F263" s="10">
        <v>42036</v>
      </c>
      <c r="G263" s="10">
        <v>44593</v>
      </c>
      <c r="H263" s="11">
        <v>8</v>
      </c>
      <c r="I263" s="20" t="s">
        <v>259</v>
      </c>
      <c r="J263" s="11" t="s">
        <v>261</v>
      </c>
      <c r="K263" s="11" t="s">
        <v>2958</v>
      </c>
      <c r="L263" s="11">
        <v>2</v>
      </c>
    </row>
    <row r="264" spans="1:12">
      <c r="A264" s="11" t="s">
        <v>514</v>
      </c>
      <c r="D264" s="11" t="s">
        <v>260</v>
      </c>
      <c r="E264" s="19" t="s">
        <v>764</v>
      </c>
      <c r="F264" s="10">
        <v>42036</v>
      </c>
      <c r="G264" s="10">
        <v>44593</v>
      </c>
      <c r="H264" s="11">
        <v>8</v>
      </c>
      <c r="I264" s="20" t="s">
        <v>259</v>
      </c>
      <c r="J264" s="11" t="s">
        <v>261</v>
      </c>
      <c r="K264" s="11" t="s">
        <v>2958</v>
      </c>
      <c r="L264" s="11">
        <v>2</v>
      </c>
    </row>
    <row r="265" spans="1:12">
      <c r="A265" s="11" t="s">
        <v>515</v>
      </c>
      <c r="D265" s="11" t="s">
        <v>260</v>
      </c>
      <c r="E265" s="19" t="s">
        <v>765</v>
      </c>
      <c r="F265" s="10">
        <v>42036</v>
      </c>
      <c r="G265" s="10">
        <v>44593</v>
      </c>
      <c r="H265" s="11">
        <v>8</v>
      </c>
      <c r="I265" s="20" t="s">
        <v>259</v>
      </c>
      <c r="J265" s="11" t="s">
        <v>261</v>
      </c>
      <c r="K265" s="11" t="s">
        <v>2958</v>
      </c>
      <c r="L265" s="11">
        <v>2</v>
      </c>
    </row>
    <row r="266" spans="1:12">
      <c r="A266" s="11" t="s">
        <v>516</v>
      </c>
      <c r="D266" s="11" t="s">
        <v>260</v>
      </c>
      <c r="E266" s="19" t="s">
        <v>766</v>
      </c>
      <c r="F266" s="10">
        <v>42036</v>
      </c>
      <c r="G266" s="10">
        <v>44593</v>
      </c>
      <c r="H266" s="11">
        <v>8</v>
      </c>
      <c r="I266" s="20" t="s">
        <v>259</v>
      </c>
      <c r="J266" s="11" t="s">
        <v>261</v>
      </c>
      <c r="K266" s="11" t="s">
        <v>2958</v>
      </c>
      <c r="L266" s="11">
        <v>2</v>
      </c>
    </row>
    <row r="267" spans="1:12">
      <c r="A267" s="11" t="s">
        <v>517</v>
      </c>
      <c r="D267" s="11" t="s">
        <v>260</v>
      </c>
      <c r="E267" s="19" t="s">
        <v>767</v>
      </c>
      <c r="F267" s="10">
        <v>42036</v>
      </c>
      <c r="G267" s="10">
        <v>44593</v>
      </c>
      <c r="H267" s="11">
        <v>8</v>
      </c>
      <c r="I267" s="20" t="s">
        <v>259</v>
      </c>
      <c r="J267" s="11" t="s">
        <v>261</v>
      </c>
      <c r="K267" s="11" t="s">
        <v>2958</v>
      </c>
      <c r="L267" s="11">
        <v>2</v>
      </c>
    </row>
    <row r="268" spans="1:12">
      <c r="A268" s="11" t="s">
        <v>518</v>
      </c>
      <c r="D268" s="11" t="s">
        <v>260</v>
      </c>
      <c r="E268" s="19" t="s">
        <v>768</v>
      </c>
      <c r="F268" s="10">
        <v>42036</v>
      </c>
      <c r="G268" s="10">
        <v>44593</v>
      </c>
      <c r="H268" s="11">
        <v>8</v>
      </c>
      <c r="I268" s="20" t="s">
        <v>259</v>
      </c>
      <c r="J268" s="11" t="s">
        <v>261</v>
      </c>
      <c r="K268" s="11" t="s">
        <v>2958</v>
      </c>
      <c r="L268" s="11">
        <v>2</v>
      </c>
    </row>
    <row r="269" spans="1:12">
      <c r="A269" s="11" t="s">
        <v>519</v>
      </c>
      <c r="D269" s="11" t="s">
        <v>260</v>
      </c>
      <c r="E269" s="19" t="s">
        <v>769</v>
      </c>
      <c r="F269" s="10">
        <v>42036</v>
      </c>
      <c r="G269" s="10">
        <v>44593</v>
      </c>
      <c r="H269" s="11">
        <v>8</v>
      </c>
      <c r="I269" s="20" t="s">
        <v>259</v>
      </c>
      <c r="J269" s="11" t="s">
        <v>261</v>
      </c>
      <c r="K269" s="11" t="s">
        <v>2958</v>
      </c>
      <c r="L269" s="11">
        <v>2</v>
      </c>
    </row>
    <row r="270" spans="1:12">
      <c r="A270" s="11" t="s">
        <v>520</v>
      </c>
      <c r="D270" s="11" t="s">
        <v>260</v>
      </c>
      <c r="E270" s="19" t="s">
        <v>770</v>
      </c>
      <c r="F270" s="10">
        <v>42036</v>
      </c>
      <c r="G270" s="10">
        <v>44593</v>
      </c>
      <c r="H270" s="11">
        <v>8</v>
      </c>
      <c r="I270" s="20" t="s">
        <v>259</v>
      </c>
      <c r="J270" s="11" t="s">
        <v>261</v>
      </c>
      <c r="K270" s="11" t="s">
        <v>2958</v>
      </c>
      <c r="L270" s="11">
        <v>2</v>
      </c>
    </row>
    <row r="271" spans="1:12">
      <c r="A271" s="11" t="s">
        <v>521</v>
      </c>
      <c r="D271" s="11" t="s">
        <v>260</v>
      </c>
      <c r="E271" s="19" t="s">
        <v>771</v>
      </c>
      <c r="F271" s="10">
        <v>42036</v>
      </c>
      <c r="G271" s="10">
        <v>44593</v>
      </c>
      <c r="H271" s="11">
        <v>8</v>
      </c>
      <c r="I271" s="20" t="s">
        <v>259</v>
      </c>
      <c r="J271" s="11" t="s">
        <v>261</v>
      </c>
      <c r="K271" s="11" t="s">
        <v>2958</v>
      </c>
      <c r="L271" s="11">
        <v>2</v>
      </c>
    </row>
    <row r="272" spans="1:12">
      <c r="A272" s="11" t="s">
        <v>522</v>
      </c>
      <c r="D272" s="11" t="s">
        <v>260</v>
      </c>
      <c r="E272" s="19" t="s">
        <v>772</v>
      </c>
      <c r="F272" s="10">
        <v>42036</v>
      </c>
      <c r="G272" s="10">
        <v>44593</v>
      </c>
      <c r="H272" s="11">
        <v>8</v>
      </c>
      <c r="I272" s="20" t="s">
        <v>259</v>
      </c>
      <c r="J272" s="11" t="s">
        <v>261</v>
      </c>
      <c r="K272" s="11" t="s">
        <v>2958</v>
      </c>
      <c r="L272" s="11">
        <v>2</v>
      </c>
    </row>
    <row r="273" spans="1:12">
      <c r="A273" s="11" t="s">
        <v>523</v>
      </c>
      <c r="D273" s="11" t="s">
        <v>260</v>
      </c>
      <c r="E273" s="19" t="s">
        <v>773</v>
      </c>
      <c r="F273" s="10">
        <v>42036</v>
      </c>
      <c r="G273" s="10">
        <v>44593</v>
      </c>
      <c r="H273" s="11">
        <v>8</v>
      </c>
      <c r="I273" s="20" t="s">
        <v>259</v>
      </c>
      <c r="J273" s="11" t="s">
        <v>261</v>
      </c>
      <c r="K273" s="11" t="s">
        <v>2958</v>
      </c>
      <c r="L273" s="11">
        <v>2</v>
      </c>
    </row>
    <row r="274" spans="1:12">
      <c r="A274" s="11" t="s">
        <v>524</v>
      </c>
      <c r="D274" s="11" t="s">
        <v>260</v>
      </c>
      <c r="E274" s="19" t="s">
        <v>774</v>
      </c>
      <c r="F274" s="10">
        <v>42036</v>
      </c>
      <c r="G274" s="10">
        <v>44593</v>
      </c>
      <c r="H274" s="11">
        <v>8</v>
      </c>
      <c r="I274" s="20" t="s">
        <v>259</v>
      </c>
      <c r="J274" s="11" t="s">
        <v>261</v>
      </c>
      <c r="K274" s="11" t="s">
        <v>2958</v>
      </c>
      <c r="L274" s="11">
        <v>2</v>
      </c>
    </row>
    <row r="275" spans="1:12">
      <c r="A275" s="11" t="s">
        <v>525</v>
      </c>
      <c r="D275" s="11" t="s">
        <v>260</v>
      </c>
      <c r="E275" s="19" t="s">
        <v>775</v>
      </c>
      <c r="F275" s="10">
        <v>42036</v>
      </c>
      <c r="G275" s="10">
        <v>44593</v>
      </c>
      <c r="H275" s="11">
        <v>8</v>
      </c>
      <c r="I275" s="20" t="s">
        <v>259</v>
      </c>
      <c r="J275" s="11" t="s">
        <v>261</v>
      </c>
      <c r="K275" s="11" t="s">
        <v>2958</v>
      </c>
      <c r="L275" s="11">
        <v>2</v>
      </c>
    </row>
    <row r="276" spans="1:12">
      <c r="A276" s="11" t="s">
        <v>526</v>
      </c>
      <c r="D276" s="11" t="s">
        <v>260</v>
      </c>
      <c r="E276" s="19" t="s">
        <v>776</v>
      </c>
      <c r="F276" s="10">
        <v>42036</v>
      </c>
      <c r="G276" s="10">
        <v>44593</v>
      </c>
      <c r="H276" s="11">
        <v>8</v>
      </c>
      <c r="I276" s="20" t="s">
        <v>259</v>
      </c>
      <c r="J276" s="11" t="s">
        <v>261</v>
      </c>
      <c r="K276" s="11" t="s">
        <v>2958</v>
      </c>
      <c r="L276" s="11">
        <v>2</v>
      </c>
    </row>
    <row r="277" spans="1:12">
      <c r="A277" s="11" t="s">
        <v>527</v>
      </c>
      <c r="D277" s="11" t="s">
        <v>260</v>
      </c>
      <c r="E277" s="19" t="s">
        <v>777</v>
      </c>
      <c r="F277" s="10">
        <v>42036</v>
      </c>
      <c r="G277" s="10">
        <v>44593</v>
      </c>
      <c r="H277" s="11">
        <v>8</v>
      </c>
      <c r="I277" s="20" t="s">
        <v>259</v>
      </c>
      <c r="J277" s="11" t="s">
        <v>261</v>
      </c>
      <c r="K277" s="11" t="s">
        <v>2958</v>
      </c>
      <c r="L277" s="11">
        <v>2</v>
      </c>
    </row>
    <row r="278" spans="1:12">
      <c r="A278" s="11" t="s">
        <v>528</v>
      </c>
      <c r="D278" s="11" t="s">
        <v>260</v>
      </c>
      <c r="E278" s="19" t="s">
        <v>778</v>
      </c>
      <c r="F278" s="10">
        <v>42036</v>
      </c>
      <c r="G278" s="10">
        <v>44593</v>
      </c>
      <c r="H278" s="11">
        <v>8</v>
      </c>
      <c r="I278" s="20" t="s">
        <v>259</v>
      </c>
      <c r="J278" s="11" t="s">
        <v>261</v>
      </c>
      <c r="K278" s="11" t="s">
        <v>2958</v>
      </c>
      <c r="L278" s="11">
        <v>2</v>
      </c>
    </row>
    <row r="279" spans="1:12">
      <c r="A279" s="11" t="s">
        <v>529</v>
      </c>
      <c r="D279" s="11" t="s">
        <v>260</v>
      </c>
      <c r="E279" s="19" t="s">
        <v>779</v>
      </c>
      <c r="F279" s="10">
        <v>42036</v>
      </c>
      <c r="G279" s="10">
        <v>44593</v>
      </c>
      <c r="H279" s="11">
        <v>8</v>
      </c>
      <c r="I279" s="20" t="s">
        <v>259</v>
      </c>
      <c r="J279" s="11" t="s">
        <v>261</v>
      </c>
      <c r="K279" s="11" t="s">
        <v>2958</v>
      </c>
      <c r="L279" s="11">
        <v>2</v>
      </c>
    </row>
    <row r="280" spans="1:12">
      <c r="A280" s="11" t="s">
        <v>530</v>
      </c>
      <c r="D280" s="11" t="s">
        <v>260</v>
      </c>
      <c r="E280" s="19" t="s">
        <v>780</v>
      </c>
      <c r="F280" s="10">
        <v>42036</v>
      </c>
      <c r="G280" s="10">
        <v>44593</v>
      </c>
      <c r="H280" s="11">
        <v>8</v>
      </c>
      <c r="I280" s="20" t="s">
        <v>259</v>
      </c>
      <c r="J280" s="11" t="s">
        <v>261</v>
      </c>
      <c r="K280" s="11" t="s">
        <v>2958</v>
      </c>
      <c r="L280" s="11">
        <v>2</v>
      </c>
    </row>
    <row r="281" spans="1:12">
      <c r="A281" s="11" t="s">
        <v>531</v>
      </c>
      <c r="D281" s="11" t="s">
        <v>260</v>
      </c>
      <c r="E281" s="19" t="s">
        <v>781</v>
      </c>
      <c r="F281" s="10">
        <v>42036</v>
      </c>
      <c r="G281" s="10">
        <v>44593</v>
      </c>
      <c r="H281" s="11">
        <v>8</v>
      </c>
      <c r="I281" s="20" t="s">
        <v>259</v>
      </c>
      <c r="J281" s="11" t="s">
        <v>261</v>
      </c>
      <c r="K281" s="11" t="s">
        <v>2958</v>
      </c>
      <c r="L281" s="11">
        <v>2</v>
      </c>
    </row>
    <row r="282" spans="1:12">
      <c r="A282" s="11" t="s">
        <v>532</v>
      </c>
      <c r="D282" s="11" t="s">
        <v>260</v>
      </c>
      <c r="E282" s="19" t="s">
        <v>782</v>
      </c>
      <c r="F282" s="10">
        <v>42036</v>
      </c>
      <c r="G282" s="10">
        <v>44593</v>
      </c>
      <c r="H282" s="11">
        <v>8</v>
      </c>
      <c r="I282" s="20" t="s">
        <v>259</v>
      </c>
      <c r="J282" s="11" t="s">
        <v>261</v>
      </c>
      <c r="K282" s="11" t="s">
        <v>2958</v>
      </c>
      <c r="L282" s="11">
        <v>2</v>
      </c>
    </row>
    <row r="283" spans="1:12">
      <c r="A283" s="11" t="s">
        <v>533</v>
      </c>
      <c r="D283" s="11" t="s">
        <v>260</v>
      </c>
      <c r="E283" s="19" t="s">
        <v>783</v>
      </c>
      <c r="F283" s="10">
        <v>42036</v>
      </c>
      <c r="G283" s="10">
        <v>44593</v>
      </c>
      <c r="H283" s="11">
        <v>8</v>
      </c>
      <c r="I283" s="20" t="s">
        <v>259</v>
      </c>
      <c r="J283" s="11" t="s">
        <v>261</v>
      </c>
      <c r="K283" s="11" t="s">
        <v>2958</v>
      </c>
      <c r="L283" s="11">
        <v>2</v>
      </c>
    </row>
    <row r="284" spans="1:12">
      <c r="A284" s="11" t="s">
        <v>534</v>
      </c>
      <c r="D284" s="11" t="s">
        <v>260</v>
      </c>
      <c r="E284" s="19" t="s">
        <v>784</v>
      </c>
      <c r="F284" s="10">
        <v>42036</v>
      </c>
      <c r="G284" s="10">
        <v>44593</v>
      </c>
      <c r="H284" s="11">
        <v>8</v>
      </c>
      <c r="I284" s="20" t="s">
        <v>259</v>
      </c>
      <c r="J284" s="11" t="s">
        <v>261</v>
      </c>
      <c r="K284" s="11" t="s">
        <v>2958</v>
      </c>
      <c r="L284" s="11">
        <v>2</v>
      </c>
    </row>
    <row r="285" spans="1:12">
      <c r="A285" s="11" t="s">
        <v>535</v>
      </c>
      <c r="D285" s="11" t="s">
        <v>260</v>
      </c>
      <c r="E285" s="19" t="s">
        <v>785</v>
      </c>
      <c r="F285" s="10">
        <v>42036</v>
      </c>
      <c r="G285" s="10">
        <v>44593</v>
      </c>
      <c r="H285" s="11">
        <v>8</v>
      </c>
      <c r="I285" s="20" t="s">
        <v>259</v>
      </c>
      <c r="J285" s="11" t="s">
        <v>261</v>
      </c>
      <c r="K285" s="11" t="s">
        <v>2958</v>
      </c>
      <c r="L285" s="11">
        <v>2</v>
      </c>
    </row>
    <row r="286" spans="1:12">
      <c r="A286" s="11" t="s">
        <v>536</v>
      </c>
      <c r="D286" s="11" t="s">
        <v>260</v>
      </c>
      <c r="E286" s="19" t="s">
        <v>786</v>
      </c>
      <c r="F286" s="10">
        <v>42036</v>
      </c>
      <c r="G286" s="10">
        <v>44593</v>
      </c>
      <c r="H286" s="11">
        <v>8</v>
      </c>
      <c r="I286" s="20" t="s">
        <v>259</v>
      </c>
      <c r="J286" s="11" t="s">
        <v>261</v>
      </c>
      <c r="K286" s="11" t="s">
        <v>2958</v>
      </c>
      <c r="L286" s="11">
        <v>2</v>
      </c>
    </row>
    <row r="287" spans="1:12">
      <c r="A287" s="11" t="s">
        <v>537</v>
      </c>
      <c r="D287" s="11" t="s">
        <v>260</v>
      </c>
      <c r="E287" s="19" t="s">
        <v>787</v>
      </c>
      <c r="F287" s="10">
        <v>42036</v>
      </c>
      <c r="G287" s="10">
        <v>44593</v>
      </c>
      <c r="H287" s="11">
        <v>8</v>
      </c>
      <c r="I287" s="20" t="s">
        <v>259</v>
      </c>
      <c r="J287" s="11" t="s">
        <v>261</v>
      </c>
      <c r="K287" s="11" t="s">
        <v>2958</v>
      </c>
      <c r="L287" s="11">
        <v>2</v>
      </c>
    </row>
    <row r="288" spans="1:12">
      <c r="A288" s="11" t="s">
        <v>538</v>
      </c>
      <c r="D288" s="11" t="s">
        <v>260</v>
      </c>
      <c r="E288" s="19" t="s">
        <v>788</v>
      </c>
      <c r="F288" s="10">
        <v>42036</v>
      </c>
      <c r="G288" s="10">
        <v>44593</v>
      </c>
      <c r="H288" s="11">
        <v>8</v>
      </c>
      <c r="I288" s="20" t="s">
        <v>259</v>
      </c>
      <c r="J288" s="11" t="s">
        <v>261</v>
      </c>
      <c r="K288" s="11" t="s">
        <v>2958</v>
      </c>
      <c r="L288" s="11">
        <v>2</v>
      </c>
    </row>
    <row r="289" spans="1:12">
      <c r="A289" s="11" t="s">
        <v>539</v>
      </c>
      <c r="D289" s="11" t="s">
        <v>260</v>
      </c>
      <c r="E289" s="19" t="s">
        <v>789</v>
      </c>
      <c r="F289" s="10">
        <v>42036</v>
      </c>
      <c r="G289" s="10">
        <v>44593</v>
      </c>
      <c r="H289" s="11">
        <v>8</v>
      </c>
      <c r="I289" s="20" t="s">
        <v>259</v>
      </c>
      <c r="J289" s="11" t="s">
        <v>261</v>
      </c>
      <c r="K289" s="11" t="s">
        <v>2958</v>
      </c>
      <c r="L289" s="11">
        <v>2</v>
      </c>
    </row>
    <row r="290" spans="1:12">
      <c r="A290" s="11" t="s">
        <v>540</v>
      </c>
      <c r="D290" s="11" t="s">
        <v>260</v>
      </c>
      <c r="E290" s="19" t="s">
        <v>790</v>
      </c>
      <c r="F290" s="10">
        <v>42036</v>
      </c>
      <c r="G290" s="10">
        <v>44593</v>
      </c>
      <c r="H290" s="11">
        <v>8</v>
      </c>
      <c r="I290" s="20" t="s">
        <v>259</v>
      </c>
      <c r="J290" s="11" t="s">
        <v>261</v>
      </c>
      <c r="K290" s="11" t="s">
        <v>2958</v>
      </c>
      <c r="L290" s="11">
        <v>2</v>
      </c>
    </row>
    <row r="291" spans="1:12">
      <c r="A291" s="11" t="s">
        <v>541</v>
      </c>
      <c r="D291" s="11" t="s">
        <v>260</v>
      </c>
      <c r="E291" s="19" t="s">
        <v>791</v>
      </c>
      <c r="F291" s="10">
        <v>42036</v>
      </c>
      <c r="G291" s="10">
        <v>44593</v>
      </c>
      <c r="H291" s="11">
        <v>8</v>
      </c>
      <c r="I291" s="20" t="s">
        <v>259</v>
      </c>
      <c r="J291" s="11" t="s">
        <v>261</v>
      </c>
      <c r="K291" s="11" t="s">
        <v>2958</v>
      </c>
      <c r="L291" s="11">
        <v>2</v>
      </c>
    </row>
    <row r="292" spans="1:12">
      <c r="A292" s="11" t="s">
        <v>542</v>
      </c>
      <c r="D292" s="11" t="s">
        <v>260</v>
      </c>
      <c r="E292" s="19" t="s">
        <v>792</v>
      </c>
      <c r="F292" s="10">
        <v>42036</v>
      </c>
      <c r="G292" s="10">
        <v>44593</v>
      </c>
      <c r="H292" s="11">
        <v>8</v>
      </c>
      <c r="I292" s="20" t="s">
        <v>259</v>
      </c>
      <c r="J292" s="11" t="s">
        <v>261</v>
      </c>
      <c r="K292" s="11" t="s">
        <v>2958</v>
      </c>
      <c r="L292" s="11">
        <v>2</v>
      </c>
    </row>
    <row r="293" spans="1:12">
      <c r="A293" s="11" t="s">
        <v>543</v>
      </c>
      <c r="D293" s="11" t="s">
        <v>260</v>
      </c>
      <c r="E293" s="19" t="s">
        <v>793</v>
      </c>
      <c r="F293" s="10">
        <v>42036</v>
      </c>
      <c r="G293" s="10">
        <v>44593</v>
      </c>
      <c r="H293" s="11">
        <v>8</v>
      </c>
      <c r="I293" s="20" t="s">
        <v>259</v>
      </c>
      <c r="J293" s="11" t="s">
        <v>261</v>
      </c>
      <c r="K293" s="11" t="s">
        <v>2958</v>
      </c>
      <c r="L293" s="11">
        <v>2</v>
      </c>
    </row>
    <row r="294" spans="1:12">
      <c r="A294" s="11" t="s">
        <v>544</v>
      </c>
      <c r="D294" s="11" t="s">
        <v>260</v>
      </c>
      <c r="E294" s="19" t="s">
        <v>794</v>
      </c>
      <c r="F294" s="10">
        <v>42036</v>
      </c>
      <c r="G294" s="10">
        <v>44593</v>
      </c>
      <c r="H294" s="11">
        <v>8</v>
      </c>
      <c r="I294" s="20" t="s">
        <v>259</v>
      </c>
      <c r="J294" s="11" t="s">
        <v>261</v>
      </c>
      <c r="K294" s="11" t="s">
        <v>2958</v>
      </c>
      <c r="L294" s="11">
        <v>2</v>
      </c>
    </row>
    <row r="295" spans="1:12">
      <c r="A295" s="11" t="s">
        <v>545</v>
      </c>
      <c r="D295" s="11" t="s">
        <v>260</v>
      </c>
      <c r="E295" s="19" t="s">
        <v>795</v>
      </c>
      <c r="F295" s="10">
        <v>42036</v>
      </c>
      <c r="G295" s="10">
        <v>44593</v>
      </c>
      <c r="H295" s="11">
        <v>8</v>
      </c>
      <c r="I295" s="20" t="s">
        <v>259</v>
      </c>
      <c r="J295" s="11" t="s">
        <v>261</v>
      </c>
      <c r="K295" s="11" t="s">
        <v>2958</v>
      </c>
      <c r="L295" s="11">
        <v>2</v>
      </c>
    </row>
    <row r="296" spans="1:12">
      <c r="A296" s="11" t="s">
        <v>546</v>
      </c>
      <c r="D296" s="11" t="s">
        <v>260</v>
      </c>
      <c r="E296" s="19" t="s">
        <v>796</v>
      </c>
      <c r="F296" s="10">
        <v>42036</v>
      </c>
      <c r="G296" s="10">
        <v>44593</v>
      </c>
      <c r="H296" s="11">
        <v>8</v>
      </c>
      <c r="I296" s="20" t="s">
        <v>259</v>
      </c>
      <c r="J296" s="11" t="s">
        <v>261</v>
      </c>
      <c r="K296" s="11" t="s">
        <v>2958</v>
      </c>
      <c r="L296" s="11">
        <v>2</v>
      </c>
    </row>
    <row r="297" spans="1:12">
      <c r="A297" s="11" t="s">
        <v>547</v>
      </c>
      <c r="D297" s="11" t="s">
        <v>260</v>
      </c>
      <c r="E297" s="19" t="s">
        <v>797</v>
      </c>
      <c r="F297" s="10">
        <v>42036</v>
      </c>
      <c r="G297" s="10">
        <v>44593</v>
      </c>
      <c r="H297" s="11">
        <v>8</v>
      </c>
      <c r="I297" s="20" t="s">
        <v>259</v>
      </c>
      <c r="J297" s="11" t="s">
        <v>261</v>
      </c>
      <c r="K297" s="11" t="s">
        <v>2958</v>
      </c>
      <c r="L297" s="11">
        <v>2</v>
      </c>
    </row>
    <row r="298" spans="1:12">
      <c r="A298" s="11" t="s">
        <v>548</v>
      </c>
      <c r="D298" s="11" t="s">
        <v>260</v>
      </c>
      <c r="E298" s="19" t="s">
        <v>798</v>
      </c>
      <c r="F298" s="10">
        <v>42036</v>
      </c>
      <c r="G298" s="10">
        <v>44593</v>
      </c>
      <c r="H298" s="11">
        <v>8</v>
      </c>
      <c r="I298" s="20" t="s">
        <v>259</v>
      </c>
      <c r="J298" s="11" t="s">
        <v>261</v>
      </c>
      <c r="K298" s="11" t="s">
        <v>2958</v>
      </c>
      <c r="L298" s="11">
        <v>2</v>
      </c>
    </row>
    <row r="299" spans="1:12">
      <c r="A299" s="11" t="s">
        <v>549</v>
      </c>
      <c r="D299" s="11" t="s">
        <v>260</v>
      </c>
      <c r="E299" s="19" t="s">
        <v>799</v>
      </c>
      <c r="F299" s="10">
        <v>42036</v>
      </c>
      <c r="G299" s="10">
        <v>44593</v>
      </c>
      <c r="H299" s="11">
        <v>8</v>
      </c>
      <c r="I299" s="20" t="s">
        <v>259</v>
      </c>
      <c r="J299" s="11" t="s">
        <v>261</v>
      </c>
      <c r="K299" s="11" t="s">
        <v>2958</v>
      </c>
      <c r="L299" s="11">
        <v>2</v>
      </c>
    </row>
    <row r="300" spans="1:12">
      <c r="A300" s="11" t="s">
        <v>550</v>
      </c>
      <c r="D300" s="11" t="s">
        <v>260</v>
      </c>
      <c r="E300" s="19" t="s">
        <v>800</v>
      </c>
      <c r="F300" s="10">
        <v>42036</v>
      </c>
      <c r="G300" s="10">
        <v>44593</v>
      </c>
      <c r="H300" s="11">
        <v>8</v>
      </c>
      <c r="I300" s="20" t="s">
        <v>259</v>
      </c>
      <c r="J300" s="11" t="s">
        <v>261</v>
      </c>
      <c r="K300" s="11" t="s">
        <v>2958</v>
      </c>
      <c r="L300" s="11">
        <v>2</v>
      </c>
    </row>
    <row r="301" spans="1:12">
      <c r="A301" s="11" t="s">
        <v>551</v>
      </c>
      <c r="D301" s="11" t="s">
        <v>260</v>
      </c>
      <c r="E301" s="19" t="s">
        <v>801</v>
      </c>
      <c r="F301" s="10">
        <v>42036</v>
      </c>
      <c r="G301" s="10">
        <v>44593</v>
      </c>
      <c r="H301" s="11">
        <v>8</v>
      </c>
      <c r="I301" s="20" t="s">
        <v>259</v>
      </c>
      <c r="J301" s="11" t="s">
        <v>261</v>
      </c>
      <c r="K301" s="11" t="s">
        <v>2958</v>
      </c>
      <c r="L301" s="11">
        <v>2</v>
      </c>
    </row>
    <row r="302" spans="1:12">
      <c r="A302" s="11" t="s">
        <v>552</v>
      </c>
      <c r="D302" s="11" t="s">
        <v>260</v>
      </c>
      <c r="E302" s="19" t="s">
        <v>802</v>
      </c>
      <c r="F302" s="10">
        <v>42036</v>
      </c>
      <c r="G302" s="10">
        <v>44593</v>
      </c>
      <c r="H302" s="11">
        <v>8</v>
      </c>
      <c r="I302" s="20" t="s">
        <v>259</v>
      </c>
      <c r="J302" s="11" t="s">
        <v>261</v>
      </c>
      <c r="K302" s="11" t="s">
        <v>2958</v>
      </c>
      <c r="L302" s="11">
        <v>2</v>
      </c>
    </row>
    <row r="303" spans="1:12">
      <c r="A303" s="11" t="s">
        <v>553</v>
      </c>
      <c r="D303" s="11" t="s">
        <v>260</v>
      </c>
      <c r="E303" s="19" t="s">
        <v>803</v>
      </c>
      <c r="F303" s="10">
        <v>42036</v>
      </c>
      <c r="G303" s="10">
        <v>44593</v>
      </c>
      <c r="H303" s="11">
        <v>8</v>
      </c>
      <c r="I303" s="20" t="s">
        <v>259</v>
      </c>
      <c r="J303" s="11" t="s">
        <v>261</v>
      </c>
      <c r="K303" s="11" t="s">
        <v>2958</v>
      </c>
      <c r="L303" s="11">
        <v>2</v>
      </c>
    </row>
    <row r="304" spans="1:12">
      <c r="A304" s="11" t="s">
        <v>554</v>
      </c>
      <c r="D304" s="11" t="s">
        <v>260</v>
      </c>
      <c r="E304" s="19" t="s">
        <v>804</v>
      </c>
      <c r="F304" s="10">
        <v>42036</v>
      </c>
      <c r="G304" s="10">
        <v>44593</v>
      </c>
      <c r="H304" s="11">
        <v>8</v>
      </c>
      <c r="I304" s="20" t="s">
        <v>259</v>
      </c>
      <c r="J304" s="11" t="s">
        <v>261</v>
      </c>
      <c r="K304" s="11" t="s">
        <v>2958</v>
      </c>
      <c r="L304" s="11">
        <v>2</v>
      </c>
    </row>
    <row r="305" spans="1:12">
      <c r="A305" s="11" t="s">
        <v>555</v>
      </c>
      <c r="D305" s="11" t="s">
        <v>260</v>
      </c>
      <c r="E305" s="19" t="s">
        <v>805</v>
      </c>
      <c r="F305" s="10">
        <v>42036</v>
      </c>
      <c r="G305" s="10">
        <v>44593</v>
      </c>
      <c r="H305" s="11">
        <v>8</v>
      </c>
      <c r="I305" s="20" t="s">
        <v>259</v>
      </c>
      <c r="J305" s="11" t="s">
        <v>261</v>
      </c>
      <c r="K305" s="11" t="s">
        <v>2958</v>
      </c>
      <c r="L305" s="11">
        <v>2</v>
      </c>
    </row>
    <row r="306" spans="1:12">
      <c r="A306" s="11" t="s">
        <v>556</v>
      </c>
      <c r="D306" s="11" t="s">
        <v>260</v>
      </c>
      <c r="E306" s="19" t="s">
        <v>806</v>
      </c>
      <c r="F306" s="10">
        <v>42036</v>
      </c>
      <c r="G306" s="10">
        <v>44593</v>
      </c>
      <c r="H306" s="11">
        <v>8</v>
      </c>
      <c r="I306" s="20" t="s">
        <v>259</v>
      </c>
      <c r="J306" s="11" t="s">
        <v>261</v>
      </c>
      <c r="K306" s="11" t="s">
        <v>2958</v>
      </c>
      <c r="L306" s="11">
        <v>2</v>
      </c>
    </row>
    <row r="307" spans="1:12">
      <c r="A307" s="11" t="s">
        <v>557</v>
      </c>
      <c r="D307" s="11" t="s">
        <v>260</v>
      </c>
      <c r="E307" s="19" t="s">
        <v>807</v>
      </c>
      <c r="F307" s="10">
        <v>42036</v>
      </c>
      <c r="G307" s="10">
        <v>44593</v>
      </c>
      <c r="H307" s="11">
        <v>8</v>
      </c>
      <c r="I307" s="20" t="s">
        <v>259</v>
      </c>
      <c r="J307" s="11" t="s">
        <v>261</v>
      </c>
      <c r="K307" s="11" t="s">
        <v>2958</v>
      </c>
      <c r="L307" s="11">
        <v>2</v>
      </c>
    </row>
    <row r="308" spans="1:12">
      <c r="A308" s="11" t="s">
        <v>558</v>
      </c>
      <c r="D308" s="11" t="s">
        <v>260</v>
      </c>
      <c r="E308" s="19" t="s">
        <v>808</v>
      </c>
      <c r="F308" s="10">
        <v>42036</v>
      </c>
      <c r="G308" s="10">
        <v>44593</v>
      </c>
      <c r="H308" s="11">
        <v>8</v>
      </c>
      <c r="I308" s="20" t="s">
        <v>259</v>
      </c>
      <c r="J308" s="11" t="s">
        <v>261</v>
      </c>
      <c r="K308" s="11" t="s">
        <v>2958</v>
      </c>
      <c r="L308" s="11">
        <v>2</v>
      </c>
    </row>
    <row r="309" spans="1:12">
      <c r="A309" s="11" t="s">
        <v>559</v>
      </c>
      <c r="D309" s="11" t="s">
        <v>260</v>
      </c>
      <c r="E309" s="19" t="s">
        <v>809</v>
      </c>
      <c r="F309" s="10">
        <v>42036</v>
      </c>
      <c r="G309" s="10">
        <v>44593</v>
      </c>
      <c r="H309" s="11">
        <v>8</v>
      </c>
      <c r="I309" s="20" t="s">
        <v>259</v>
      </c>
      <c r="J309" s="11" t="s">
        <v>261</v>
      </c>
      <c r="K309" s="11" t="s">
        <v>2958</v>
      </c>
      <c r="L309" s="11">
        <v>2</v>
      </c>
    </row>
    <row r="310" spans="1:12">
      <c r="A310" s="11" t="s">
        <v>560</v>
      </c>
      <c r="D310" s="11" t="s">
        <v>260</v>
      </c>
      <c r="E310" s="19" t="s">
        <v>810</v>
      </c>
      <c r="F310" s="10">
        <v>42036</v>
      </c>
      <c r="G310" s="10">
        <v>44593</v>
      </c>
      <c r="H310" s="11">
        <v>8</v>
      </c>
      <c r="I310" s="20" t="s">
        <v>259</v>
      </c>
      <c r="J310" s="11" t="s">
        <v>261</v>
      </c>
      <c r="K310" s="11" t="s">
        <v>2958</v>
      </c>
      <c r="L310" s="11">
        <v>2</v>
      </c>
    </row>
    <row r="311" spans="1:12">
      <c r="A311" s="11" t="s">
        <v>561</v>
      </c>
      <c r="D311" s="11" t="s">
        <v>260</v>
      </c>
      <c r="E311" s="19" t="s">
        <v>811</v>
      </c>
      <c r="F311" s="10">
        <v>42036</v>
      </c>
      <c r="G311" s="10">
        <v>44593</v>
      </c>
      <c r="H311" s="11">
        <v>8</v>
      </c>
      <c r="I311" s="20" t="s">
        <v>259</v>
      </c>
      <c r="J311" s="11" t="s">
        <v>261</v>
      </c>
      <c r="K311" s="11" t="s">
        <v>2958</v>
      </c>
      <c r="L311" s="11">
        <v>2</v>
      </c>
    </row>
    <row r="312" spans="1:12">
      <c r="A312" s="11" t="s">
        <v>562</v>
      </c>
      <c r="D312" s="11" t="s">
        <v>260</v>
      </c>
      <c r="E312" s="19" t="s">
        <v>812</v>
      </c>
      <c r="F312" s="10">
        <v>42036</v>
      </c>
      <c r="G312" s="10">
        <v>44593</v>
      </c>
      <c r="H312" s="11">
        <v>8</v>
      </c>
      <c r="I312" s="20" t="s">
        <v>259</v>
      </c>
      <c r="J312" s="11" t="s">
        <v>261</v>
      </c>
      <c r="K312" s="11" t="s">
        <v>2958</v>
      </c>
      <c r="L312" s="11">
        <v>2</v>
      </c>
    </row>
    <row r="313" spans="1:12">
      <c r="A313" s="11" t="s">
        <v>563</v>
      </c>
      <c r="D313" s="11" t="s">
        <v>260</v>
      </c>
      <c r="E313" s="19" t="s">
        <v>813</v>
      </c>
      <c r="F313" s="10">
        <v>42036</v>
      </c>
      <c r="G313" s="10">
        <v>44593</v>
      </c>
      <c r="H313" s="11">
        <v>8</v>
      </c>
      <c r="I313" s="20" t="s">
        <v>259</v>
      </c>
      <c r="J313" s="11" t="s">
        <v>261</v>
      </c>
      <c r="K313" s="11" t="s">
        <v>2958</v>
      </c>
      <c r="L313" s="11">
        <v>2</v>
      </c>
    </row>
    <row r="314" spans="1:12">
      <c r="A314" s="11" t="s">
        <v>564</v>
      </c>
      <c r="D314" s="11" t="s">
        <v>260</v>
      </c>
      <c r="E314" s="19" t="s">
        <v>814</v>
      </c>
      <c r="F314" s="10">
        <v>42036</v>
      </c>
      <c r="G314" s="10">
        <v>44593</v>
      </c>
      <c r="H314" s="11">
        <v>8</v>
      </c>
      <c r="I314" s="20" t="s">
        <v>259</v>
      </c>
      <c r="J314" s="11" t="s">
        <v>261</v>
      </c>
      <c r="K314" s="11" t="s">
        <v>2958</v>
      </c>
      <c r="L314" s="11">
        <v>2</v>
      </c>
    </row>
    <row r="315" spans="1:12">
      <c r="A315" s="11" t="s">
        <v>565</v>
      </c>
      <c r="D315" s="11" t="s">
        <v>260</v>
      </c>
      <c r="E315" s="19" t="s">
        <v>815</v>
      </c>
      <c r="F315" s="10">
        <v>42036</v>
      </c>
      <c r="G315" s="10">
        <v>44593</v>
      </c>
      <c r="H315" s="11">
        <v>8</v>
      </c>
      <c r="I315" s="20" t="s">
        <v>259</v>
      </c>
      <c r="J315" s="11" t="s">
        <v>261</v>
      </c>
      <c r="K315" s="11" t="s">
        <v>2958</v>
      </c>
      <c r="L315" s="11">
        <v>2</v>
      </c>
    </row>
    <row r="316" spans="1:12">
      <c r="A316" s="11" t="s">
        <v>566</v>
      </c>
      <c r="D316" s="11" t="s">
        <v>260</v>
      </c>
      <c r="E316" s="19" t="s">
        <v>816</v>
      </c>
      <c r="F316" s="10">
        <v>42036</v>
      </c>
      <c r="G316" s="10">
        <v>44593</v>
      </c>
      <c r="H316" s="11">
        <v>8</v>
      </c>
      <c r="I316" s="20" t="s">
        <v>259</v>
      </c>
      <c r="J316" s="11" t="s">
        <v>261</v>
      </c>
      <c r="K316" s="11" t="s">
        <v>2958</v>
      </c>
      <c r="L316" s="11">
        <v>2</v>
      </c>
    </row>
    <row r="317" spans="1:12">
      <c r="A317" s="11" t="s">
        <v>567</v>
      </c>
      <c r="D317" s="11" t="s">
        <v>260</v>
      </c>
      <c r="E317" s="19" t="s">
        <v>817</v>
      </c>
      <c r="F317" s="10">
        <v>42036</v>
      </c>
      <c r="G317" s="10">
        <v>44593</v>
      </c>
      <c r="H317" s="11">
        <v>8</v>
      </c>
      <c r="I317" s="20" t="s">
        <v>259</v>
      </c>
      <c r="J317" s="11" t="s">
        <v>261</v>
      </c>
      <c r="K317" s="11" t="s">
        <v>2958</v>
      </c>
      <c r="L317" s="11">
        <v>2</v>
      </c>
    </row>
    <row r="318" spans="1:12">
      <c r="A318" s="11" t="s">
        <v>568</v>
      </c>
      <c r="D318" s="11" t="s">
        <v>260</v>
      </c>
      <c r="E318" s="19" t="s">
        <v>818</v>
      </c>
      <c r="F318" s="10">
        <v>42036</v>
      </c>
      <c r="G318" s="10">
        <v>44593</v>
      </c>
      <c r="H318" s="11">
        <v>8</v>
      </c>
      <c r="I318" s="20" t="s">
        <v>259</v>
      </c>
      <c r="J318" s="11" t="s">
        <v>261</v>
      </c>
      <c r="K318" s="11" t="s">
        <v>2958</v>
      </c>
      <c r="L318" s="11">
        <v>2</v>
      </c>
    </row>
    <row r="319" spans="1:12">
      <c r="A319" s="11" t="s">
        <v>569</v>
      </c>
      <c r="D319" s="11" t="s">
        <v>260</v>
      </c>
      <c r="E319" s="19" t="s">
        <v>819</v>
      </c>
      <c r="F319" s="10">
        <v>42036</v>
      </c>
      <c r="G319" s="10">
        <v>44593</v>
      </c>
      <c r="H319" s="11">
        <v>8</v>
      </c>
      <c r="I319" s="20" t="s">
        <v>259</v>
      </c>
      <c r="J319" s="11" t="s">
        <v>261</v>
      </c>
      <c r="K319" s="11" t="s">
        <v>2958</v>
      </c>
      <c r="L319" s="11">
        <v>2</v>
      </c>
    </row>
    <row r="320" spans="1:12">
      <c r="A320" s="11" t="s">
        <v>570</v>
      </c>
      <c r="D320" s="11" t="s">
        <v>260</v>
      </c>
      <c r="E320" s="19" t="s">
        <v>820</v>
      </c>
      <c r="F320" s="10">
        <v>42036</v>
      </c>
      <c r="G320" s="10">
        <v>44593</v>
      </c>
      <c r="H320" s="11">
        <v>8</v>
      </c>
      <c r="I320" s="20" t="s">
        <v>259</v>
      </c>
      <c r="J320" s="11" t="s">
        <v>261</v>
      </c>
      <c r="K320" s="11" t="s">
        <v>2958</v>
      </c>
      <c r="L320" s="11">
        <v>2</v>
      </c>
    </row>
    <row r="321" spans="1:12">
      <c r="A321" s="11" t="s">
        <v>571</v>
      </c>
      <c r="D321" s="11" t="s">
        <v>260</v>
      </c>
      <c r="E321" s="19" t="s">
        <v>821</v>
      </c>
      <c r="F321" s="10">
        <v>42036</v>
      </c>
      <c r="G321" s="10">
        <v>44593</v>
      </c>
      <c r="H321" s="11">
        <v>8</v>
      </c>
      <c r="I321" s="20" t="s">
        <v>259</v>
      </c>
      <c r="J321" s="11" t="s">
        <v>261</v>
      </c>
      <c r="K321" s="11" t="s">
        <v>2958</v>
      </c>
      <c r="L321" s="11">
        <v>2</v>
      </c>
    </row>
    <row r="322" spans="1:12">
      <c r="A322" s="11" t="s">
        <v>572</v>
      </c>
      <c r="D322" s="11" t="s">
        <v>260</v>
      </c>
      <c r="E322" s="19" t="s">
        <v>822</v>
      </c>
      <c r="F322" s="10">
        <v>42036</v>
      </c>
      <c r="G322" s="10">
        <v>44593</v>
      </c>
      <c r="H322" s="11">
        <v>8</v>
      </c>
      <c r="I322" s="20" t="s">
        <v>259</v>
      </c>
      <c r="J322" s="11" t="s">
        <v>261</v>
      </c>
      <c r="K322" s="11" t="s">
        <v>2958</v>
      </c>
      <c r="L322" s="11">
        <v>2</v>
      </c>
    </row>
    <row r="323" spans="1:12">
      <c r="A323" s="11" t="s">
        <v>573</v>
      </c>
      <c r="D323" s="11" t="s">
        <v>260</v>
      </c>
      <c r="E323" s="19" t="s">
        <v>823</v>
      </c>
      <c r="F323" s="10">
        <v>42036</v>
      </c>
      <c r="G323" s="10">
        <v>44593</v>
      </c>
      <c r="H323" s="11">
        <v>8</v>
      </c>
      <c r="I323" s="20" t="s">
        <v>259</v>
      </c>
      <c r="J323" s="11" t="s">
        <v>261</v>
      </c>
      <c r="K323" s="11" t="s">
        <v>2958</v>
      </c>
      <c r="L323" s="11">
        <v>2</v>
      </c>
    </row>
    <row r="324" spans="1:12">
      <c r="A324" s="11" t="s">
        <v>574</v>
      </c>
      <c r="D324" s="11" t="s">
        <v>260</v>
      </c>
      <c r="E324" s="19" t="s">
        <v>824</v>
      </c>
      <c r="F324" s="10">
        <v>42036</v>
      </c>
      <c r="G324" s="10">
        <v>44593</v>
      </c>
      <c r="H324" s="11">
        <v>8</v>
      </c>
      <c r="I324" s="20" t="s">
        <v>259</v>
      </c>
      <c r="J324" s="11" t="s">
        <v>261</v>
      </c>
      <c r="K324" s="11" t="s">
        <v>2958</v>
      </c>
      <c r="L324" s="11">
        <v>2</v>
      </c>
    </row>
    <row r="325" spans="1:12">
      <c r="A325" s="11" t="s">
        <v>575</v>
      </c>
      <c r="D325" s="11" t="s">
        <v>260</v>
      </c>
      <c r="E325" s="19" t="s">
        <v>825</v>
      </c>
      <c r="F325" s="10">
        <v>42036</v>
      </c>
      <c r="G325" s="10">
        <v>44593</v>
      </c>
      <c r="H325" s="11">
        <v>8</v>
      </c>
      <c r="I325" s="20" t="s">
        <v>259</v>
      </c>
      <c r="J325" s="11" t="s">
        <v>261</v>
      </c>
      <c r="K325" s="11" t="s">
        <v>2958</v>
      </c>
      <c r="L325" s="11">
        <v>2</v>
      </c>
    </row>
    <row r="326" spans="1:12">
      <c r="A326" s="11" t="s">
        <v>576</v>
      </c>
      <c r="D326" s="11" t="s">
        <v>260</v>
      </c>
      <c r="E326" s="19" t="s">
        <v>826</v>
      </c>
      <c r="F326" s="10">
        <v>42036</v>
      </c>
      <c r="G326" s="10">
        <v>44593</v>
      </c>
      <c r="H326" s="11">
        <v>8</v>
      </c>
      <c r="I326" s="20" t="s">
        <v>259</v>
      </c>
      <c r="J326" s="11" t="s">
        <v>261</v>
      </c>
      <c r="K326" s="11" t="s">
        <v>2958</v>
      </c>
      <c r="L326" s="11">
        <v>2</v>
      </c>
    </row>
    <row r="327" spans="1:12">
      <c r="A327" s="11" t="s">
        <v>577</v>
      </c>
      <c r="D327" s="11" t="s">
        <v>260</v>
      </c>
      <c r="E327" s="19" t="s">
        <v>827</v>
      </c>
      <c r="F327" s="10">
        <v>42036</v>
      </c>
      <c r="G327" s="10">
        <v>44593</v>
      </c>
      <c r="H327" s="11">
        <v>8</v>
      </c>
      <c r="I327" s="20" t="s">
        <v>259</v>
      </c>
      <c r="J327" s="11" t="s">
        <v>261</v>
      </c>
      <c r="K327" s="11" t="s">
        <v>2958</v>
      </c>
      <c r="L327" s="11">
        <v>2</v>
      </c>
    </row>
    <row r="328" spans="1:12">
      <c r="A328" s="11" t="s">
        <v>578</v>
      </c>
      <c r="D328" s="11" t="s">
        <v>260</v>
      </c>
      <c r="E328" s="19" t="s">
        <v>828</v>
      </c>
      <c r="F328" s="10">
        <v>42036</v>
      </c>
      <c r="G328" s="10">
        <v>44593</v>
      </c>
      <c r="H328" s="11">
        <v>8</v>
      </c>
      <c r="I328" s="20" t="s">
        <v>259</v>
      </c>
      <c r="J328" s="11" t="s">
        <v>261</v>
      </c>
      <c r="K328" s="11" t="s">
        <v>2958</v>
      </c>
      <c r="L328" s="11">
        <v>2</v>
      </c>
    </row>
    <row r="329" spans="1:12">
      <c r="A329" s="11" t="s">
        <v>579</v>
      </c>
      <c r="D329" s="11" t="s">
        <v>260</v>
      </c>
      <c r="E329" s="19" t="s">
        <v>829</v>
      </c>
      <c r="F329" s="10">
        <v>42036</v>
      </c>
      <c r="G329" s="10">
        <v>44593</v>
      </c>
      <c r="H329" s="11">
        <v>8</v>
      </c>
      <c r="I329" s="20" t="s">
        <v>259</v>
      </c>
      <c r="J329" s="11" t="s">
        <v>261</v>
      </c>
      <c r="K329" s="11" t="s">
        <v>2958</v>
      </c>
      <c r="L329" s="11">
        <v>2</v>
      </c>
    </row>
    <row r="330" spans="1:12">
      <c r="A330" s="11" t="s">
        <v>580</v>
      </c>
      <c r="D330" s="11" t="s">
        <v>260</v>
      </c>
      <c r="E330" s="19" t="s">
        <v>830</v>
      </c>
      <c r="F330" s="10">
        <v>42036</v>
      </c>
      <c r="G330" s="10">
        <v>44593</v>
      </c>
      <c r="H330" s="11">
        <v>8</v>
      </c>
      <c r="I330" s="20" t="s">
        <v>259</v>
      </c>
      <c r="J330" s="11" t="s">
        <v>261</v>
      </c>
      <c r="K330" s="11" t="s">
        <v>2958</v>
      </c>
      <c r="L330" s="11">
        <v>2</v>
      </c>
    </row>
    <row r="331" spans="1:12">
      <c r="A331" s="11" t="s">
        <v>581</v>
      </c>
      <c r="D331" s="11" t="s">
        <v>260</v>
      </c>
      <c r="E331" s="19" t="s">
        <v>831</v>
      </c>
      <c r="F331" s="10">
        <v>42036</v>
      </c>
      <c r="G331" s="10">
        <v>44593</v>
      </c>
      <c r="H331" s="11">
        <v>8</v>
      </c>
      <c r="I331" s="20" t="s">
        <v>259</v>
      </c>
      <c r="J331" s="11" t="s">
        <v>261</v>
      </c>
      <c r="K331" s="11" t="s">
        <v>2958</v>
      </c>
      <c r="L331" s="11">
        <v>2</v>
      </c>
    </row>
    <row r="332" spans="1:12">
      <c r="A332" s="11" t="s">
        <v>582</v>
      </c>
      <c r="D332" s="11" t="s">
        <v>260</v>
      </c>
      <c r="E332" s="19" t="s">
        <v>832</v>
      </c>
      <c r="F332" s="10">
        <v>42036</v>
      </c>
      <c r="G332" s="10">
        <v>44593</v>
      </c>
      <c r="H332" s="11">
        <v>8</v>
      </c>
      <c r="I332" s="20" t="s">
        <v>259</v>
      </c>
      <c r="J332" s="11" t="s">
        <v>261</v>
      </c>
      <c r="K332" s="11" t="s">
        <v>2958</v>
      </c>
      <c r="L332" s="11">
        <v>2</v>
      </c>
    </row>
    <row r="333" spans="1:12">
      <c r="A333" s="11" t="s">
        <v>583</v>
      </c>
      <c r="D333" s="11" t="s">
        <v>260</v>
      </c>
      <c r="E333" s="19" t="s">
        <v>833</v>
      </c>
      <c r="F333" s="10">
        <v>42036</v>
      </c>
      <c r="G333" s="10">
        <v>44593</v>
      </c>
      <c r="H333" s="11">
        <v>8</v>
      </c>
      <c r="I333" s="20" t="s">
        <v>259</v>
      </c>
      <c r="J333" s="11" t="s">
        <v>261</v>
      </c>
      <c r="K333" s="11" t="s">
        <v>2958</v>
      </c>
      <c r="L333" s="11">
        <v>2</v>
      </c>
    </row>
    <row r="334" spans="1:12">
      <c r="A334" s="11" t="s">
        <v>584</v>
      </c>
      <c r="D334" s="11" t="s">
        <v>260</v>
      </c>
      <c r="E334" s="19" t="s">
        <v>834</v>
      </c>
      <c r="F334" s="10">
        <v>42036</v>
      </c>
      <c r="G334" s="10">
        <v>44593</v>
      </c>
      <c r="H334" s="11">
        <v>8</v>
      </c>
      <c r="I334" s="20" t="s">
        <v>259</v>
      </c>
      <c r="J334" s="11" t="s">
        <v>261</v>
      </c>
      <c r="K334" s="11" t="s">
        <v>2958</v>
      </c>
      <c r="L334" s="11">
        <v>2</v>
      </c>
    </row>
    <row r="335" spans="1:12">
      <c r="A335" s="11" t="s">
        <v>585</v>
      </c>
      <c r="D335" s="11" t="s">
        <v>260</v>
      </c>
      <c r="E335" s="19" t="s">
        <v>835</v>
      </c>
      <c r="F335" s="10">
        <v>42036</v>
      </c>
      <c r="G335" s="10">
        <v>44593</v>
      </c>
      <c r="H335" s="11">
        <v>8</v>
      </c>
      <c r="I335" s="20" t="s">
        <v>259</v>
      </c>
      <c r="J335" s="11" t="s">
        <v>261</v>
      </c>
      <c r="K335" s="11" t="s">
        <v>2958</v>
      </c>
      <c r="L335" s="11">
        <v>2</v>
      </c>
    </row>
    <row r="336" spans="1:12">
      <c r="A336" s="11" t="s">
        <v>586</v>
      </c>
      <c r="D336" s="11" t="s">
        <v>260</v>
      </c>
      <c r="E336" s="19" t="s">
        <v>836</v>
      </c>
      <c r="F336" s="10">
        <v>42036</v>
      </c>
      <c r="G336" s="10">
        <v>44593</v>
      </c>
      <c r="H336" s="11">
        <v>8</v>
      </c>
      <c r="I336" s="20" t="s">
        <v>259</v>
      </c>
      <c r="J336" s="11" t="s">
        <v>261</v>
      </c>
      <c r="K336" s="11" t="s">
        <v>2958</v>
      </c>
      <c r="L336" s="11">
        <v>2</v>
      </c>
    </row>
    <row r="337" spans="1:12">
      <c r="A337" s="11" t="s">
        <v>587</v>
      </c>
      <c r="D337" s="11" t="s">
        <v>260</v>
      </c>
      <c r="E337" s="19" t="s">
        <v>837</v>
      </c>
      <c r="F337" s="10">
        <v>42036</v>
      </c>
      <c r="G337" s="10">
        <v>44593</v>
      </c>
      <c r="H337" s="11">
        <v>8</v>
      </c>
      <c r="I337" s="20" t="s">
        <v>259</v>
      </c>
      <c r="J337" s="11" t="s">
        <v>261</v>
      </c>
      <c r="K337" s="11" t="s">
        <v>2958</v>
      </c>
      <c r="L337" s="11">
        <v>2</v>
      </c>
    </row>
    <row r="338" spans="1:12">
      <c r="A338" s="11" t="s">
        <v>588</v>
      </c>
      <c r="D338" s="11" t="s">
        <v>260</v>
      </c>
      <c r="E338" s="19" t="s">
        <v>838</v>
      </c>
      <c r="F338" s="10">
        <v>42036</v>
      </c>
      <c r="G338" s="10">
        <v>44593</v>
      </c>
      <c r="H338" s="11">
        <v>8</v>
      </c>
      <c r="I338" s="20" t="s">
        <v>259</v>
      </c>
      <c r="J338" s="11" t="s">
        <v>261</v>
      </c>
      <c r="K338" s="11" t="s">
        <v>2958</v>
      </c>
      <c r="L338" s="11">
        <v>2</v>
      </c>
    </row>
    <row r="339" spans="1:12">
      <c r="A339" s="11" t="s">
        <v>589</v>
      </c>
      <c r="D339" s="11" t="s">
        <v>260</v>
      </c>
      <c r="E339" s="19" t="s">
        <v>839</v>
      </c>
      <c r="F339" s="10">
        <v>42036</v>
      </c>
      <c r="G339" s="10">
        <v>44593</v>
      </c>
      <c r="H339" s="11">
        <v>8</v>
      </c>
      <c r="I339" s="20" t="s">
        <v>259</v>
      </c>
      <c r="J339" s="11" t="s">
        <v>261</v>
      </c>
      <c r="K339" s="11" t="s">
        <v>2958</v>
      </c>
      <c r="L339" s="11">
        <v>2</v>
      </c>
    </row>
    <row r="340" spans="1:12">
      <c r="A340" s="11" t="s">
        <v>590</v>
      </c>
      <c r="D340" s="11" t="s">
        <v>260</v>
      </c>
      <c r="E340" s="19" t="s">
        <v>840</v>
      </c>
      <c r="F340" s="10">
        <v>42036</v>
      </c>
      <c r="G340" s="10">
        <v>44593</v>
      </c>
      <c r="H340" s="11">
        <v>8</v>
      </c>
      <c r="I340" s="20" t="s">
        <v>259</v>
      </c>
      <c r="J340" s="11" t="s">
        <v>261</v>
      </c>
      <c r="K340" s="11" t="s">
        <v>2958</v>
      </c>
      <c r="L340" s="11">
        <v>2</v>
      </c>
    </row>
    <row r="341" spans="1:12">
      <c r="A341" s="11" t="s">
        <v>591</v>
      </c>
      <c r="D341" s="11" t="s">
        <v>260</v>
      </c>
      <c r="E341" s="19" t="s">
        <v>841</v>
      </c>
      <c r="F341" s="10">
        <v>42036</v>
      </c>
      <c r="G341" s="10">
        <v>44593</v>
      </c>
      <c r="H341" s="11">
        <v>8</v>
      </c>
      <c r="I341" s="20" t="s">
        <v>259</v>
      </c>
      <c r="J341" s="11" t="s">
        <v>261</v>
      </c>
      <c r="K341" s="11" t="s">
        <v>2958</v>
      </c>
      <c r="L341" s="11">
        <v>2</v>
      </c>
    </row>
    <row r="342" spans="1:12">
      <c r="A342" s="11" t="s">
        <v>592</v>
      </c>
      <c r="D342" s="11" t="s">
        <v>260</v>
      </c>
      <c r="E342" s="19" t="s">
        <v>842</v>
      </c>
      <c r="F342" s="10">
        <v>42036</v>
      </c>
      <c r="G342" s="10">
        <v>44593</v>
      </c>
      <c r="H342" s="11">
        <v>8</v>
      </c>
      <c r="I342" s="20" t="s">
        <v>259</v>
      </c>
      <c r="J342" s="11" t="s">
        <v>261</v>
      </c>
      <c r="K342" s="11" t="s">
        <v>2958</v>
      </c>
      <c r="L342" s="11">
        <v>2</v>
      </c>
    </row>
    <row r="343" spans="1:12">
      <c r="A343" s="11" t="s">
        <v>593</v>
      </c>
      <c r="D343" s="11" t="s">
        <v>260</v>
      </c>
      <c r="E343" s="19" t="s">
        <v>843</v>
      </c>
      <c r="F343" s="10">
        <v>42036</v>
      </c>
      <c r="G343" s="10">
        <v>44593</v>
      </c>
      <c r="H343" s="11">
        <v>8</v>
      </c>
      <c r="I343" s="20" t="s">
        <v>259</v>
      </c>
      <c r="J343" s="11" t="s">
        <v>261</v>
      </c>
      <c r="K343" s="11" t="s">
        <v>2958</v>
      </c>
      <c r="L343" s="11">
        <v>2</v>
      </c>
    </row>
    <row r="344" spans="1:12">
      <c r="A344" s="11" t="s">
        <v>594</v>
      </c>
      <c r="D344" s="11" t="s">
        <v>260</v>
      </c>
      <c r="E344" s="19" t="s">
        <v>844</v>
      </c>
      <c r="F344" s="10">
        <v>42036</v>
      </c>
      <c r="G344" s="10">
        <v>44593</v>
      </c>
      <c r="H344" s="11">
        <v>8</v>
      </c>
      <c r="I344" s="20" t="s">
        <v>259</v>
      </c>
      <c r="J344" s="11" t="s">
        <v>261</v>
      </c>
      <c r="K344" s="11" t="s">
        <v>2958</v>
      </c>
      <c r="L344" s="11">
        <v>2</v>
      </c>
    </row>
    <row r="345" spans="1:12">
      <c r="A345" s="11" t="s">
        <v>595</v>
      </c>
      <c r="D345" s="11" t="s">
        <v>260</v>
      </c>
      <c r="E345" s="19" t="s">
        <v>845</v>
      </c>
      <c r="F345" s="10">
        <v>42036</v>
      </c>
      <c r="G345" s="10">
        <v>44593</v>
      </c>
      <c r="H345" s="11">
        <v>8</v>
      </c>
      <c r="I345" s="20" t="s">
        <v>259</v>
      </c>
      <c r="J345" s="11" t="s">
        <v>261</v>
      </c>
      <c r="K345" s="11" t="s">
        <v>2958</v>
      </c>
      <c r="L345" s="11">
        <v>2</v>
      </c>
    </row>
    <row r="346" spans="1:12">
      <c r="A346" s="11" t="s">
        <v>596</v>
      </c>
      <c r="D346" s="11" t="s">
        <v>260</v>
      </c>
      <c r="E346" s="19" t="s">
        <v>846</v>
      </c>
      <c r="F346" s="10">
        <v>42036</v>
      </c>
      <c r="G346" s="10">
        <v>44593</v>
      </c>
      <c r="H346" s="11">
        <v>8</v>
      </c>
      <c r="I346" s="20" t="s">
        <v>259</v>
      </c>
      <c r="J346" s="11" t="s">
        <v>261</v>
      </c>
      <c r="K346" s="11" t="s">
        <v>2958</v>
      </c>
      <c r="L346" s="11">
        <v>2</v>
      </c>
    </row>
    <row r="347" spans="1:12">
      <c r="A347" s="11" t="s">
        <v>597</v>
      </c>
      <c r="D347" s="11" t="s">
        <v>260</v>
      </c>
      <c r="E347" s="19" t="s">
        <v>847</v>
      </c>
      <c r="F347" s="10">
        <v>42036</v>
      </c>
      <c r="G347" s="10">
        <v>44593</v>
      </c>
      <c r="H347" s="11">
        <v>8</v>
      </c>
      <c r="I347" s="20" t="s">
        <v>259</v>
      </c>
      <c r="J347" s="11" t="s">
        <v>261</v>
      </c>
      <c r="K347" s="11" t="s">
        <v>2958</v>
      </c>
      <c r="L347" s="11">
        <v>2</v>
      </c>
    </row>
    <row r="348" spans="1:12">
      <c r="A348" s="11" t="s">
        <v>598</v>
      </c>
      <c r="D348" s="11" t="s">
        <v>260</v>
      </c>
      <c r="E348" s="19" t="s">
        <v>848</v>
      </c>
      <c r="F348" s="10">
        <v>42036</v>
      </c>
      <c r="G348" s="10">
        <v>44593</v>
      </c>
      <c r="H348" s="11">
        <v>8</v>
      </c>
      <c r="I348" s="20" t="s">
        <v>259</v>
      </c>
      <c r="J348" s="11" t="s">
        <v>261</v>
      </c>
      <c r="K348" s="11" t="s">
        <v>2958</v>
      </c>
      <c r="L348" s="11">
        <v>2</v>
      </c>
    </row>
    <row r="349" spans="1:12">
      <c r="A349" s="11" t="s">
        <v>599</v>
      </c>
      <c r="D349" s="11" t="s">
        <v>260</v>
      </c>
      <c r="E349" s="19" t="s">
        <v>849</v>
      </c>
      <c r="F349" s="10">
        <v>42036</v>
      </c>
      <c r="G349" s="10">
        <v>44593</v>
      </c>
      <c r="H349" s="11">
        <v>8</v>
      </c>
      <c r="I349" s="20" t="s">
        <v>259</v>
      </c>
      <c r="J349" s="11" t="s">
        <v>261</v>
      </c>
      <c r="K349" s="11" t="s">
        <v>2958</v>
      </c>
      <c r="L349" s="11">
        <v>2</v>
      </c>
    </row>
    <row r="350" spans="1:12">
      <c r="A350" s="11" t="s">
        <v>600</v>
      </c>
      <c r="D350" s="11" t="s">
        <v>260</v>
      </c>
      <c r="E350" s="19" t="s">
        <v>850</v>
      </c>
      <c r="F350" s="10">
        <v>42036</v>
      </c>
      <c r="G350" s="10">
        <v>44593</v>
      </c>
      <c r="H350" s="11">
        <v>8</v>
      </c>
      <c r="I350" s="20" t="s">
        <v>259</v>
      </c>
      <c r="J350" s="11" t="s">
        <v>261</v>
      </c>
      <c r="K350" s="11" t="s">
        <v>2958</v>
      </c>
      <c r="L350" s="11">
        <v>2</v>
      </c>
    </row>
    <row r="351" spans="1:12">
      <c r="A351" s="11" t="s">
        <v>601</v>
      </c>
      <c r="D351" s="11" t="s">
        <v>260</v>
      </c>
      <c r="E351" s="19" t="s">
        <v>851</v>
      </c>
      <c r="F351" s="10">
        <v>42036</v>
      </c>
      <c r="G351" s="10">
        <v>44593</v>
      </c>
      <c r="H351" s="11">
        <v>8</v>
      </c>
      <c r="I351" s="20" t="s">
        <v>259</v>
      </c>
      <c r="J351" s="11" t="s">
        <v>261</v>
      </c>
      <c r="K351" s="11" t="s">
        <v>2958</v>
      </c>
      <c r="L351" s="11">
        <v>2</v>
      </c>
    </row>
    <row r="352" spans="1:12">
      <c r="A352" s="11" t="s">
        <v>602</v>
      </c>
      <c r="D352" s="11" t="s">
        <v>260</v>
      </c>
      <c r="E352" s="19" t="s">
        <v>852</v>
      </c>
      <c r="F352" s="10">
        <v>42036</v>
      </c>
      <c r="G352" s="10">
        <v>44593</v>
      </c>
      <c r="H352" s="11">
        <v>8</v>
      </c>
      <c r="I352" s="20" t="s">
        <v>259</v>
      </c>
      <c r="J352" s="11" t="s">
        <v>261</v>
      </c>
      <c r="K352" s="11" t="s">
        <v>2958</v>
      </c>
      <c r="L352" s="11">
        <v>2</v>
      </c>
    </row>
    <row r="353" spans="1:12">
      <c r="A353" s="11" t="s">
        <v>603</v>
      </c>
      <c r="D353" s="11" t="s">
        <v>260</v>
      </c>
      <c r="E353" s="19" t="s">
        <v>853</v>
      </c>
      <c r="F353" s="10">
        <v>42036</v>
      </c>
      <c r="G353" s="10">
        <v>44593</v>
      </c>
      <c r="H353" s="11">
        <v>8</v>
      </c>
      <c r="I353" s="20" t="s">
        <v>259</v>
      </c>
      <c r="J353" s="11" t="s">
        <v>261</v>
      </c>
      <c r="K353" s="11" t="s">
        <v>2958</v>
      </c>
      <c r="L353" s="11">
        <v>2</v>
      </c>
    </row>
    <row r="354" spans="1:12">
      <c r="A354" s="11" t="s">
        <v>604</v>
      </c>
      <c r="D354" s="11" t="s">
        <v>260</v>
      </c>
      <c r="E354" s="19" t="s">
        <v>854</v>
      </c>
      <c r="F354" s="10">
        <v>42036</v>
      </c>
      <c r="G354" s="10">
        <v>44593</v>
      </c>
      <c r="H354" s="11">
        <v>8</v>
      </c>
      <c r="I354" s="20" t="s">
        <v>259</v>
      </c>
      <c r="J354" s="11" t="s">
        <v>261</v>
      </c>
      <c r="K354" s="11" t="s">
        <v>2958</v>
      </c>
      <c r="L354" s="11">
        <v>2</v>
      </c>
    </row>
    <row r="355" spans="1:12">
      <c r="A355" s="11" t="s">
        <v>605</v>
      </c>
      <c r="D355" s="11" t="s">
        <v>260</v>
      </c>
      <c r="E355" s="19" t="s">
        <v>855</v>
      </c>
      <c r="F355" s="10">
        <v>42036</v>
      </c>
      <c r="G355" s="10">
        <v>44593</v>
      </c>
      <c r="H355" s="11">
        <v>8</v>
      </c>
      <c r="I355" s="20" t="s">
        <v>259</v>
      </c>
      <c r="J355" s="11" t="s">
        <v>261</v>
      </c>
      <c r="K355" s="11" t="s">
        <v>2958</v>
      </c>
      <c r="L355" s="11">
        <v>2</v>
      </c>
    </row>
    <row r="356" spans="1:12">
      <c r="A356" s="11" t="s">
        <v>606</v>
      </c>
      <c r="D356" s="11" t="s">
        <v>260</v>
      </c>
      <c r="E356" s="19" t="s">
        <v>856</v>
      </c>
      <c r="F356" s="10">
        <v>42036</v>
      </c>
      <c r="G356" s="10">
        <v>44593</v>
      </c>
      <c r="H356" s="11">
        <v>8</v>
      </c>
      <c r="I356" s="20" t="s">
        <v>259</v>
      </c>
      <c r="J356" s="11" t="s">
        <v>261</v>
      </c>
      <c r="K356" s="11" t="s">
        <v>2958</v>
      </c>
      <c r="L356" s="11">
        <v>2</v>
      </c>
    </row>
    <row r="357" spans="1:12">
      <c r="A357" s="11" t="s">
        <v>607</v>
      </c>
      <c r="D357" s="11" t="s">
        <v>260</v>
      </c>
      <c r="E357" s="19" t="s">
        <v>857</v>
      </c>
      <c r="F357" s="10">
        <v>42036</v>
      </c>
      <c r="G357" s="10">
        <v>44593</v>
      </c>
      <c r="H357" s="11">
        <v>8</v>
      </c>
      <c r="I357" s="20" t="s">
        <v>259</v>
      </c>
      <c r="J357" s="11" t="s">
        <v>261</v>
      </c>
      <c r="K357" s="11" t="s">
        <v>2958</v>
      </c>
      <c r="L357" s="11">
        <v>2</v>
      </c>
    </row>
    <row r="358" spans="1:12">
      <c r="A358" s="11" t="s">
        <v>608</v>
      </c>
      <c r="D358" s="11" t="s">
        <v>260</v>
      </c>
      <c r="E358" s="19" t="s">
        <v>858</v>
      </c>
      <c r="F358" s="10">
        <v>42036</v>
      </c>
      <c r="G358" s="10">
        <v>44593</v>
      </c>
      <c r="H358" s="11">
        <v>8</v>
      </c>
      <c r="I358" s="20" t="s">
        <v>259</v>
      </c>
      <c r="J358" s="11" t="s">
        <v>261</v>
      </c>
      <c r="K358" s="11" t="s">
        <v>2958</v>
      </c>
      <c r="L358" s="11">
        <v>2</v>
      </c>
    </row>
    <row r="359" spans="1:12">
      <c r="A359" s="11" t="s">
        <v>609</v>
      </c>
      <c r="D359" s="11" t="s">
        <v>260</v>
      </c>
      <c r="E359" s="19" t="s">
        <v>859</v>
      </c>
      <c r="F359" s="10">
        <v>42036</v>
      </c>
      <c r="G359" s="10">
        <v>44593</v>
      </c>
      <c r="H359" s="11">
        <v>8</v>
      </c>
      <c r="I359" s="20" t="s">
        <v>259</v>
      </c>
      <c r="J359" s="11" t="s">
        <v>261</v>
      </c>
      <c r="K359" s="11" t="s">
        <v>2958</v>
      </c>
      <c r="L359" s="11">
        <v>2</v>
      </c>
    </row>
    <row r="360" spans="1:12">
      <c r="A360" s="11" t="s">
        <v>610</v>
      </c>
      <c r="D360" s="11" t="s">
        <v>260</v>
      </c>
      <c r="E360" s="19" t="s">
        <v>860</v>
      </c>
      <c r="F360" s="10">
        <v>42036</v>
      </c>
      <c r="G360" s="10">
        <v>44593</v>
      </c>
      <c r="H360" s="11">
        <v>8</v>
      </c>
      <c r="I360" s="20" t="s">
        <v>259</v>
      </c>
      <c r="J360" s="11" t="s">
        <v>261</v>
      </c>
      <c r="K360" s="11" t="s">
        <v>2958</v>
      </c>
      <c r="L360" s="11">
        <v>2</v>
      </c>
    </row>
    <row r="361" spans="1:12">
      <c r="A361" s="11" t="s">
        <v>611</v>
      </c>
      <c r="D361" s="11" t="s">
        <v>260</v>
      </c>
      <c r="E361" s="19" t="s">
        <v>861</v>
      </c>
      <c r="F361" s="10">
        <v>42036</v>
      </c>
      <c r="G361" s="10">
        <v>44593</v>
      </c>
      <c r="H361" s="11">
        <v>8</v>
      </c>
      <c r="I361" s="20" t="s">
        <v>259</v>
      </c>
      <c r="J361" s="11" t="s">
        <v>261</v>
      </c>
      <c r="K361" s="11" t="s">
        <v>2958</v>
      </c>
      <c r="L361" s="11">
        <v>2</v>
      </c>
    </row>
    <row r="362" spans="1:12">
      <c r="A362" s="11" t="s">
        <v>612</v>
      </c>
      <c r="D362" s="11" t="s">
        <v>260</v>
      </c>
      <c r="E362" s="19" t="s">
        <v>862</v>
      </c>
      <c r="F362" s="10">
        <v>42036</v>
      </c>
      <c r="G362" s="10">
        <v>44593</v>
      </c>
      <c r="H362" s="11">
        <v>8</v>
      </c>
      <c r="I362" s="20" t="s">
        <v>259</v>
      </c>
      <c r="J362" s="11" t="s">
        <v>261</v>
      </c>
      <c r="K362" s="11" t="s">
        <v>2958</v>
      </c>
      <c r="L362" s="11">
        <v>2</v>
      </c>
    </row>
    <row r="363" spans="1:12">
      <c r="A363" s="11" t="s">
        <v>613</v>
      </c>
      <c r="D363" s="11" t="s">
        <v>260</v>
      </c>
      <c r="E363" s="19" t="s">
        <v>863</v>
      </c>
      <c r="F363" s="10">
        <v>42036</v>
      </c>
      <c r="G363" s="10">
        <v>44593</v>
      </c>
      <c r="H363" s="11">
        <v>8</v>
      </c>
      <c r="I363" s="20" t="s">
        <v>259</v>
      </c>
      <c r="J363" s="11" t="s">
        <v>261</v>
      </c>
      <c r="K363" s="11" t="s">
        <v>2958</v>
      </c>
      <c r="L363" s="11">
        <v>2</v>
      </c>
    </row>
    <row r="364" spans="1:12">
      <c r="A364" s="11" t="s">
        <v>614</v>
      </c>
      <c r="D364" s="11" t="s">
        <v>260</v>
      </c>
      <c r="E364" s="19" t="s">
        <v>864</v>
      </c>
      <c r="F364" s="10">
        <v>42036</v>
      </c>
      <c r="G364" s="10">
        <v>44593</v>
      </c>
      <c r="H364" s="11">
        <v>8</v>
      </c>
      <c r="I364" s="20" t="s">
        <v>259</v>
      </c>
      <c r="J364" s="11" t="s">
        <v>261</v>
      </c>
      <c r="K364" s="11" t="s">
        <v>2958</v>
      </c>
      <c r="L364" s="11">
        <v>2</v>
      </c>
    </row>
    <row r="365" spans="1:12">
      <c r="A365" s="11" t="s">
        <v>615</v>
      </c>
      <c r="D365" s="11" t="s">
        <v>260</v>
      </c>
      <c r="E365" s="19" t="s">
        <v>865</v>
      </c>
      <c r="F365" s="10">
        <v>42036</v>
      </c>
      <c r="G365" s="10">
        <v>44593</v>
      </c>
      <c r="H365" s="11">
        <v>8</v>
      </c>
      <c r="I365" s="20" t="s">
        <v>259</v>
      </c>
      <c r="J365" s="11" t="s">
        <v>261</v>
      </c>
      <c r="K365" s="11" t="s">
        <v>2958</v>
      </c>
      <c r="L365" s="11">
        <v>2</v>
      </c>
    </row>
    <row r="366" spans="1:12">
      <c r="A366" s="11" t="s">
        <v>616</v>
      </c>
      <c r="D366" s="11" t="s">
        <v>260</v>
      </c>
      <c r="E366" s="19" t="s">
        <v>866</v>
      </c>
      <c r="F366" s="10">
        <v>42036</v>
      </c>
      <c r="G366" s="10">
        <v>44593</v>
      </c>
      <c r="H366" s="11">
        <v>8</v>
      </c>
      <c r="I366" s="20" t="s">
        <v>259</v>
      </c>
      <c r="J366" s="11" t="s">
        <v>261</v>
      </c>
      <c r="K366" s="11" t="s">
        <v>2958</v>
      </c>
      <c r="L366" s="11">
        <v>2</v>
      </c>
    </row>
    <row r="367" spans="1:12">
      <c r="A367" s="11" t="s">
        <v>617</v>
      </c>
      <c r="D367" s="11" t="s">
        <v>260</v>
      </c>
      <c r="E367" s="19" t="s">
        <v>867</v>
      </c>
      <c r="F367" s="10">
        <v>42036</v>
      </c>
      <c r="G367" s="10">
        <v>44593</v>
      </c>
      <c r="H367" s="11">
        <v>8</v>
      </c>
      <c r="I367" s="20" t="s">
        <v>259</v>
      </c>
      <c r="J367" s="11" t="s">
        <v>261</v>
      </c>
      <c r="K367" s="11" t="s">
        <v>2958</v>
      </c>
      <c r="L367" s="11">
        <v>2</v>
      </c>
    </row>
    <row r="368" spans="1:12">
      <c r="A368" s="11" t="s">
        <v>618</v>
      </c>
      <c r="D368" s="11" t="s">
        <v>260</v>
      </c>
      <c r="E368" s="19" t="s">
        <v>868</v>
      </c>
      <c r="F368" s="10">
        <v>42036</v>
      </c>
      <c r="G368" s="10">
        <v>44593</v>
      </c>
      <c r="H368" s="11">
        <v>8</v>
      </c>
      <c r="I368" s="20" t="s">
        <v>259</v>
      </c>
      <c r="J368" s="11" t="s">
        <v>261</v>
      </c>
      <c r="K368" s="11" t="s">
        <v>2958</v>
      </c>
      <c r="L368" s="11">
        <v>2</v>
      </c>
    </row>
    <row r="369" spans="1:12">
      <c r="A369" s="11" t="s">
        <v>619</v>
      </c>
      <c r="D369" s="11" t="s">
        <v>260</v>
      </c>
      <c r="E369" s="19" t="s">
        <v>869</v>
      </c>
      <c r="F369" s="10">
        <v>42036</v>
      </c>
      <c r="G369" s="10">
        <v>44593</v>
      </c>
      <c r="H369" s="11">
        <v>8</v>
      </c>
      <c r="I369" s="20" t="s">
        <v>259</v>
      </c>
      <c r="J369" s="11" t="s">
        <v>261</v>
      </c>
      <c r="K369" s="11" t="s">
        <v>2958</v>
      </c>
      <c r="L369" s="11">
        <v>2</v>
      </c>
    </row>
    <row r="370" spans="1:12">
      <c r="A370" s="11" t="s">
        <v>620</v>
      </c>
      <c r="D370" s="11" t="s">
        <v>260</v>
      </c>
      <c r="E370" s="19" t="s">
        <v>870</v>
      </c>
      <c r="F370" s="10">
        <v>42036</v>
      </c>
      <c r="G370" s="10">
        <v>44593</v>
      </c>
      <c r="H370" s="11">
        <v>8</v>
      </c>
      <c r="I370" s="20" t="s">
        <v>259</v>
      </c>
      <c r="J370" s="11" t="s">
        <v>261</v>
      </c>
      <c r="K370" s="11" t="s">
        <v>2958</v>
      </c>
      <c r="L370" s="11">
        <v>2</v>
      </c>
    </row>
    <row r="371" spans="1:12">
      <c r="A371" s="11" t="s">
        <v>621</v>
      </c>
      <c r="D371" s="11" t="s">
        <v>260</v>
      </c>
      <c r="E371" s="19" t="s">
        <v>871</v>
      </c>
      <c r="F371" s="10">
        <v>42036</v>
      </c>
      <c r="G371" s="10">
        <v>44593</v>
      </c>
      <c r="H371" s="11">
        <v>8</v>
      </c>
      <c r="I371" s="20" t="s">
        <v>259</v>
      </c>
      <c r="J371" s="11" t="s">
        <v>261</v>
      </c>
      <c r="K371" s="11" t="s">
        <v>2958</v>
      </c>
      <c r="L371" s="11">
        <v>2</v>
      </c>
    </row>
    <row r="372" spans="1:12">
      <c r="A372" s="11" t="s">
        <v>622</v>
      </c>
      <c r="D372" s="11" t="s">
        <v>260</v>
      </c>
      <c r="E372" s="19" t="s">
        <v>872</v>
      </c>
      <c r="F372" s="10">
        <v>42036</v>
      </c>
      <c r="G372" s="10">
        <v>44593</v>
      </c>
      <c r="H372" s="11">
        <v>8</v>
      </c>
      <c r="I372" s="20" t="s">
        <v>259</v>
      </c>
      <c r="J372" s="11" t="s">
        <v>261</v>
      </c>
      <c r="K372" s="11" t="s">
        <v>2958</v>
      </c>
      <c r="L372" s="11">
        <v>2</v>
      </c>
    </row>
    <row r="373" spans="1:12">
      <c r="A373" s="11" t="s">
        <v>623</v>
      </c>
      <c r="D373" s="11" t="s">
        <v>260</v>
      </c>
      <c r="E373" s="19" t="s">
        <v>873</v>
      </c>
      <c r="F373" s="10">
        <v>42036</v>
      </c>
      <c r="G373" s="10">
        <v>44593</v>
      </c>
      <c r="H373" s="11">
        <v>8</v>
      </c>
      <c r="I373" s="20" t="s">
        <v>259</v>
      </c>
      <c r="J373" s="11" t="s">
        <v>261</v>
      </c>
      <c r="K373" s="11" t="s">
        <v>2958</v>
      </c>
      <c r="L373" s="11">
        <v>2</v>
      </c>
    </row>
    <row r="374" spans="1:12">
      <c r="A374" s="11" t="s">
        <v>624</v>
      </c>
      <c r="D374" s="11" t="s">
        <v>260</v>
      </c>
      <c r="E374" s="19" t="s">
        <v>874</v>
      </c>
      <c r="F374" s="10">
        <v>42036</v>
      </c>
      <c r="G374" s="10">
        <v>44593</v>
      </c>
      <c r="H374" s="11">
        <v>8</v>
      </c>
      <c r="I374" s="20" t="s">
        <v>259</v>
      </c>
      <c r="J374" s="11" t="s">
        <v>261</v>
      </c>
      <c r="K374" s="11" t="s">
        <v>2958</v>
      </c>
      <c r="L374" s="11">
        <v>2</v>
      </c>
    </row>
    <row r="375" spans="1:12">
      <c r="A375" s="11" t="s">
        <v>625</v>
      </c>
      <c r="D375" s="11" t="s">
        <v>260</v>
      </c>
      <c r="E375" s="19" t="s">
        <v>875</v>
      </c>
      <c r="F375" s="10">
        <v>42036</v>
      </c>
      <c r="G375" s="10">
        <v>44593</v>
      </c>
      <c r="H375" s="11">
        <v>8</v>
      </c>
      <c r="I375" s="20" t="s">
        <v>259</v>
      </c>
      <c r="J375" s="11" t="s">
        <v>261</v>
      </c>
      <c r="K375" s="11" t="s">
        <v>2958</v>
      </c>
      <c r="L375" s="11">
        <v>2</v>
      </c>
    </row>
    <row r="376" spans="1:12">
      <c r="A376" s="11" t="s">
        <v>626</v>
      </c>
      <c r="D376" s="11" t="s">
        <v>260</v>
      </c>
      <c r="E376" s="19" t="s">
        <v>876</v>
      </c>
      <c r="F376" s="10">
        <v>42036</v>
      </c>
      <c r="G376" s="10">
        <v>44593</v>
      </c>
      <c r="H376" s="11">
        <v>8</v>
      </c>
      <c r="I376" s="20" t="s">
        <v>259</v>
      </c>
      <c r="J376" s="11" t="s">
        <v>261</v>
      </c>
      <c r="K376" s="11" t="s">
        <v>2958</v>
      </c>
      <c r="L376" s="11">
        <v>2</v>
      </c>
    </row>
    <row r="377" spans="1:12">
      <c r="A377" s="11" t="s">
        <v>627</v>
      </c>
      <c r="D377" s="11" t="s">
        <v>260</v>
      </c>
      <c r="E377" s="19" t="s">
        <v>877</v>
      </c>
      <c r="F377" s="10">
        <v>42036</v>
      </c>
      <c r="G377" s="10">
        <v>44593</v>
      </c>
      <c r="H377" s="11">
        <v>8</v>
      </c>
      <c r="I377" s="20" t="s">
        <v>259</v>
      </c>
      <c r="J377" s="11" t="s">
        <v>261</v>
      </c>
      <c r="K377" s="11" t="s">
        <v>2958</v>
      </c>
      <c r="L377" s="11">
        <v>2</v>
      </c>
    </row>
    <row r="378" spans="1:12">
      <c r="A378" s="11" t="s">
        <v>628</v>
      </c>
      <c r="D378" s="11" t="s">
        <v>260</v>
      </c>
      <c r="E378" s="19" t="s">
        <v>878</v>
      </c>
      <c r="F378" s="10">
        <v>42036</v>
      </c>
      <c r="G378" s="10">
        <v>44593</v>
      </c>
      <c r="H378" s="11">
        <v>8</v>
      </c>
      <c r="I378" s="20" t="s">
        <v>259</v>
      </c>
      <c r="J378" s="11" t="s">
        <v>261</v>
      </c>
      <c r="K378" s="11" t="s">
        <v>2958</v>
      </c>
      <c r="L378" s="11">
        <v>2</v>
      </c>
    </row>
    <row r="379" spans="1:12">
      <c r="A379" s="11" t="s">
        <v>629</v>
      </c>
      <c r="D379" s="11" t="s">
        <v>260</v>
      </c>
      <c r="E379" s="19" t="s">
        <v>879</v>
      </c>
      <c r="F379" s="10">
        <v>42036</v>
      </c>
      <c r="G379" s="10">
        <v>44593</v>
      </c>
      <c r="H379" s="11">
        <v>8</v>
      </c>
      <c r="I379" s="20" t="s">
        <v>259</v>
      </c>
      <c r="J379" s="11" t="s">
        <v>261</v>
      </c>
      <c r="K379" s="11" t="s">
        <v>2958</v>
      </c>
      <c r="L379" s="11">
        <v>2</v>
      </c>
    </row>
    <row r="380" spans="1:12">
      <c r="A380" s="11" t="s">
        <v>630</v>
      </c>
      <c r="D380" s="11" t="s">
        <v>260</v>
      </c>
      <c r="E380" s="19" t="s">
        <v>880</v>
      </c>
      <c r="F380" s="10">
        <v>42036</v>
      </c>
      <c r="G380" s="10">
        <v>44593</v>
      </c>
      <c r="H380" s="11">
        <v>8</v>
      </c>
      <c r="I380" s="20" t="s">
        <v>259</v>
      </c>
      <c r="J380" s="11" t="s">
        <v>261</v>
      </c>
      <c r="K380" s="11" t="s">
        <v>2958</v>
      </c>
      <c r="L380" s="11">
        <v>2</v>
      </c>
    </row>
    <row r="381" spans="1:12">
      <c r="A381" s="11" t="s">
        <v>631</v>
      </c>
      <c r="D381" s="11" t="s">
        <v>260</v>
      </c>
      <c r="E381" s="19" t="s">
        <v>881</v>
      </c>
      <c r="F381" s="10">
        <v>42036</v>
      </c>
      <c r="G381" s="10">
        <v>44593</v>
      </c>
      <c r="H381" s="11">
        <v>8</v>
      </c>
      <c r="I381" s="20" t="s">
        <v>259</v>
      </c>
      <c r="J381" s="11" t="s">
        <v>261</v>
      </c>
      <c r="K381" s="11" t="s">
        <v>2958</v>
      </c>
      <c r="L381" s="11">
        <v>2</v>
      </c>
    </row>
    <row r="382" spans="1:12">
      <c r="A382" s="11" t="s">
        <v>632</v>
      </c>
      <c r="D382" s="11" t="s">
        <v>260</v>
      </c>
      <c r="E382" s="19" t="s">
        <v>882</v>
      </c>
      <c r="F382" s="10">
        <v>42036</v>
      </c>
      <c r="G382" s="10">
        <v>44593</v>
      </c>
      <c r="H382" s="11">
        <v>8</v>
      </c>
      <c r="I382" s="20" t="s">
        <v>259</v>
      </c>
      <c r="J382" s="11" t="s">
        <v>261</v>
      </c>
      <c r="K382" s="11" t="s">
        <v>2958</v>
      </c>
      <c r="L382" s="11">
        <v>2</v>
      </c>
    </row>
    <row r="383" spans="1:12">
      <c r="A383" s="11" t="s">
        <v>633</v>
      </c>
      <c r="D383" s="11" t="s">
        <v>260</v>
      </c>
      <c r="E383" s="19" t="s">
        <v>883</v>
      </c>
      <c r="F383" s="10">
        <v>42036</v>
      </c>
      <c r="G383" s="10">
        <v>44593</v>
      </c>
      <c r="H383" s="11">
        <v>8</v>
      </c>
      <c r="I383" s="20" t="s">
        <v>259</v>
      </c>
      <c r="J383" s="11" t="s">
        <v>261</v>
      </c>
      <c r="K383" s="11" t="s">
        <v>2958</v>
      </c>
      <c r="L383" s="11">
        <v>2</v>
      </c>
    </row>
    <row r="384" spans="1:12">
      <c r="A384" s="11" t="s">
        <v>634</v>
      </c>
      <c r="D384" s="11" t="s">
        <v>260</v>
      </c>
      <c r="E384" s="19" t="s">
        <v>884</v>
      </c>
      <c r="F384" s="10">
        <v>42036</v>
      </c>
      <c r="G384" s="10">
        <v>44593</v>
      </c>
      <c r="H384" s="11">
        <v>8</v>
      </c>
      <c r="I384" s="20" t="s">
        <v>259</v>
      </c>
      <c r="J384" s="11" t="s">
        <v>261</v>
      </c>
      <c r="K384" s="11" t="s">
        <v>2958</v>
      </c>
      <c r="L384" s="11">
        <v>2</v>
      </c>
    </row>
    <row r="385" spans="1:12">
      <c r="A385" s="11" t="s">
        <v>635</v>
      </c>
      <c r="D385" s="11" t="s">
        <v>260</v>
      </c>
      <c r="E385" s="19" t="s">
        <v>885</v>
      </c>
      <c r="F385" s="10">
        <v>42036</v>
      </c>
      <c r="G385" s="10">
        <v>44593</v>
      </c>
      <c r="H385" s="11">
        <v>8</v>
      </c>
      <c r="I385" s="20" t="s">
        <v>259</v>
      </c>
      <c r="J385" s="11" t="s">
        <v>261</v>
      </c>
      <c r="K385" s="11" t="s">
        <v>2958</v>
      </c>
      <c r="L385" s="11">
        <v>2</v>
      </c>
    </row>
    <row r="386" spans="1:12">
      <c r="A386" s="11" t="s">
        <v>636</v>
      </c>
      <c r="D386" s="11" t="s">
        <v>260</v>
      </c>
      <c r="E386" s="19" t="s">
        <v>886</v>
      </c>
      <c r="F386" s="10">
        <v>42036</v>
      </c>
      <c r="G386" s="10">
        <v>44593</v>
      </c>
      <c r="H386" s="11">
        <v>8</v>
      </c>
      <c r="I386" s="20" t="s">
        <v>259</v>
      </c>
      <c r="J386" s="11" t="s">
        <v>261</v>
      </c>
      <c r="K386" s="11" t="s">
        <v>2958</v>
      </c>
      <c r="L386" s="11">
        <v>2</v>
      </c>
    </row>
    <row r="387" spans="1:12">
      <c r="A387" s="11" t="s">
        <v>637</v>
      </c>
      <c r="D387" s="11" t="s">
        <v>260</v>
      </c>
      <c r="E387" s="19" t="s">
        <v>887</v>
      </c>
      <c r="F387" s="10">
        <v>42036</v>
      </c>
      <c r="G387" s="10">
        <v>44593</v>
      </c>
      <c r="H387" s="11">
        <v>8</v>
      </c>
      <c r="I387" s="20" t="s">
        <v>259</v>
      </c>
      <c r="J387" s="11" t="s">
        <v>261</v>
      </c>
      <c r="K387" s="11" t="s">
        <v>2958</v>
      </c>
      <c r="L387" s="11">
        <v>2</v>
      </c>
    </row>
    <row r="388" spans="1:12">
      <c r="A388" s="11" t="s">
        <v>638</v>
      </c>
      <c r="D388" s="11" t="s">
        <v>260</v>
      </c>
      <c r="E388" s="19" t="s">
        <v>888</v>
      </c>
      <c r="F388" s="10">
        <v>42036</v>
      </c>
      <c r="G388" s="10">
        <v>44593</v>
      </c>
      <c r="H388" s="11">
        <v>8</v>
      </c>
      <c r="I388" s="20" t="s">
        <v>259</v>
      </c>
      <c r="J388" s="11" t="s">
        <v>261</v>
      </c>
      <c r="K388" s="11" t="s">
        <v>2958</v>
      </c>
      <c r="L388" s="11">
        <v>2</v>
      </c>
    </row>
    <row r="389" spans="1:12">
      <c r="A389" s="11" t="s">
        <v>639</v>
      </c>
      <c r="D389" s="11" t="s">
        <v>260</v>
      </c>
      <c r="E389" s="19" t="s">
        <v>889</v>
      </c>
      <c r="F389" s="10">
        <v>42036</v>
      </c>
      <c r="G389" s="10">
        <v>44593</v>
      </c>
      <c r="H389" s="11">
        <v>8</v>
      </c>
      <c r="I389" s="20" t="s">
        <v>259</v>
      </c>
      <c r="J389" s="11" t="s">
        <v>261</v>
      </c>
      <c r="K389" s="11" t="s">
        <v>2958</v>
      </c>
      <c r="L389" s="11">
        <v>2</v>
      </c>
    </row>
    <row r="390" spans="1:12">
      <c r="A390" s="11" t="s">
        <v>640</v>
      </c>
      <c r="D390" s="11" t="s">
        <v>260</v>
      </c>
      <c r="E390" s="19" t="s">
        <v>890</v>
      </c>
      <c r="F390" s="10">
        <v>42036</v>
      </c>
      <c r="G390" s="10">
        <v>44593</v>
      </c>
      <c r="H390" s="11">
        <v>8</v>
      </c>
      <c r="I390" s="20" t="s">
        <v>259</v>
      </c>
      <c r="J390" s="11" t="s">
        <v>261</v>
      </c>
      <c r="K390" s="11" t="s">
        <v>2958</v>
      </c>
      <c r="L390" s="11">
        <v>2</v>
      </c>
    </row>
    <row r="391" spans="1:12">
      <c r="A391" s="11" t="s">
        <v>641</v>
      </c>
      <c r="D391" s="11" t="s">
        <v>260</v>
      </c>
      <c r="E391" s="19" t="s">
        <v>891</v>
      </c>
      <c r="F391" s="10">
        <v>42036</v>
      </c>
      <c r="G391" s="10">
        <v>44593</v>
      </c>
      <c r="H391" s="11">
        <v>8</v>
      </c>
      <c r="I391" s="20" t="s">
        <v>259</v>
      </c>
      <c r="J391" s="11" t="s">
        <v>261</v>
      </c>
      <c r="K391" s="11" t="s">
        <v>2958</v>
      </c>
      <c r="L391" s="11">
        <v>2</v>
      </c>
    </row>
    <row r="392" spans="1:12">
      <c r="A392" s="11" t="s">
        <v>642</v>
      </c>
      <c r="D392" s="11" t="s">
        <v>260</v>
      </c>
      <c r="E392" s="19" t="s">
        <v>892</v>
      </c>
      <c r="F392" s="10">
        <v>42036</v>
      </c>
      <c r="G392" s="10">
        <v>44593</v>
      </c>
      <c r="H392" s="11">
        <v>8</v>
      </c>
      <c r="I392" s="20" t="s">
        <v>259</v>
      </c>
      <c r="J392" s="11" t="s">
        <v>261</v>
      </c>
      <c r="K392" s="11" t="s">
        <v>2958</v>
      </c>
      <c r="L392" s="11">
        <v>2</v>
      </c>
    </row>
    <row r="393" spans="1:12">
      <c r="A393" s="11" t="s">
        <v>643</v>
      </c>
      <c r="D393" s="11" t="s">
        <v>260</v>
      </c>
      <c r="E393" s="19" t="s">
        <v>893</v>
      </c>
      <c r="F393" s="10">
        <v>42036</v>
      </c>
      <c r="G393" s="10">
        <v>44593</v>
      </c>
      <c r="H393" s="11">
        <v>8</v>
      </c>
      <c r="I393" s="20" t="s">
        <v>259</v>
      </c>
      <c r="J393" s="11" t="s">
        <v>261</v>
      </c>
      <c r="K393" s="11" t="s">
        <v>2958</v>
      </c>
      <c r="L393" s="11">
        <v>2</v>
      </c>
    </row>
    <row r="394" spans="1:12">
      <c r="A394" s="11" t="s">
        <v>644</v>
      </c>
      <c r="D394" s="11" t="s">
        <v>260</v>
      </c>
      <c r="E394" s="19" t="s">
        <v>894</v>
      </c>
      <c r="F394" s="10">
        <v>42036</v>
      </c>
      <c r="G394" s="10">
        <v>44593</v>
      </c>
      <c r="H394" s="11">
        <v>8</v>
      </c>
      <c r="I394" s="20" t="s">
        <v>259</v>
      </c>
      <c r="J394" s="11" t="s">
        <v>261</v>
      </c>
      <c r="K394" s="11" t="s">
        <v>2958</v>
      </c>
      <c r="L394" s="11">
        <v>2</v>
      </c>
    </row>
    <row r="395" spans="1:12">
      <c r="A395" s="11" t="s">
        <v>645</v>
      </c>
      <c r="D395" s="11" t="s">
        <v>260</v>
      </c>
      <c r="E395" s="19" t="s">
        <v>895</v>
      </c>
      <c r="F395" s="10">
        <v>42036</v>
      </c>
      <c r="G395" s="10">
        <v>44593</v>
      </c>
      <c r="H395" s="11">
        <v>8</v>
      </c>
      <c r="I395" s="20" t="s">
        <v>259</v>
      </c>
      <c r="J395" s="11" t="s">
        <v>261</v>
      </c>
      <c r="K395" s="11" t="s">
        <v>2958</v>
      </c>
      <c r="L395" s="11">
        <v>2</v>
      </c>
    </row>
    <row r="396" spans="1:12">
      <c r="A396" s="11" t="s">
        <v>646</v>
      </c>
      <c r="D396" s="11" t="s">
        <v>260</v>
      </c>
      <c r="E396" s="19" t="s">
        <v>896</v>
      </c>
      <c r="F396" s="10">
        <v>42036</v>
      </c>
      <c r="G396" s="10">
        <v>44593</v>
      </c>
      <c r="H396" s="11">
        <v>8</v>
      </c>
      <c r="I396" s="20" t="s">
        <v>259</v>
      </c>
      <c r="J396" s="11" t="s">
        <v>261</v>
      </c>
      <c r="K396" s="11" t="s">
        <v>2958</v>
      </c>
      <c r="L396" s="11">
        <v>2</v>
      </c>
    </row>
    <row r="397" spans="1:12">
      <c r="A397" s="11" t="s">
        <v>647</v>
      </c>
      <c r="D397" s="11" t="s">
        <v>260</v>
      </c>
      <c r="E397" s="19" t="s">
        <v>897</v>
      </c>
      <c r="F397" s="10">
        <v>42036</v>
      </c>
      <c r="G397" s="10">
        <v>44593</v>
      </c>
      <c r="H397" s="11">
        <v>8</v>
      </c>
      <c r="I397" s="20" t="s">
        <v>259</v>
      </c>
      <c r="J397" s="11" t="s">
        <v>261</v>
      </c>
      <c r="K397" s="11" t="s">
        <v>2958</v>
      </c>
      <c r="L397" s="11">
        <v>2</v>
      </c>
    </row>
    <row r="398" spans="1:12">
      <c r="A398" s="11" t="s">
        <v>648</v>
      </c>
      <c r="D398" s="11" t="s">
        <v>260</v>
      </c>
      <c r="E398" s="19" t="s">
        <v>898</v>
      </c>
      <c r="F398" s="10">
        <v>42036</v>
      </c>
      <c r="G398" s="10">
        <v>44593</v>
      </c>
      <c r="H398" s="11">
        <v>8</v>
      </c>
      <c r="I398" s="20" t="s">
        <v>259</v>
      </c>
      <c r="J398" s="11" t="s">
        <v>261</v>
      </c>
      <c r="K398" s="11" t="s">
        <v>2958</v>
      </c>
      <c r="L398" s="11">
        <v>2</v>
      </c>
    </row>
    <row r="399" spans="1:12">
      <c r="A399" s="11" t="s">
        <v>649</v>
      </c>
      <c r="D399" s="11" t="s">
        <v>260</v>
      </c>
      <c r="E399" s="19" t="s">
        <v>899</v>
      </c>
      <c r="F399" s="10">
        <v>42036</v>
      </c>
      <c r="G399" s="10">
        <v>44593</v>
      </c>
      <c r="H399" s="11">
        <v>8</v>
      </c>
      <c r="I399" s="20" t="s">
        <v>259</v>
      </c>
      <c r="J399" s="11" t="s">
        <v>261</v>
      </c>
      <c r="K399" s="11" t="s">
        <v>2958</v>
      </c>
      <c r="L399" s="11">
        <v>2</v>
      </c>
    </row>
    <row r="400" spans="1:12">
      <c r="A400" s="11" t="s">
        <v>650</v>
      </c>
      <c r="D400" s="11" t="s">
        <v>260</v>
      </c>
      <c r="E400" s="19" t="s">
        <v>900</v>
      </c>
      <c r="F400" s="10">
        <v>42036</v>
      </c>
      <c r="G400" s="10">
        <v>44593</v>
      </c>
      <c r="H400" s="11">
        <v>8</v>
      </c>
      <c r="I400" s="20" t="s">
        <v>259</v>
      </c>
      <c r="J400" s="11" t="s">
        <v>261</v>
      </c>
      <c r="K400" s="11" t="s">
        <v>2958</v>
      </c>
      <c r="L400" s="11">
        <v>2</v>
      </c>
    </row>
    <row r="401" spans="1:12">
      <c r="A401" s="11" t="s">
        <v>651</v>
      </c>
      <c r="D401" s="11" t="s">
        <v>260</v>
      </c>
      <c r="E401" s="19" t="s">
        <v>901</v>
      </c>
      <c r="F401" s="10">
        <v>42036</v>
      </c>
      <c r="G401" s="10">
        <v>44593</v>
      </c>
      <c r="H401" s="11">
        <v>8</v>
      </c>
      <c r="I401" s="20" t="s">
        <v>259</v>
      </c>
      <c r="J401" s="11" t="s">
        <v>261</v>
      </c>
      <c r="K401" s="11" t="s">
        <v>2958</v>
      </c>
      <c r="L401" s="11">
        <v>2</v>
      </c>
    </row>
    <row r="402" spans="1:12">
      <c r="A402" s="11" t="s">
        <v>652</v>
      </c>
      <c r="D402" s="11" t="s">
        <v>260</v>
      </c>
      <c r="E402" s="19" t="s">
        <v>902</v>
      </c>
      <c r="F402" s="10">
        <v>42036</v>
      </c>
      <c r="G402" s="10">
        <v>44593</v>
      </c>
      <c r="H402" s="11">
        <v>8</v>
      </c>
      <c r="I402" s="20" t="s">
        <v>259</v>
      </c>
      <c r="J402" s="11" t="s">
        <v>261</v>
      </c>
      <c r="K402" s="11" t="s">
        <v>2958</v>
      </c>
      <c r="L402" s="11">
        <v>2</v>
      </c>
    </row>
    <row r="403" spans="1:12">
      <c r="A403" s="11" t="s">
        <v>653</v>
      </c>
      <c r="D403" s="11" t="s">
        <v>260</v>
      </c>
      <c r="E403" s="19" t="s">
        <v>903</v>
      </c>
      <c r="F403" s="10">
        <v>42036</v>
      </c>
      <c r="G403" s="10">
        <v>44593</v>
      </c>
      <c r="H403" s="11">
        <v>8</v>
      </c>
      <c r="I403" s="20" t="s">
        <v>259</v>
      </c>
      <c r="J403" s="11" t="s">
        <v>261</v>
      </c>
      <c r="K403" s="11" t="s">
        <v>2958</v>
      </c>
      <c r="L403" s="11">
        <v>2</v>
      </c>
    </row>
    <row r="404" spans="1:12">
      <c r="A404" s="11" t="s">
        <v>654</v>
      </c>
      <c r="D404" s="11" t="s">
        <v>260</v>
      </c>
      <c r="E404" s="19" t="s">
        <v>904</v>
      </c>
      <c r="F404" s="10">
        <v>42036</v>
      </c>
      <c r="G404" s="10">
        <v>44593</v>
      </c>
      <c r="H404" s="11">
        <v>8</v>
      </c>
      <c r="I404" s="20" t="s">
        <v>259</v>
      </c>
      <c r="J404" s="11" t="s">
        <v>261</v>
      </c>
      <c r="K404" s="11" t="s">
        <v>2958</v>
      </c>
      <c r="L404" s="11">
        <v>2</v>
      </c>
    </row>
    <row r="405" spans="1:12">
      <c r="A405" s="11" t="s">
        <v>655</v>
      </c>
      <c r="D405" s="11" t="s">
        <v>260</v>
      </c>
      <c r="E405" s="19" t="s">
        <v>905</v>
      </c>
      <c r="F405" s="10">
        <v>42036</v>
      </c>
      <c r="G405" s="10">
        <v>44593</v>
      </c>
      <c r="H405" s="11">
        <v>8</v>
      </c>
      <c r="I405" s="20" t="s">
        <v>259</v>
      </c>
      <c r="J405" s="11" t="s">
        <v>261</v>
      </c>
      <c r="K405" s="11" t="s">
        <v>2958</v>
      </c>
      <c r="L405" s="11">
        <v>2</v>
      </c>
    </row>
    <row r="406" spans="1:12">
      <c r="A406" s="11" t="s">
        <v>656</v>
      </c>
      <c r="D406" s="11" t="s">
        <v>260</v>
      </c>
      <c r="E406" s="19" t="s">
        <v>906</v>
      </c>
      <c r="F406" s="10">
        <v>42036</v>
      </c>
      <c r="G406" s="10">
        <v>44593</v>
      </c>
      <c r="H406" s="11">
        <v>8</v>
      </c>
      <c r="I406" s="20" t="s">
        <v>259</v>
      </c>
      <c r="J406" s="11" t="s">
        <v>261</v>
      </c>
      <c r="K406" s="11" t="s">
        <v>2958</v>
      </c>
      <c r="L406" s="11">
        <v>2</v>
      </c>
    </row>
    <row r="407" spans="1:12">
      <c r="A407" s="11" t="s">
        <v>657</v>
      </c>
      <c r="D407" s="11" t="s">
        <v>260</v>
      </c>
      <c r="E407" s="19" t="s">
        <v>907</v>
      </c>
      <c r="F407" s="10">
        <v>42036</v>
      </c>
      <c r="G407" s="10">
        <v>44593</v>
      </c>
      <c r="H407" s="11">
        <v>8</v>
      </c>
      <c r="I407" s="20" t="s">
        <v>259</v>
      </c>
      <c r="J407" s="11" t="s">
        <v>261</v>
      </c>
      <c r="K407" s="11" t="s">
        <v>2958</v>
      </c>
      <c r="L407" s="11">
        <v>2</v>
      </c>
    </row>
    <row r="408" spans="1:12">
      <c r="A408" s="11" t="s">
        <v>658</v>
      </c>
      <c r="D408" s="11" t="s">
        <v>260</v>
      </c>
      <c r="E408" s="19" t="s">
        <v>908</v>
      </c>
      <c r="F408" s="10">
        <v>42036</v>
      </c>
      <c r="G408" s="10">
        <v>44593</v>
      </c>
      <c r="H408" s="11">
        <v>8</v>
      </c>
      <c r="I408" s="20" t="s">
        <v>259</v>
      </c>
      <c r="J408" s="11" t="s">
        <v>261</v>
      </c>
      <c r="K408" s="11" t="s">
        <v>2958</v>
      </c>
      <c r="L408" s="11">
        <v>2</v>
      </c>
    </row>
    <row r="409" spans="1:12">
      <c r="A409" s="11" t="s">
        <v>659</v>
      </c>
      <c r="D409" s="11" t="s">
        <v>260</v>
      </c>
      <c r="E409" s="19" t="s">
        <v>909</v>
      </c>
      <c r="F409" s="10">
        <v>42036</v>
      </c>
      <c r="G409" s="10">
        <v>44593</v>
      </c>
      <c r="H409" s="11">
        <v>8</v>
      </c>
      <c r="I409" s="20" t="s">
        <v>259</v>
      </c>
      <c r="J409" s="11" t="s">
        <v>261</v>
      </c>
      <c r="K409" s="11" t="s">
        <v>2958</v>
      </c>
      <c r="L409" s="11">
        <v>2</v>
      </c>
    </row>
    <row r="410" spans="1:12">
      <c r="A410" s="11" t="s">
        <v>660</v>
      </c>
      <c r="D410" s="11" t="s">
        <v>260</v>
      </c>
      <c r="E410" s="19" t="s">
        <v>910</v>
      </c>
      <c r="F410" s="10">
        <v>42036</v>
      </c>
      <c r="G410" s="10">
        <v>44593</v>
      </c>
      <c r="H410" s="11">
        <v>8</v>
      </c>
      <c r="I410" s="20" t="s">
        <v>259</v>
      </c>
      <c r="J410" s="11" t="s">
        <v>261</v>
      </c>
      <c r="K410" s="11" t="s">
        <v>2958</v>
      </c>
      <c r="L410" s="11">
        <v>2</v>
      </c>
    </row>
    <row r="411" spans="1:12">
      <c r="A411" s="11" t="s">
        <v>661</v>
      </c>
      <c r="D411" s="11" t="s">
        <v>260</v>
      </c>
      <c r="E411" s="19" t="s">
        <v>911</v>
      </c>
      <c r="F411" s="10">
        <v>42036</v>
      </c>
      <c r="G411" s="10">
        <v>44593</v>
      </c>
      <c r="H411" s="11">
        <v>8</v>
      </c>
      <c r="I411" s="20" t="s">
        <v>259</v>
      </c>
      <c r="J411" s="11" t="s">
        <v>261</v>
      </c>
      <c r="K411" s="11" t="s">
        <v>2958</v>
      </c>
      <c r="L411" s="11">
        <v>2</v>
      </c>
    </row>
    <row r="412" spans="1:12">
      <c r="A412" s="11" t="s">
        <v>662</v>
      </c>
      <c r="D412" s="11" t="s">
        <v>260</v>
      </c>
      <c r="E412" s="19" t="s">
        <v>912</v>
      </c>
      <c r="F412" s="10">
        <v>42036</v>
      </c>
      <c r="G412" s="10">
        <v>44593</v>
      </c>
      <c r="H412" s="11">
        <v>8</v>
      </c>
      <c r="I412" s="20" t="s">
        <v>259</v>
      </c>
      <c r="J412" s="11" t="s">
        <v>261</v>
      </c>
      <c r="K412" s="11" t="s">
        <v>2958</v>
      </c>
      <c r="L412" s="11">
        <v>2</v>
      </c>
    </row>
    <row r="413" spans="1:12">
      <c r="A413" s="11" t="s">
        <v>663</v>
      </c>
      <c r="D413" s="11" t="s">
        <v>260</v>
      </c>
      <c r="E413" s="19" t="s">
        <v>913</v>
      </c>
      <c r="F413" s="10">
        <v>42036</v>
      </c>
      <c r="G413" s="10">
        <v>44593</v>
      </c>
      <c r="H413" s="11">
        <v>8</v>
      </c>
      <c r="I413" s="20" t="s">
        <v>259</v>
      </c>
      <c r="J413" s="11" t="s">
        <v>261</v>
      </c>
      <c r="K413" s="11" t="s">
        <v>2958</v>
      </c>
      <c r="L413" s="11">
        <v>2</v>
      </c>
    </row>
    <row r="414" spans="1:12">
      <c r="A414" s="11" t="s">
        <v>664</v>
      </c>
      <c r="D414" s="11" t="s">
        <v>260</v>
      </c>
      <c r="E414" s="19" t="s">
        <v>914</v>
      </c>
      <c r="F414" s="10">
        <v>42036</v>
      </c>
      <c r="G414" s="10">
        <v>44593</v>
      </c>
      <c r="H414" s="11">
        <v>8</v>
      </c>
      <c r="I414" s="20" t="s">
        <v>259</v>
      </c>
      <c r="J414" s="11" t="s">
        <v>261</v>
      </c>
      <c r="K414" s="11" t="s">
        <v>2958</v>
      </c>
      <c r="L414" s="11">
        <v>2</v>
      </c>
    </row>
    <row r="415" spans="1:12">
      <c r="A415" s="11" t="s">
        <v>665</v>
      </c>
      <c r="D415" s="11" t="s">
        <v>260</v>
      </c>
      <c r="E415" s="19" t="s">
        <v>915</v>
      </c>
      <c r="F415" s="10">
        <v>42036</v>
      </c>
      <c r="G415" s="10">
        <v>44593</v>
      </c>
      <c r="H415" s="11">
        <v>8</v>
      </c>
      <c r="I415" s="20" t="s">
        <v>259</v>
      </c>
      <c r="J415" s="11" t="s">
        <v>261</v>
      </c>
      <c r="K415" s="11" t="s">
        <v>2958</v>
      </c>
      <c r="L415" s="11">
        <v>2</v>
      </c>
    </row>
    <row r="416" spans="1:12">
      <c r="A416" s="11" t="s">
        <v>666</v>
      </c>
      <c r="D416" s="11" t="s">
        <v>260</v>
      </c>
      <c r="E416" s="19" t="s">
        <v>916</v>
      </c>
      <c r="F416" s="10">
        <v>42036</v>
      </c>
      <c r="G416" s="10">
        <v>44593</v>
      </c>
      <c r="H416" s="11">
        <v>8</v>
      </c>
      <c r="I416" s="20" t="s">
        <v>259</v>
      </c>
      <c r="J416" s="11" t="s">
        <v>261</v>
      </c>
      <c r="K416" s="11" t="s">
        <v>2958</v>
      </c>
      <c r="L416" s="11">
        <v>2</v>
      </c>
    </row>
    <row r="417" spans="1:12">
      <c r="A417" s="11" t="s">
        <v>667</v>
      </c>
      <c r="D417" s="11" t="s">
        <v>260</v>
      </c>
      <c r="E417" s="19" t="s">
        <v>917</v>
      </c>
      <c r="F417" s="10">
        <v>42036</v>
      </c>
      <c r="G417" s="10">
        <v>44593</v>
      </c>
      <c r="H417" s="11">
        <v>8</v>
      </c>
      <c r="I417" s="20" t="s">
        <v>259</v>
      </c>
      <c r="J417" s="11" t="s">
        <v>261</v>
      </c>
      <c r="K417" s="11" t="s">
        <v>2958</v>
      </c>
      <c r="L417" s="11">
        <v>2</v>
      </c>
    </row>
    <row r="418" spans="1:12">
      <c r="A418" s="11" t="s">
        <v>668</v>
      </c>
      <c r="D418" s="11" t="s">
        <v>260</v>
      </c>
      <c r="E418" s="19" t="s">
        <v>918</v>
      </c>
      <c r="F418" s="10">
        <v>42036</v>
      </c>
      <c r="G418" s="10">
        <v>44593</v>
      </c>
      <c r="H418" s="11">
        <v>8</v>
      </c>
      <c r="I418" s="20" t="s">
        <v>259</v>
      </c>
      <c r="J418" s="11" t="s">
        <v>261</v>
      </c>
      <c r="K418" s="11" t="s">
        <v>2958</v>
      </c>
      <c r="L418" s="11">
        <v>2</v>
      </c>
    </row>
    <row r="419" spans="1:12">
      <c r="A419" s="11" t="s">
        <v>669</v>
      </c>
      <c r="D419" s="11" t="s">
        <v>260</v>
      </c>
      <c r="E419" s="19" t="s">
        <v>919</v>
      </c>
      <c r="F419" s="10">
        <v>42036</v>
      </c>
      <c r="G419" s="10">
        <v>44593</v>
      </c>
      <c r="H419" s="11">
        <v>8</v>
      </c>
      <c r="I419" s="20" t="s">
        <v>259</v>
      </c>
      <c r="J419" s="11" t="s">
        <v>261</v>
      </c>
      <c r="K419" s="11" t="s">
        <v>2958</v>
      </c>
      <c r="L419" s="11">
        <v>2</v>
      </c>
    </row>
    <row r="420" spans="1:12">
      <c r="A420" s="11" t="s">
        <v>670</v>
      </c>
      <c r="D420" s="11" t="s">
        <v>260</v>
      </c>
      <c r="E420" s="19" t="s">
        <v>920</v>
      </c>
      <c r="F420" s="10">
        <v>42036</v>
      </c>
      <c r="G420" s="10">
        <v>44593</v>
      </c>
      <c r="H420" s="11">
        <v>8</v>
      </c>
      <c r="I420" s="20" t="s">
        <v>259</v>
      </c>
      <c r="J420" s="11" t="s">
        <v>261</v>
      </c>
      <c r="K420" s="11" t="s">
        <v>2958</v>
      </c>
      <c r="L420" s="11">
        <v>2</v>
      </c>
    </row>
    <row r="421" spans="1:12">
      <c r="A421" s="11" t="s">
        <v>671</v>
      </c>
      <c r="D421" s="11" t="s">
        <v>260</v>
      </c>
      <c r="E421" s="19" t="s">
        <v>921</v>
      </c>
      <c r="F421" s="10">
        <v>42036</v>
      </c>
      <c r="G421" s="10">
        <v>44593</v>
      </c>
      <c r="H421" s="11">
        <v>8</v>
      </c>
      <c r="I421" s="20" t="s">
        <v>259</v>
      </c>
      <c r="J421" s="11" t="s">
        <v>261</v>
      </c>
      <c r="K421" s="11" t="s">
        <v>2958</v>
      </c>
      <c r="L421" s="11">
        <v>2</v>
      </c>
    </row>
    <row r="422" spans="1:12">
      <c r="A422" s="11" t="s">
        <v>672</v>
      </c>
      <c r="D422" s="11" t="s">
        <v>260</v>
      </c>
      <c r="E422" s="19" t="s">
        <v>922</v>
      </c>
      <c r="F422" s="10">
        <v>42036</v>
      </c>
      <c r="G422" s="10">
        <v>44593</v>
      </c>
      <c r="H422" s="11">
        <v>8</v>
      </c>
      <c r="I422" s="20" t="s">
        <v>259</v>
      </c>
      <c r="J422" s="11" t="s">
        <v>261</v>
      </c>
      <c r="K422" s="11" t="s">
        <v>2958</v>
      </c>
      <c r="L422" s="11">
        <v>2</v>
      </c>
    </row>
    <row r="423" spans="1:12">
      <c r="A423" s="11" t="s">
        <v>673</v>
      </c>
      <c r="D423" s="11" t="s">
        <v>260</v>
      </c>
      <c r="E423" s="19" t="s">
        <v>923</v>
      </c>
      <c r="F423" s="10">
        <v>42036</v>
      </c>
      <c r="G423" s="10">
        <v>44593</v>
      </c>
      <c r="H423" s="11">
        <v>8</v>
      </c>
      <c r="I423" s="20" t="s">
        <v>259</v>
      </c>
      <c r="J423" s="11" t="s">
        <v>261</v>
      </c>
      <c r="K423" s="11" t="s">
        <v>2958</v>
      </c>
      <c r="L423" s="11">
        <v>2</v>
      </c>
    </row>
    <row r="424" spans="1:12">
      <c r="A424" s="11" t="s">
        <v>674</v>
      </c>
      <c r="D424" s="11" t="s">
        <v>260</v>
      </c>
      <c r="E424" s="19" t="s">
        <v>924</v>
      </c>
      <c r="F424" s="10">
        <v>42036</v>
      </c>
      <c r="G424" s="10">
        <v>44593</v>
      </c>
      <c r="H424" s="11">
        <v>8</v>
      </c>
      <c r="I424" s="20" t="s">
        <v>259</v>
      </c>
      <c r="J424" s="11" t="s">
        <v>261</v>
      </c>
      <c r="K424" s="11" t="s">
        <v>2958</v>
      </c>
      <c r="L424" s="11">
        <v>2</v>
      </c>
    </row>
    <row r="425" spans="1:12">
      <c r="A425" s="11" t="s">
        <v>675</v>
      </c>
      <c r="D425" s="11" t="s">
        <v>260</v>
      </c>
      <c r="E425" s="19" t="s">
        <v>925</v>
      </c>
      <c r="F425" s="10">
        <v>42036</v>
      </c>
      <c r="G425" s="10">
        <v>44593</v>
      </c>
      <c r="H425" s="11">
        <v>8</v>
      </c>
      <c r="I425" s="20" t="s">
        <v>259</v>
      </c>
      <c r="J425" s="11" t="s">
        <v>261</v>
      </c>
      <c r="K425" s="11" t="s">
        <v>2958</v>
      </c>
      <c r="L425" s="11">
        <v>2</v>
      </c>
    </row>
    <row r="426" spans="1:12">
      <c r="A426" s="11" t="s">
        <v>676</v>
      </c>
      <c r="D426" s="11" t="s">
        <v>260</v>
      </c>
      <c r="E426" s="19" t="s">
        <v>926</v>
      </c>
      <c r="F426" s="10">
        <v>42036</v>
      </c>
      <c r="G426" s="10">
        <v>44593</v>
      </c>
      <c r="H426" s="11">
        <v>8</v>
      </c>
      <c r="I426" s="20" t="s">
        <v>259</v>
      </c>
      <c r="J426" s="11" t="s">
        <v>261</v>
      </c>
      <c r="K426" s="11" t="s">
        <v>2958</v>
      </c>
      <c r="L426" s="11">
        <v>2</v>
      </c>
    </row>
    <row r="427" spans="1:12">
      <c r="A427" s="11" t="s">
        <v>677</v>
      </c>
      <c r="D427" s="11" t="s">
        <v>260</v>
      </c>
      <c r="E427" s="19" t="s">
        <v>927</v>
      </c>
      <c r="F427" s="10">
        <v>42036</v>
      </c>
      <c r="G427" s="10">
        <v>44593</v>
      </c>
      <c r="H427" s="11">
        <v>8</v>
      </c>
      <c r="I427" s="20" t="s">
        <v>259</v>
      </c>
      <c r="J427" s="11" t="s">
        <v>261</v>
      </c>
      <c r="K427" s="11" t="s">
        <v>2958</v>
      </c>
      <c r="L427" s="11">
        <v>2</v>
      </c>
    </row>
    <row r="428" spans="1:12">
      <c r="A428" s="11" t="s">
        <v>678</v>
      </c>
      <c r="D428" s="11" t="s">
        <v>260</v>
      </c>
      <c r="E428" s="19" t="s">
        <v>928</v>
      </c>
      <c r="F428" s="10">
        <v>42036</v>
      </c>
      <c r="G428" s="10">
        <v>44593</v>
      </c>
      <c r="H428" s="11">
        <v>8</v>
      </c>
      <c r="I428" s="20" t="s">
        <v>259</v>
      </c>
      <c r="J428" s="11" t="s">
        <v>261</v>
      </c>
      <c r="K428" s="11" t="s">
        <v>2958</v>
      </c>
      <c r="L428" s="11">
        <v>2</v>
      </c>
    </row>
    <row r="429" spans="1:12">
      <c r="A429" s="11" t="s">
        <v>679</v>
      </c>
      <c r="D429" s="11" t="s">
        <v>260</v>
      </c>
      <c r="E429" s="19" t="s">
        <v>929</v>
      </c>
      <c r="F429" s="10">
        <v>42036</v>
      </c>
      <c r="G429" s="10">
        <v>44593</v>
      </c>
      <c r="H429" s="11">
        <v>8</v>
      </c>
      <c r="I429" s="20" t="s">
        <v>259</v>
      </c>
      <c r="J429" s="11" t="s">
        <v>261</v>
      </c>
      <c r="K429" s="11" t="s">
        <v>2958</v>
      </c>
      <c r="L429" s="11">
        <v>2</v>
      </c>
    </row>
    <row r="430" spans="1:12">
      <c r="A430" s="11" t="s">
        <v>680</v>
      </c>
      <c r="D430" s="11" t="s">
        <v>260</v>
      </c>
      <c r="E430" s="19" t="s">
        <v>930</v>
      </c>
      <c r="F430" s="10">
        <v>42036</v>
      </c>
      <c r="G430" s="10">
        <v>44593</v>
      </c>
      <c r="H430" s="11">
        <v>8</v>
      </c>
      <c r="I430" s="20" t="s">
        <v>259</v>
      </c>
      <c r="J430" s="11" t="s">
        <v>261</v>
      </c>
      <c r="K430" s="11" t="s">
        <v>2958</v>
      </c>
      <c r="L430" s="11">
        <v>2</v>
      </c>
    </row>
    <row r="431" spans="1:12">
      <c r="A431" s="11" t="s">
        <v>681</v>
      </c>
      <c r="D431" s="11" t="s">
        <v>260</v>
      </c>
      <c r="E431" s="19" t="s">
        <v>931</v>
      </c>
      <c r="F431" s="10">
        <v>42036</v>
      </c>
      <c r="G431" s="10">
        <v>44593</v>
      </c>
      <c r="H431" s="11">
        <v>8</v>
      </c>
      <c r="I431" s="20" t="s">
        <v>259</v>
      </c>
      <c r="J431" s="11" t="s">
        <v>261</v>
      </c>
      <c r="K431" s="11" t="s">
        <v>2958</v>
      </c>
      <c r="L431" s="11">
        <v>2</v>
      </c>
    </row>
    <row r="432" spans="1:12">
      <c r="A432" s="11" t="s">
        <v>682</v>
      </c>
      <c r="D432" s="11" t="s">
        <v>260</v>
      </c>
      <c r="E432" s="19" t="s">
        <v>932</v>
      </c>
      <c r="F432" s="10">
        <v>42036</v>
      </c>
      <c r="G432" s="10">
        <v>44593</v>
      </c>
      <c r="H432" s="11">
        <v>8</v>
      </c>
      <c r="I432" s="20" t="s">
        <v>259</v>
      </c>
      <c r="J432" s="11" t="s">
        <v>261</v>
      </c>
      <c r="K432" s="11" t="s">
        <v>2958</v>
      </c>
      <c r="L432" s="11">
        <v>2</v>
      </c>
    </row>
    <row r="433" spans="1:12">
      <c r="A433" s="11" t="s">
        <v>683</v>
      </c>
      <c r="D433" s="11" t="s">
        <v>260</v>
      </c>
      <c r="E433" s="19" t="s">
        <v>933</v>
      </c>
      <c r="F433" s="10">
        <v>42036</v>
      </c>
      <c r="G433" s="10">
        <v>44593</v>
      </c>
      <c r="H433" s="11">
        <v>8</v>
      </c>
      <c r="I433" s="20" t="s">
        <v>259</v>
      </c>
      <c r="J433" s="11" t="s">
        <v>261</v>
      </c>
      <c r="K433" s="11" t="s">
        <v>2958</v>
      </c>
      <c r="L433" s="11">
        <v>2</v>
      </c>
    </row>
    <row r="434" spans="1:12">
      <c r="A434" s="11" t="s">
        <v>684</v>
      </c>
      <c r="D434" s="11" t="s">
        <v>260</v>
      </c>
      <c r="E434" s="19" t="s">
        <v>934</v>
      </c>
      <c r="F434" s="10">
        <v>42036</v>
      </c>
      <c r="G434" s="10">
        <v>44593</v>
      </c>
      <c r="H434" s="11">
        <v>8</v>
      </c>
      <c r="I434" s="20" t="s">
        <v>259</v>
      </c>
      <c r="J434" s="11" t="s">
        <v>261</v>
      </c>
      <c r="K434" s="11" t="s">
        <v>2958</v>
      </c>
      <c r="L434" s="11">
        <v>2</v>
      </c>
    </row>
    <row r="435" spans="1:12">
      <c r="A435" s="11" t="s">
        <v>685</v>
      </c>
      <c r="D435" s="11" t="s">
        <v>260</v>
      </c>
      <c r="E435" s="19" t="s">
        <v>935</v>
      </c>
      <c r="F435" s="10">
        <v>42036</v>
      </c>
      <c r="G435" s="10">
        <v>44593</v>
      </c>
      <c r="H435" s="11">
        <v>8</v>
      </c>
      <c r="I435" s="20" t="s">
        <v>259</v>
      </c>
      <c r="J435" s="11" t="s">
        <v>261</v>
      </c>
      <c r="K435" s="11" t="s">
        <v>2958</v>
      </c>
      <c r="L435" s="11">
        <v>2</v>
      </c>
    </row>
    <row r="436" spans="1:12">
      <c r="A436" s="11" t="s">
        <v>686</v>
      </c>
      <c r="D436" s="11" t="s">
        <v>260</v>
      </c>
      <c r="E436" s="19" t="s">
        <v>936</v>
      </c>
      <c r="F436" s="10">
        <v>42036</v>
      </c>
      <c r="G436" s="10">
        <v>44593</v>
      </c>
      <c r="H436" s="11">
        <v>8</v>
      </c>
      <c r="I436" s="20" t="s">
        <v>259</v>
      </c>
      <c r="J436" s="11" t="s">
        <v>261</v>
      </c>
      <c r="K436" s="11" t="s">
        <v>2958</v>
      </c>
      <c r="L436" s="11">
        <v>2</v>
      </c>
    </row>
    <row r="437" spans="1:12">
      <c r="A437" s="11" t="s">
        <v>687</v>
      </c>
      <c r="D437" s="11" t="s">
        <v>260</v>
      </c>
      <c r="E437" s="19" t="s">
        <v>937</v>
      </c>
      <c r="F437" s="10">
        <v>42036</v>
      </c>
      <c r="G437" s="10">
        <v>44593</v>
      </c>
      <c r="H437" s="11">
        <v>8</v>
      </c>
      <c r="I437" s="20" t="s">
        <v>259</v>
      </c>
      <c r="J437" s="11" t="s">
        <v>261</v>
      </c>
      <c r="K437" s="11" t="s">
        <v>2958</v>
      </c>
      <c r="L437" s="11">
        <v>2</v>
      </c>
    </row>
    <row r="438" spans="1:12">
      <c r="A438" s="11" t="s">
        <v>688</v>
      </c>
      <c r="D438" s="11" t="s">
        <v>260</v>
      </c>
      <c r="E438" s="19" t="s">
        <v>938</v>
      </c>
      <c r="F438" s="10">
        <v>42036</v>
      </c>
      <c r="G438" s="10">
        <v>44593</v>
      </c>
      <c r="H438" s="11">
        <v>8</v>
      </c>
      <c r="I438" s="20" t="s">
        <v>259</v>
      </c>
      <c r="J438" s="11" t="s">
        <v>261</v>
      </c>
      <c r="K438" s="11" t="s">
        <v>2958</v>
      </c>
      <c r="L438" s="11">
        <v>2</v>
      </c>
    </row>
    <row r="439" spans="1:12">
      <c r="A439" s="11" t="s">
        <v>689</v>
      </c>
      <c r="D439" s="11" t="s">
        <v>260</v>
      </c>
      <c r="E439" s="19" t="s">
        <v>939</v>
      </c>
      <c r="F439" s="10">
        <v>42036</v>
      </c>
      <c r="G439" s="10">
        <v>44593</v>
      </c>
      <c r="H439" s="11">
        <v>8</v>
      </c>
      <c r="I439" s="20" t="s">
        <v>259</v>
      </c>
      <c r="J439" s="11" t="s">
        <v>261</v>
      </c>
      <c r="K439" s="11" t="s">
        <v>2958</v>
      </c>
      <c r="L439" s="11">
        <v>2</v>
      </c>
    </row>
    <row r="440" spans="1:12">
      <c r="A440" s="11" t="s">
        <v>690</v>
      </c>
      <c r="D440" s="11" t="s">
        <v>260</v>
      </c>
      <c r="E440" s="19" t="s">
        <v>940</v>
      </c>
      <c r="F440" s="10">
        <v>42036</v>
      </c>
      <c r="G440" s="10">
        <v>44593</v>
      </c>
      <c r="H440" s="11">
        <v>8</v>
      </c>
      <c r="I440" s="20" t="s">
        <v>259</v>
      </c>
      <c r="J440" s="11" t="s">
        <v>261</v>
      </c>
      <c r="K440" s="11" t="s">
        <v>2958</v>
      </c>
      <c r="L440" s="11">
        <v>2</v>
      </c>
    </row>
    <row r="441" spans="1:12">
      <c r="A441" s="11" t="s">
        <v>691</v>
      </c>
      <c r="D441" s="11" t="s">
        <v>260</v>
      </c>
      <c r="E441" s="19" t="s">
        <v>941</v>
      </c>
      <c r="F441" s="10">
        <v>42036</v>
      </c>
      <c r="G441" s="10">
        <v>44593</v>
      </c>
      <c r="H441" s="11">
        <v>8</v>
      </c>
      <c r="I441" s="20" t="s">
        <v>259</v>
      </c>
      <c r="J441" s="11" t="s">
        <v>261</v>
      </c>
      <c r="K441" s="11" t="s">
        <v>2958</v>
      </c>
      <c r="L441" s="11">
        <v>2</v>
      </c>
    </row>
    <row r="442" spans="1:12">
      <c r="A442" s="11" t="s">
        <v>692</v>
      </c>
      <c r="D442" s="11" t="s">
        <v>260</v>
      </c>
      <c r="E442" s="19" t="s">
        <v>942</v>
      </c>
      <c r="F442" s="10">
        <v>42036</v>
      </c>
      <c r="G442" s="10">
        <v>44593</v>
      </c>
      <c r="H442" s="11">
        <v>8</v>
      </c>
      <c r="I442" s="20" t="s">
        <v>259</v>
      </c>
      <c r="J442" s="11" t="s">
        <v>261</v>
      </c>
      <c r="K442" s="11" t="s">
        <v>2958</v>
      </c>
      <c r="L442" s="11">
        <v>2</v>
      </c>
    </row>
    <row r="443" spans="1:12">
      <c r="A443" s="11" t="s">
        <v>693</v>
      </c>
      <c r="D443" s="11" t="s">
        <v>260</v>
      </c>
      <c r="E443" s="19" t="s">
        <v>943</v>
      </c>
      <c r="F443" s="10">
        <v>42036</v>
      </c>
      <c r="G443" s="10">
        <v>44593</v>
      </c>
      <c r="H443" s="11">
        <v>8</v>
      </c>
      <c r="I443" s="20" t="s">
        <v>259</v>
      </c>
      <c r="J443" s="11" t="s">
        <v>261</v>
      </c>
      <c r="K443" s="11" t="s">
        <v>2958</v>
      </c>
      <c r="L443" s="11">
        <v>2</v>
      </c>
    </row>
    <row r="444" spans="1:12">
      <c r="A444" s="11" t="s">
        <v>694</v>
      </c>
      <c r="D444" s="11" t="s">
        <v>260</v>
      </c>
      <c r="E444" s="19" t="s">
        <v>944</v>
      </c>
      <c r="F444" s="10">
        <v>42036</v>
      </c>
      <c r="G444" s="10">
        <v>44593</v>
      </c>
      <c r="H444" s="11">
        <v>8</v>
      </c>
      <c r="I444" s="20" t="s">
        <v>259</v>
      </c>
      <c r="J444" s="11" t="s">
        <v>261</v>
      </c>
      <c r="K444" s="11" t="s">
        <v>2958</v>
      </c>
      <c r="L444" s="11">
        <v>2</v>
      </c>
    </row>
    <row r="445" spans="1:12">
      <c r="A445" s="11" t="s">
        <v>695</v>
      </c>
      <c r="D445" s="11" t="s">
        <v>260</v>
      </c>
      <c r="E445" s="19" t="s">
        <v>945</v>
      </c>
      <c r="F445" s="10">
        <v>42036</v>
      </c>
      <c r="G445" s="10">
        <v>44593</v>
      </c>
      <c r="H445" s="11">
        <v>8</v>
      </c>
      <c r="I445" s="20" t="s">
        <v>259</v>
      </c>
      <c r="J445" s="11" t="s">
        <v>261</v>
      </c>
      <c r="K445" s="11" t="s">
        <v>2958</v>
      </c>
      <c r="L445" s="11">
        <v>2</v>
      </c>
    </row>
    <row r="446" spans="1:12">
      <c r="A446" s="11" t="s">
        <v>696</v>
      </c>
      <c r="D446" s="11" t="s">
        <v>260</v>
      </c>
      <c r="E446" s="19" t="s">
        <v>946</v>
      </c>
      <c r="F446" s="10">
        <v>42036</v>
      </c>
      <c r="G446" s="10">
        <v>44593</v>
      </c>
      <c r="H446" s="11">
        <v>8</v>
      </c>
      <c r="I446" s="20" t="s">
        <v>259</v>
      </c>
      <c r="J446" s="11" t="s">
        <v>261</v>
      </c>
      <c r="K446" s="11" t="s">
        <v>2958</v>
      </c>
      <c r="L446" s="11">
        <v>2</v>
      </c>
    </row>
    <row r="447" spans="1:12">
      <c r="A447" s="11" t="s">
        <v>697</v>
      </c>
      <c r="D447" s="11" t="s">
        <v>260</v>
      </c>
      <c r="E447" s="19" t="s">
        <v>947</v>
      </c>
      <c r="F447" s="10">
        <v>42036</v>
      </c>
      <c r="G447" s="10">
        <v>44593</v>
      </c>
      <c r="H447" s="11">
        <v>8</v>
      </c>
      <c r="I447" s="20" t="s">
        <v>259</v>
      </c>
      <c r="J447" s="11" t="s">
        <v>261</v>
      </c>
      <c r="K447" s="11" t="s">
        <v>2958</v>
      </c>
      <c r="L447" s="11">
        <v>2</v>
      </c>
    </row>
    <row r="448" spans="1:12">
      <c r="A448" s="11" t="s">
        <v>698</v>
      </c>
      <c r="D448" s="11" t="s">
        <v>260</v>
      </c>
      <c r="E448" s="19" t="s">
        <v>948</v>
      </c>
      <c r="F448" s="10">
        <v>42036</v>
      </c>
      <c r="G448" s="10">
        <v>44593</v>
      </c>
      <c r="H448" s="11">
        <v>8</v>
      </c>
      <c r="I448" s="20" t="s">
        <v>259</v>
      </c>
      <c r="J448" s="11" t="s">
        <v>261</v>
      </c>
      <c r="K448" s="11" t="s">
        <v>2958</v>
      </c>
      <c r="L448" s="11">
        <v>2</v>
      </c>
    </row>
    <row r="449" spans="1:12">
      <c r="A449" s="11" t="s">
        <v>699</v>
      </c>
      <c r="D449" s="11" t="s">
        <v>260</v>
      </c>
      <c r="E449" s="19" t="s">
        <v>949</v>
      </c>
      <c r="F449" s="10">
        <v>42036</v>
      </c>
      <c r="G449" s="10">
        <v>44593</v>
      </c>
      <c r="H449" s="11">
        <v>8</v>
      </c>
      <c r="I449" s="20" t="s">
        <v>259</v>
      </c>
      <c r="J449" s="11" t="s">
        <v>261</v>
      </c>
      <c r="K449" s="11" t="s">
        <v>2958</v>
      </c>
      <c r="L449" s="11">
        <v>2</v>
      </c>
    </row>
    <row r="450" spans="1:12">
      <c r="A450" s="11" t="s">
        <v>700</v>
      </c>
      <c r="D450" s="11" t="s">
        <v>260</v>
      </c>
      <c r="E450" s="19" t="s">
        <v>950</v>
      </c>
      <c r="F450" s="10">
        <v>42036</v>
      </c>
      <c r="G450" s="10">
        <v>44593</v>
      </c>
      <c r="H450" s="11">
        <v>8</v>
      </c>
      <c r="I450" s="20" t="s">
        <v>259</v>
      </c>
      <c r="J450" s="11" t="s">
        <v>261</v>
      </c>
      <c r="K450" s="11" t="s">
        <v>2958</v>
      </c>
      <c r="L450" s="11">
        <v>2</v>
      </c>
    </row>
    <row r="451" spans="1:12">
      <c r="A451" s="11" t="s">
        <v>701</v>
      </c>
      <c r="D451" s="11" t="s">
        <v>260</v>
      </c>
      <c r="E451" s="19" t="s">
        <v>951</v>
      </c>
      <c r="F451" s="10">
        <v>42036</v>
      </c>
      <c r="G451" s="10">
        <v>44593</v>
      </c>
      <c r="H451" s="11">
        <v>8</v>
      </c>
      <c r="I451" s="20" t="s">
        <v>259</v>
      </c>
      <c r="J451" s="11" t="s">
        <v>261</v>
      </c>
      <c r="K451" s="11" t="s">
        <v>2958</v>
      </c>
      <c r="L451" s="11">
        <v>2</v>
      </c>
    </row>
    <row r="452" spans="1:12">
      <c r="A452" s="11" t="s">
        <v>702</v>
      </c>
      <c r="D452" s="11" t="s">
        <v>260</v>
      </c>
      <c r="E452" s="19" t="s">
        <v>952</v>
      </c>
      <c r="F452" s="10">
        <v>42036</v>
      </c>
      <c r="G452" s="10">
        <v>44593</v>
      </c>
      <c r="H452" s="11">
        <v>8</v>
      </c>
      <c r="I452" s="20" t="s">
        <v>259</v>
      </c>
      <c r="J452" s="11" t="s">
        <v>261</v>
      </c>
      <c r="K452" s="11" t="s">
        <v>2958</v>
      </c>
      <c r="L452" s="11">
        <v>2</v>
      </c>
    </row>
    <row r="453" spans="1:12">
      <c r="A453" s="11" t="s">
        <v>703</v>
      </c>
      <c r="D453" s="11" t="s">
        <v>260</v>
      </c>
      <c r="E453" s="19" t="s">
        <v>953</v>
      </c>
      <c r="F453" s="10">
        <v>42036</v>
      </c>
      <c r="G453" s="10">
        <v>44593</v>
      </c>
      <c r="H453" s="11">
        <v>8</v>
      </c>
      <c r="I453" s="20" t="s">
        <v>259</v>
      </c>
      <c r="J453" s="11" t="s">
        <v>261</v>
      </c>
      <c r="K453" s="11" t="s">
        <v>2958</v>
      </c>
      <c r="L453" s="11">
        <v>2</v>
      </c>
    </row>
    <row r="454" spans="1:12">
      <c r="A454" s="11" t="s">
        <v>704</v>
      </c>
      <c r="D454" s="11" t="s">
        <v>260</v>
      </c>
      <c r="E454" s="19" t="s">
        <v>954</v>
      </c>
      <c r="F454" s="10">
        <v>42036</v>
      </c>
      <c r="G454" s="10">
        <v>44593</v>
      </c>
      <c r="H454" s="11">
        <v>8</v>
      </c>
      <c r="I454" s="20" t="s">
        <v>259</v>
      </c>
      <c r="J454" s="11" t="s">
        <v>261</v>
      </c>
      <c r="K454" s="11" t="s">
        <v>2958</v>
      </c>
      <c r="L454" s="11">
        <v>2</v>
      </c>
    </row>
    <row r="455" spans="1:12">
      <c r="A455" s="11" t="s">
        <v>705</v>
      </c>
      <c r="D455" s="11" t="s">
        <v>260</v>
      </c>
      <c r="E455" s="19" t="s">
        <v>955</v>
      </c>
      <c r="F455" s="10">
        <v>42036</v>
      </c>
      <c r="G455" s="10">
        <v>44593</v>
      </c>
      <c r="H455" s="11">
        <v>8</v>
      </c>
      <c r="I455" s="20" t="s">
        <v>259</v>
      </c>
      <c r="J455" s="11" t="s">
        <v>261</v>
      </c>
      <c r="K455" s="11" t="s">
        <v>2958</v>
      </c>
      <c r="L455" s="11">
        <v>2</v>
      </c>
    </row>
    <row r="456" spans="1:12">
      <c r="A456" s="11" t="s">
        <v>706</v>
      </c>
      <c r="D456" s="11" t="s">
        <v>260</v>
      </c>
      <c r="E456" s="19" t="s">
        <v>956</v>
      </c>
      <c r="F456" s="10">
        <v>42036</v>
      </c>
      <c r="G456" s="10">
        <v>44593</v>
      </c>
      <c r="H456" s="11">
        <v>8</v>
      </c>
      <c r="I456" s="20" t="s">
        <v>259</v>
      </c>
      <c r="J456" s="11" t="s">
        <v>261</v>
      </c>
      <c r="K456" s="11" t="s">
        <v>2958</v>
      </c>
      <c r="L456" s="11">
        <v>2</v>
      </c>
    </row>
    <row r="457" spans="1:12">
      <c r="A457" s="11" t="s">
        <v>707</v>
      </c>
      <c r="D457" s="11" t="s">
        <v>260</v>
      </c>
      <c r="E457" s="19" t="s">
        <v>957</v>
      </c>
      <c r="F457" s="10">
        <v>42036</v>
      </c>
      <c r="G457" s="10">
        <v>44593</v>
      </c>
      <c r="H457" s="11">
        <v>8</v>
      </c>
      <c r="I457" s="20" t="s">
        <v>259</v>
      </c>
      <c r="J457" s="11" t="s">
        <v>261</v>
      </c>
      <c r="K457" s="11" t="s">
        <v>2958</v>
      </c>
      <c r="L457" s="11">
        <v>2</v>
      </c>
    </row>
    <row r="458" spans="1:12">
      <c r="A458" s="11" t="s">
        <v>708</v>
      </c>
      <c r="D458" s="11" t="s">
        <v>260</v>
      </c>
      <c r="E458" s="19" t="s">
        <v>958</v>
      </c>
      <c r="F458" s="10">
        <v>42036</v>
      </c>
      <c r="G458" s="10">
        <v>44593</v>
      </c>
      <c r="H458" s="11">
        <v>8</v>
      </c>
      <c r="I458" s="20" t="s">
        <v>259</v>
      </c>
      <c r="J458" s="11" t="s">
        <v>261</v>
      </c>
      <c r="K458" s="11" t="s">
        <v>2958</v>
      </c>
      <c r="L458" s="11">
        <v>2</v>
      </c>
    </row>
    <row r="459" spans="1:12">
      <c r="A459" s="11" t="s">
        <v>709</v>
      </c>
      <c r="D459" s="11" t="s">
        <v>260</v>
      </c>
      <c r="E459" s="19" t="s">
        <v>959</v>
      </c>
      <c r="F459" s="10">
        <v>42036</v>
      </c>
      <c r="G459" s="10">
        <v>44593</v>
      </c>
      <c r="H459" s="11">
        <v>8</v>
      </c>
      <c r="I459" s="20" t="s">
        <v>259</v>
      </c>
      <c r="J459" s="11" t="s">
        <v>261</v>
      </c>
      <c r="K459" s="11" t="s">
        <v>2958</v>
      </c>
      <c r="L459" s="11">
        <v>2</v>
      </c>
    </row>
    <row r="460" spans="1:12">
      <c r="A460" s="11" t="s">
        <v>710</v>
      </c>
      <c r="D460" s="11" t="s">
        <v>260</v>
      </c>
      <c r="E460" s="19" t="s">
        <v>960</v>
      </c>
      <c r="F460" s="10">
        <v>42036</v>
      </c>
      <c r="G460" s="10">
        <v>44593</v>
      </c>
      <c r="H460" s="11">
        <v>8</v>
      </c>
      <c r="I460" s="20" t="s">
        <v>259</v>
      </c>
      <c r="J460" s="11" t="s">
        <v>261</v>
      </c>
      <c r="K460" s="11" t="s">
        <v>2958</v>
      </c>
      <c r="L460" s="11">
        <v>2</v>
      </c>
    </row>
    <row r="461" spans="1:12">
      <c r="A461" s="11" t="s">
        <v>711</v>
      </c>
      <c r="D461" s="11" t="s">
        <v>260</v>
      </c>
      <c r="E461" s="19" t="s">
        <v>961</v>
      </c>
      <c r="F461" s="10">
        <v>42036</v>
      </c>
      <c r="G461" s="10">
        <v>44593</v>
      </c>
      <c r="H461" s="11">
        <v>8</v>
      </c>
      <c r="I461" s="20" t="s">
        <v>259</v>
      </c>
      <c r="J461" s="11" t="s">
        <v>261</v>
      </c>
      <c r="K461" s="11" t="s">
        <v>2958</v>
      </c>
      <c r="L461" s="11">
        <v>2</v>
      </c>
    </row>
    <row r="462" spans="1:12">
      <c r="A462" s="11" t="s">
        <v>712</v>
      </c>
      <c r="D462" s="11" t="s">
        <v>260</v>
      </c>
      <c r="E462" s="19" t="s">
        <v>962</v>
      </c>
      <c r="F462" s="10">
        <v>42036</v>
      </c>
      <c r="G462" s="10">
        <v>44593</v>
      </c>
      <c r="H462" s="11">
        <v>8</v>
      </c>
      <c r="I462" s="20" t="s">
        <v>259</v>
      </c>
      <c r="J462" s="11" t="s">
        <v>261</v>
      </c>
      <c r="K462" s="11" t="s">
        <v>2958</v>
      </c>
      <c r="L462" s="11">
        <v>2</v>
      </c>
    </row>
    <row r="463" spans="1:12">
      <c r="A463" s="11" t="s">
        <v>713</v>
      </c>
      <c r="D463" s="11" t="s">
        <v>260</v>
      </c>
      <c r="E463" s="19" t="s">
        <v>963</v>
      </c>
      <c r="F463" s="10">
        <v>42036</v>
      </c>
      <c r="G463" s="10">
        <v>44593</v>
      </c>
      <c r="H463" s="11">
        <v>8</v>
      </c>
      <c r="I463" s="20" t="s">
        <v>259</v>
      </c>
      <c r="J463" s="11" t="s">
        <v>261</v>
      </c>
      <c r="K463" s="11" t="s">
        <v>2958</v>
      </c>
      <c r="L463" s="11">
        <v>2</v>
      </c>
    </row>
    <row r="464" spans="1:12">
      <c r="A464" s="11" t="s">
        <v>714</v>
      </c>
      <c r="D464" s="11" t="s">
        <v>260</v>
      </c>
      <c r="E464" s="19" t="s">
        <v>964</v>
      </c>
      <c r="F464" s="10">
        <v>42036</v>
      </c>
      <c r="G464" s="10">
        <v>44593</v>
      </c>
      <c r="H464" s="11">
        <v>8</v>
      </c>
      <c r="I464" s="20" t="s">
        <v>259</v>
      </c>
      <c r="J464" s="11" t="s">
        <v>261</v>
      </c>
      <c r="K464" s="11" t="s">
        <v>2958</v>
      </c>
      <c r="L464" s="11">
        <v>2</v>
      </c>
    </row>
    <row r="465" spans="1:12">
      <c r="A465" s="11" t="s">
        <v>715</v>
      </c>
      <c r="D465" s="11" t="s">
        <v>260</v>
      </c>
      <c r="E465" s="19" t="s">
        <v>965</v>
      </c>
      <c r="F465" s="10">
        <v>42036</v>
      </c>
      <c r="G465" s="10">
        <v>44593</v>
      </c>
      <c r="H465" s="11">
        <v>8</v>
      </c>
      <c r="I465" s="20" t="s">
        <v>259</v>
      </c>
      <c r="J465" s="11" t="s">
        <v>261</v>
      </c>
      <c r="K465" s="11" t="s">
        <v>2958</v>
      </c>
      <c r="L465" s="11">
        <v>2</v>
      </c>
    </row>
    <row r="466" spans="1:12">
      <c r="A466" s="11" t="s">
        <v>716</v>
      </c>
      <c r="D466" s="11" t="s">
        <v>260</v>
      </c>
      <c r="E466" s="19" t="s">
        <v>966</v>
      </c>
      <c r="F466" s="10">
        <v>42036</v>
      </c>
      <c r="G466" s="10">
        <v>44593</v>
      </c>
      <c r="H466" s="11">
        <v>8</v>
      </c>
      <c r="I466" s="20" t="s">
        <v>259</v>
      </c>
      <c r="J466" s="11" t="s">
        <v>261</v>
      </c>
      <c r="K466" s="11" t="s">
        <v>2958</v>
      </c>
      <c r="L466" s="11">
        <v>2</v>
      </c>
    </row>
    <row r="467" spans="1:12">
      <c r="A467" s="11" t="s">
        <v>717</v>
      </c>
      <c r="D467" s="11" t="s">
        <v>260</v>
      </c>
      <c r="E467" s="19" t="s">
        <v>967</v>
      </c>
      <c r="F467" s="10">
        <v>42036</v>
      </c>
      <c r="G467" s="10">
        <v>44593</v>
      </c>
      <c r="H467" s="11">
        <v>8</v>
      </c>
      <c r="I467" s="20" t="s">
        <v>259</v>
      </c>
      <c r="J467" s="11" t="s">
        <v>261</v>
      </c>
      <c r="K467" s="11" t="s">
        <v>2958</v>
      </c>
      <c r="L467" s="11">
        <v>2</v>
      </c>
    </row>
    <row r="468" spans="1:12">
      <c r="A468" s="11" t="s">
        <v>718</v>
      </c>
      <c r="D468" s="11" t="s">
        <v>260</v>
      </c>
      <c r="E468" s="19" t="s">
        <v>968</v>
      </c>
      <c r="F468" s="10">
        <v>42036</v>
      </c>
      <c r="G468" s="10">
        <v>44593</v>
      </c>
      <c r="H468" s="11">
        <v>8</v>
      </c>
      <c r="I468" s="20" t="s">
        <v>259</v>
      </c>
      <c r="J468" s="11" t="s">
        <v>261</v>
      </c>
      <c r="K468" s="11" t="s">
        <v>2958</v>
      </c>
      <c r="L468" s="11">
        <v>2</v>
      </c>
    </row>
    <row r="469" spans="1:12">
      <c r="A469" s="11" t="s">
        <v>719</v>
      </c>
      <c r="D469" s="11" t="s">
        <v>260</v>
      </c>
      <c r="E469" s="19" t="s">
        <v>969</v>
      </c>
      <c r="F469" s="10">
        <v>42036</v>
      </c>
      <c r="G469" s="10">
        <v>44593</v>
      </c>
      <c r="H469" s="11">
        <v>8</v>
      </c>
      <c r="I469" s="20" t="s">
        <v>259</v>
      </c>
      <c r="J469" s="11" t="s">
        <v>261</v>
      </c>
      <c r="K469" s="11" t="s">
        <v>2958</v>
      </c>
      <c r="L469" s="11">
        <v>2</v>
      </c>
    </row>
    <row r="470" spans="1:12">
      <c r="A470" s="11" t="s">
        <v>720</v>
      </c>
      <c r="D470" s="11" t="s">
        <v>260</v>
      </c>
      <c r="E470" s="19" t="s">
        <v>970</v>
      </c>
      <c r="F470" s="10">
        <v>42036</v>
      </c>
      <c r="G470" s="10">
        <v>44593</v>
      </c>
      <c r="H470" s="11">
        <v>8</v>
      </c>
      <c r="I470" s="20" t="s">
        <v>259</v>
      </c>
      <c r="J470" s="11" t="s">
        <v>261</v>
      </c>
      <c r="K470" s="11" t="s">
        <v>2958</v>
      </c>
      <c r="L470" s="11">
        <v>2</v>
      </c>
    </row>
    <row r="471" spans="1:12">
      <c r="A471" s="11" t="s">
        <v>721</v>
      </c>
      <c r="D471" s="11" t="s">
        <v>260</v>
      </c>
      <c r="E471" s="19" t="s">
        <v>971</v>
      </c>
      <c r="F471" s="10">
        <v>42036</v>
      </c>
      <c r="G471" s="10">
        <v>44593</v>
      </c>
      <c r="H471" s="11">
        <v>8</v>
      </c>
      <c r="I471" s="20" t="s">
        <v>259</v>
      </c>
      <c r="J471" s="11" t="s">
        <v>261</v>
      </c>
      <c r="K471" s="11" t="s">
        <v>2958</v>
      </c>
      <c r="L471" s="11">
        <v>2</v>
      </c>
    </row>
    <row r="472" spans="1:12">
      <c r="A472" s="11" t="s">
        <v>722</v>
      </c>
      <c r="D472" s="11" t="s">
        <v>260</v>
      </c>
      <c r="E472" s="19" t="s">
        <v>972</v>
      </c>
      <c r="F472" s="10">
        <v>42036</v>
      </c>
      <c r="G472" s="10">
        <v>44593</v>
      </c>
      <c r="H472" s="11">
        <v>8</v>
      </c>
      <c r="I472" s="20" t="s">
        <v>259</v>
      </c>
      <c r="J472" s="11" t="s">
        <v>261</v>
      </c>
      <c r="K472" s="11" t="s">
        <v>2958</v>
      </c>
      <c r="L472" s="11">
        <v>2</v>
      </c>
    </row>
    <row r="473" spans="1:12">
      <c r="A473" s="11" t="s">
        <v>723</v>
      </c>
      <c r="D473" s="11" t="s">
        <v>260</v>
      </c>
      <c r="E473" s="19" t="s">
        <v>973</v>
      </c>
      <c r="F473" s="10">
        <v>42036</v>
      </c>
      <c r="G473" s="10">
        <v>44593</v>
      </c>
      <c r="H473" s="11">
        <v>8</v>
      </c>
      <c r="I473" s="20" t="s">
        <v>259</v>
      </c>
      <c r="J473" s="11" t="s">
        <v>261</v>
      </c>
      <c r="K473" s="11" t="s">
        <v>2958</v>
      </c>
      <c r="L473" s="11">
        <v>2</v>
      </c>
    </row>
    <row r="474" spans="1:12">
      <c r="A474" s="11" t="s">
        <v>724</v>
      </c>
      <c r="D474" s="11" t="s">
        <v>260</v>
      </c>
      <c r="E474" s="19" t="s">
        <v>974</v>
      </c>
      <c r="F474" s="10">
        <v>42036</v>
      </c>
      <c r="G474" s="10">
        <v>44593</v>
      </c>
      <c r="H474" s="11">
        <v>8</v>
      </c>
      <c r="I474" s="20" t="s">
        <v>259</v>
      </c>
      <c r="J474" s="11" t="s">
        <v>261</v>
      </c>
      <c r="K474" s="11" t="s">
        <v>2958</v>
      </c>
      <c r="L474" s="11">
        <v>2</v>
      </c>
    </row>
    <row r="475" spans="1:12">
      <c r="A475" s="11" t="s">
        <v>725</v>
      </c>
      <c r="D475" s="11" t="s">
        <v>260</v>
      </c>
      <c r="E475" s="19" t="s">
        <v>975</v>
      </c>
      <c r="F475" s="10">
        <v>42036</v>
      </c>
      <c r="G475" s="10">
        <v>44593</v>
      </c>
      <c r="H475" s="11">
        <v>8</v>
      </c>
      <c r="I475" s="20" t="s">
        <v>259</v>
      </c>
      <c r="J475" s="11" t="s">
        <v>261</v>
      </c>
      <c r="K475" s="11" t="s">
        <v>2958</v>
      </c>
      <c r="L475" s="11">
        <v>2</v>
      </c>
    </row>
    <row r="476" spans="1:12">
      <c r="A476" s="11" t="s">
        <v>726</v>
      </c>
      <c r="D476" s="11" t="s">
        <v>260</v>
      </c>
      <c r="E476" s="19" t="s">
        <v>976</v>
      </c>
      <c r="F476" s="10">
        <v>42036</v>
      </c>
      <c r="G476" s="10">
        <v>44593</v>
      </c>
      <c r="H476" s="11">
        <v>8</v>
      </c>
      <c r="I476" s="20" t="s">
        <v>259</v>
      </c>
      <c r="J476" s="11" t="s">
        <v>261</v>
      </c>
      <c r="K476" s="11" t="s">
        <v>2958</v>
      </c>
      <c r="L476" s="11">
        <v>2</v>
      </c>
    </row>
    <row r="477" spans="1:12">
      <c r="A477" s="11" t="s">
        <v>727</v>
      </c>
      <c r="D477" s="11" t="s">
        <v>260</v>
      </c>
      <c r="E477" s="19" t="s">
        <v>977</v>
      </c>
      <c r="F477" s="10">
        <v>42036</v>
      </c>
      <c r="G477" s="10">
        <v>44593</v>
      </c>
      <c r="H477" s="11">
        <v>8</v>
      </c>
      <c r="I477" s="20" t="s">
        <v>259</v>
      </c>
      <c r="J477" s="11" t="s">
        <v>261</v>
      </c>
      <c r="K477" s="11" t="s">
        <v>2958</v>
      </c>
      <c r="L477" s="11">
        <v>2</v>
      </c>
    </row>
    <row r="478" spans="1:12">
      <c r="A478" s="11" t="s">
        <v>728</v>
      </c>
      <c r="D478" s="11" t="s">
        <v>260</v>
      </c>
      <c r="E478" s="19" t="s">
        <v>978</v>
      </c>
      <c r="F478" s="10">
        <v>42036</v>
      </c>
      <c r="G478" s="10">
        <v>44593</v>
      </c>
      <c r="H478" s="11">
        <v>8</v>
      </c>
      <c r="I478" s="20" t="s">
        <v>259</v>
      </c>
      <c r="J478" s="11" t="s">
        <v>261</v>
      </c>
      <c r="K478" s="11" t="s">
        <v>2958</v>
      </c>
      <c r="L478" s="11">
        <v>2</v>
      </c>
    </row>
    <row r="479" spans="1:12">
      <c r="A479" s="11" t="s">
        <v>729</v>
      </c>
      <c r="D479" s="11" t="s">
        <v>260</v>
      </c>
      <c r="E479" s="19" t="s">
        <v>979</v>
      </c>
      <c r="F479" s="10">
        <v>42036</v>
      </c>
      <c r="G479" s="10">
        <v>44593</v>
      </c>
      <c r="H479" s="11">
        <v>8</v>
      </c>
      <c r="I479" s="20" t="s">
        <v>259</v>
      </c>
      <c r="J479" s="11" t="s">
        <v>261</v>
      </c>
      <c r="K479" s="11" t="s">
        <v>2958</v>
      </c>
      <c r="L479" s="11">
        <v>2</v>
      </c>
    </row>
    <row r="480" spans="1:12">
      <c r="A480" s="11" t="s">
        <v>730</v>
      </c>
      <c r="D480" s="11" t="s">
        <v>260</v>
      </c>
      <c r="E480" s="19" t="s">
        <v>980</v>
      </c>
      <c r="F480" s="10">
        <v>42036</v>
      </c>
      <c r="G480" s="10">
        <v>44593</v>
      </c>
      <c r="H480" s="11">
        <v>8</v>
      </c>
      <c r="I480" s="20" t="s">
        <v>259</v>
      </c>
      <c r="J480" s="11" t="s">
        <v>261</v>
      </c>
      <c r="K480" s="11" t="s">
        <v>2958</v>
      </c>
      <c r="L480" s="11">
        <v>2</v>
      </c>
    </row>
    <row r="481" spans="1:12">
      <c r="A481" s="11" t="s">
        <v>731</v>
      </c>
      <c r="D481" s="11" t="s">
        <v>260</v>
      </c>
      <c r="E481" s="19" t="s">
        <v>981</v>
      </c>
      <c r="F481" s="10">
        <v>42036</v>
      </c>
      <c r="G481" s="10">
        <v>44593</v>
      </c>
      <c r="H481" s="11">
        <v>8</v>
      </c>
      <c r="I481" s="20" t="s">
        <v>259</v>
      </c>
      <c r="J481" s="11" t="s">
        <v>261</v>
      </c>
      <c r="K481" s="11" t="s">
        <v>2958</v>
      </c>
      <c r="L481" s="11">
        <v>2</v>
      </c>
    </row>
    <row r="482" spans="1:12">
      <c r="A482" s="11" t="s">
        <v>732</v>
      </c>
      <c r="D482" s="11" t="s">
        <v>260</v>
      </c>
      <c r="E482" s="19" t="s">
        <v>982</v>
      </c>
      <c r="F482" s="10">
        <v>42036</v>
      </c>
      <c r="G482" s="10">
        <v>44593</v>
      </c>
      <c r="H482" s="11">
        <v>8</v>
      </c>
      <c r="I482" s="20" t="s">
        <v>259</v>
      </c>
      <c r="J482" s="11" t="s">
        <v>261</v>
      </c>
      <c r="K482" s="11" t="s">
        <v>2958</v>
      </c>
      <c r="L482" s="11">
        <v>2</v>
      </c>
    </row>
    <row r="483" spans="1:12">
      <c r="A483" s="11" t="s">
        <v>733</v>
      </c>
      <c r="D483" s="11" t="s">
        <v>260</v>
      </c>
      <c r="E483" s="19" t="s">
        <v>983</v>
      </c>
      <c r="F483" s="10">
        <v>42036</v>
      </c>
      <c r="G483" s="10">
        <v>44593</v>
      </c>
      <c r="H483" s="11">
        <v>8</v>
      </c>
      <c r="I483" s="20" t="s">
        <v>259</v>
      </c>
      <c r="J483" s="11" t="s">
        <v>261</v>
      </c>
      <c r="K483" s="11" t="s">
        <v>2958</v>
      </c>
      <c r="L483" s="11">
        <v>2</v>
      </c>
    </row>
    <row r="484" spans="1:12">
      <c r="A484" s="11" t="s">
        <v>734</v>
      </c>
      <c r="D484" s="11" t="s">
        <v>260</v>
      </c>
      <c r="E484" s="19" t="s">
        <v>984</v>
      </c>
      <c r="F484" s="10">
        <v>42036</v>
      </c>
      <c r="G484" s="10">
        <v>44593</v>
      </c>
      <c r="H484" s="11">
        <v>8</v>
      </c>
      <c r="I484" s="20" t="s">
        <v>259</v>
      </c>
      <c r="J484" s="11" t="s">
        <v>261</v>
      </c>
      <c r="K484" s="11" t="s">
        <v>2958</v>
      </c>
      <c r="L484" s="11">
        <v>2</v>
      </c>
    </row>
    <row r="485" spans="1:12">
      <c r="A485" s="11" t="s">
        <v>735</v>
      </c>
      <c r="D485" s="11" t="s">
        <v>260</v>
      </c>
      <c r="E485" s="19" t="s">
        <v>985</v>
      </c>
      <c r="F485" s="10">
        <v>42036</v>
      </c>
      <c r="G485" s="10">
        <v>44593</v>
      </c>
      <c r="H485" s="11">
        <v>8</v>
      </c>
      <c r="I485" s="20" t="s">
        <v>259</v>
      </c>
      <c r="J485" s="11" t="s">
        <v>261</v>
      </c>
      <c r="K485" s="11" t="s">
        <v>2958</v>
      </c>
      <c r="L485" s="11">
        <v>2</v>
      </c>
    </row>
    <row r="486" spans="1:12">
      <c r="A486" s="11" t="s">
        <v>736</v>
      </c>
      <c r="D486" s="11" t="s">
        <v>260</v>
      </c>
      <c r="E486" s="19" t="s">
        <v>986</v>
      </c>
      <c r="F486" s="10">
        <v>42036</v>
      </c>
      <c r="G486" s="10">
        <v>44593</v>
      </c>
      <c r="H486" s="11">
        <v>8</v>
      </c>
      <c r="I486" s="20" t="s">
        <v>259</v>
      </c>
      <c r="J486" s="11" t="s">
        <v>261</v>
      </c>
      <c r="K486" s="11" t="s">
        <v>2958</v>
      </c>
      <c r="L486" s="11">
        <v>2</v>
      </c>
    </row>
    <row r="487" spans="1:12">
      <c r="A487" s="11" t="s">
        <v>737</v>
      </c>
      <c r="D487" s="11" t="s">
        <v>260</v>
      </c>
      <c r="E487" s="19" t="s">
        <v>987</v>
      </c>
      <c r="F487" s="10">
        <v>42036</v>
      </c>
      <c r="G487" s="10">
        <v>44593</v>
      </c>
      <c r="H487" s="11">
        <v>8</v>
      </c>
      <c r="I487" s="20" t="s">
        <v>259</v>
      </c>
      <c r="J487" s="11" t="s">
        <v>261</v>
      </c>
      <c r="K487" s="11" t="s">
        <v>2958</v>
      </c>
      <c r="L487" s="11">
        <v>2</v>
      </c>
    </row>
    <row r="488" spans="1:12">
      <c r="A488" s="11" t="s">
        <v>738</v>
      </c>
      <c r="D488" s="11" t="s">
        <v>260</v>
      </c>
      <c r="E488" s="19" t="s">
        <v>988</v>
      </c>
      <c r="F488" s="10">
        <v>42036</v>
      </c>
      <c r="G488" s="10">
        <v>44593</v>
      </c>
      <c r="H488" s="11">
        <v>8</v>
      </c>
      <c r="I488" s="20" t="s">
        <v>259</v>
      </c>
      <c r="J488" s="11" t="s">
        <v>261</v>
      </c>
      <c r="K488" s="11" t="s">
        <v>2958</v>
      </c>
      <c r="L488" s="11">
        <v>2</v>
      </c>
    </row>
    <row r="489" spans="1:12">
      <c r="A489" s="11" t="s">
        <v>739</v>
      </c>
      <c r="D489" s="11" t="s">
        <v>260</v>
      </c>
      <c r="E489" s="19" t="s">
        <v>989</v>
      </c>
      <c r="F489" s="10">
        <v>42036</v>
      </c>
      <c r="G489" s="10">
        <v>44593</v>
      </c>
      <c r="H489" s="11">
        <v>8</v>
      </c>
      <c r="I489" s="20" t="s">
        <v>259</v>
      </c>
      <c r="J489" s="11" t="s">
        <v>261</v>
      </c>
      <c r="K489" s="11" t="s">
        <v>2958</v>
      </c>
      <c r="L489" s="11">
        <v>2</v>
      </c>
    </row>
    <row r="490" spans="1:12">
      <c r="A490" s="11" t="s">
        <v>740</v>
      </c>
      <c r="D490" s="11" t="s">
        <v>260</v>
      </c>
      <c r="E490" s="19" t="s">
        <v>990</v>
      </c>
      <c r="F490" s="10">
        <v>42036</v>
      </c>
      <c r="G490" s="10">
        <v>44593</v>
      </c>
      <c r="H490" s="11">
        <v>8</v>
      </c>
      <c r="I490" s="20" t="s">
        <v>259</v>
      </c>
      <c r="J490" s="11" t="s">
        <v>261</v>
      </c>
      <c r="K490" s="11" t="s">
        <v>2958</v>
      </c>
      <c r="L490" s="11">
        <v>2</v>
      </c>
    </row>
    <row r="491" spans="1:12">
      <c r="A491" s="11" t="s">
        <v>741</v>
      </c>
      <c r="D491" s="11" t="s">
        <v>260</v>
      </c>
      <c r="E491" s="19" t="s">
        <v>991</v>
      </c>
      <c r="F491" s="10">
        <v>42036</v>
      </c>
      <c r="G491" s="10">
        <v>44593</v>
      </c>
      <c r="H491" s="11">
        <v>8</v>
      </c>
      <c r="I491" s="20" t="s">
        <v>259</v>
      </c>
      <c r="J491" s="11" t="s">
        <v>261</v>
      </c>
      <c r="K491" s="11" t="s">
        <v>2958</v>
      </c>
      <c r="L491" s="11">
        <v>2</v>
      </c>
    </row>
    <row r="492" spans="1:12">
      <c r="A492" s="11" t="s">
        <v>742</v>
      </c>
      <c r="D492" s="11" t="s">
        <v>260</v>
      </c>
      <c r="E492" s="19" t="s">
        <v>992</v>
      </c>
      <c r="F492" s="10">
        <v>42036</v>
      </c>
      <c r="G492" s="10">
        <v>44593</v>
      </c>
      <c r="H492" s="11">
        <v>8</v>
      </c>
      <c r="I492" s="20" t="s">
        <v>259</v>
      </c>
      <c r="J492" s="11" t="s">
        <v>261</v>
      </c>
      <c r="K492" s="11" t="s">
        <v>2958</v>
      </c>
      <c r="L492" s="11">
        <v>2</v>
      </c>
    </row>
    <row r="493" spans="1:12">
      <c r="A493" s="11" t="s">
        <v>743</v>
      </c>
      <c r="D493" s="11" t="s">
        <v>260</v>
      </c>
      <c r="E493" s="19" t="s">
        <v>993</v>
      </c>
      <c r="F493" s="10">
        <v>42036</v>
      </c>
      <c r="G493" s="10">
        <v>44593</v>
      </c>
      <c r="H493" s="11">
        <v>8</v>
      </c>
      <c r="I493" s="20" t="s">
        <v>259</v>
      </c>
      <c r="J493" s="11" t="s">
        <v>261</v>
      </c>
      <c r="K493" s="11" t="s">
        <v>2958</v>
      </c>
      <c r="L493" s="11">
        <v>2</v>
      </c>
    </row>
    <row r="494" spans="1:12">
      <c r="A494" s="11" t="s">
        <v>744</v>
      </c>
      <c r="D494" s="11" t="s">
        <v>260</v>
      </c>
      <c r="E494" s="19" t="s">
        <v>994</v>
      </c>
      <c r="F494" s="10">
        <v>42036</v>
      </c>
      <c r="G494" s="10">
        <v>44593</v>
      </c>
      <c r="H494" s="11">
        <v>8</v>
      </c>
      <c r="I494" s="20" t="s">
        <v>259</v>
      </c>
      <c r="J494" s="11" t="s">
        <v>261</v>
      </c>
      <c r="K494" s="11" t="s">
        <v>2958</v>
      </c>
      <c r="L494" s="11">
        <v>2</v>
      </c>
    </row>
    <row r="495" spans="1:12">
      <c r="A495" s="11" t="s">
        <v>745</v>
      </c>
      <c r="D495" s="11" t="s">
        <v>260</v>
      </c>
      <c r="E495" s="19" t="s">
        <v>995</v>
      </c>
      <c r="F495" s="10">
        <v>42036</v>
      </c>
      <c r="G495" s="10">
        <v>44593</v>
      </c>
      <c r="H495" s="11">
        <v>8</v>
      </c>
      <c r="I495" s="20" t="s">
        <v>259</v>
      </c>
      <c r="J495" s="11" t="s">
        <v>261</v>
      </c>
      <c r="K495" s="11" t="s">
        <v>2958</v>
      </c>
      <c r="L495" s="11">
        <v>2</v>
      </c>
    </row>
    <row r="496" spans="1:12">
      <c r="A496" s="11" t="s">
        <v>746</v>
      </c>
      <c r="D496" s="11" t="s">
        <v>260</v>
      </c>
      <c r="E496" s="19" t="s">
        <v>996</v>
      </c>
      <c r="F496" s="10">
        <v>42036</v>
      </c>
      <c r="G496" s="10">
        <v>44593</v>
      </c>
      <c r="H496" s="11">
        <v>8</v>
      </c>
      <c r="I496" s="20" t="s">
        <v>259</v>
      </c>
      <c r="J496" s="11" t="s">
        <v>261</v>
      </c>
      <c r="K496" s="11" t="s">
        <v>2958</v>
      </c>
      <c r="L496" s="11">
        <v>2</v>
      </c>
    </row>
    <row r="497" spans="1:12">
      <c r="A497" s="11" t="s">
        <v>747</v>
      </c>
      <c r="D497" s="11" t="s">
        <v>260</v>
      </c>
      <c r="E497" s="19" t="s">
        <v>997</v>
      </c>
      <c r="F497" s="10">
        <v>42036</v>
      </c>
      <c r="G497" s="10">
        <v>44593</v>
      </c>
      <c r="H497" s="11">
        <v>8</v>
      </c>
      <c r="I497" s="20" t="s">
        <v>259</v>
      </c>
      <c r="J497" s="11" t="s">
        <v>261</v>
      </c>
      <c r="K497" s="11" t="s">
        <v>2958</v>
      </c>
      <c r="L497" s="11">
        <v>2</v>
      </c>
    </row>
    <row r="498" spans="1:12">
      <c r="A498" s="11" t="s">
        <v>748</v>
      </c>
      <c r="D498" s="11" t="s">
        <v>260</v>
      </c>
      <c r="E498" s="19" t="s">
        <v>998</v>
      </c>
      <c r="F498" s="10">
        <v>42036</v>
      </c>
      <c r="G498" s="10">
        <v>44593</v>
      </c>
      <c r="H498" s="11">
        <v>8</v>
      </c>
      <c r="I498" s="20" t="s">
        <v>259</v>
      </c>
      <c r="J498" s="11" t="s">
        <v>261</v>
      </c>
      <c r="K498" s="11" t="s">
        <v>2958</v>
      </c>
      <c r="L498" s="11">
        <v>2</v>
      </c>
    </row>
    <row r="499" spans="1:12">
      <c r="A499" s="11" t="s">
        <v>749</v>
      </c>
      <c r="D499" s="11" t="s">
        <v>260</v>
      </c>
      <c r="E499" s="19" t="s">
        <v>999</v>
      </c>
      <c r="F499" s="10">
        <v>42036</v>
      </c>
      <c r="G499" s="10">
        <v>44593</v>
      </c>
      <c r="H499" s="11">
        <v>8</v>
      </c>
      <c r="I499" s="20" t="s">
        <v>259</v>
      </c>
      <c r="J499" s="11" t="s">
        <v>261</v>
      </c>
      <c r="K499" s="11" t="s">
        <v>2958</v>
      </c>
      <c r="L499" s="11">
        <v>2</v>
      </c>
    </row>
    <row r="500" spans="1:12">
      <c r="A500" s="11" t="s">
        <v>750</v>
      </c>
      <c r="D500" s="11" t="s">
        <v>260</v>
      </c>
      <c r="E500" s="19" t="s">
        <v>1000</v>
      </c>
      <c r="F500" s="10">
        <v>42036</v>
      </c>
      <c r="G500" s="10">
        <v>44593</v>
      </c>
      <c r="H500" s="11">
        <v>8</v>
      </c>
      <c r="I500" s="20" t="s">
        <v>259</v>
      </c>
      <c r="J500" s="11" t="s">
        <v>261</v>
      </c>
      <c r="K500" s="11" t="s">
        <v>2958</v>
      </c>
      <c r="L500" s="11">
        <v>2</v>
      </c>
    </row>
    <row r="501" spans="1:12">
      <c r="A501" s="11" t="s">
        <v>751</v>
      </c>
      <c r="D501" s="11" t="s">
        <v>260</v>
      </c>
      <c r="E501" s="19" t="s">
        <v>1001</v>
      </c>
      <c r="F501" s="10">
        <v>42036</v>
      </c>
      <c r="G501" s="10">
        <v>44593</v>
      </c>
      <c r="H501" s="11">
        <v>8</v>
      </c>
      <c r="I501" s="20" t="s">
        <v>259</v>
      </c>
      <c r="J501" s="11" t="s">
        <v>261</v>
      </c>
      <c r="K501" s="11" t="s">
        <v>2958</v>
      </c>
      <c r="L501" s="11">
        <v>2</v>
      </c>
    </row>
    <row r="502" spans="1:12">
      <c r="A502" s="11" t="s">
        <v>752</v>
      </c>
      <c r="D502" s="11" t="s">
        <v>260</v>
      </c>
      <c r="E502" s="19" t="s">
        <v>1002</v>
      </c>
      <c r="F502" s="10">
        <v>42036</v>
      </c>
      <c r="G502" s="10">
        <v>44593</v>
      </c>
      <c r="H502" s="11">
        <v>8</v>
      </c>
      <c r="I502" s="20" t="s">
        <v>259</v>
      </c>
      <c r="J502" s="11" t="s">
        <v>261</v>
      </c>
      <c r="K502" s="11" t="s">
        <v>2958</v>
      </c>
      <c r="L502" s="11">
        <v>2</v>
      </c>
    </row>
    <row r="503" spans="1:12">
      <c r="A503" s="11" t="s">
        <v>753</v>
      </c>
      <c r="D503" s="11" t="s">
        <v>260</v>
      </c>
      <c r="E503" s="19" t="s">
        <v>1003</v>
      </c>
      <c r="F503" s="10">
        <v>42036</v>
      </c>
      <c r="G503" s="10">
        <v>44593</v>
      </c>
      <c r="H503" s="11">
        <v>8</v>
      </c>
      <c r="I503" s="20" t="s">
        <v>259</v>
      </c>
      <c r="J503" s="11" t="s">
        <v>261</v>
      </c>
      <c r="K503" s="11" t="s">
        <v>2958</v>
      </c>
      <c r="L503" s="11">
        <v>2</v>
      </c>
    </row>
    <row r="504" spans="1:12">
      <c r="A504" s="11" t="s">
        <v>754</v>
      </c>
      <c r="D504" s="11" t="s">
        <v>260</v>
      </c>
      <c r="E504" s="19" t="s">
        <v>1004</v>
      </c>
      <c r="F504" s="10">
        <v>42036</v>
      </c>
      <c r="G504" s="10">
        <v>44593</v>
      </c>
      <c r="H504" s="11">
        <v>8</v>
      </c>
      <c r="I504" s="20" t="s">
        <v>259</v>
      </c>
      <c r="J504" s="11" t="s">
        <v>261</v>
      </c>
      <c r="K504" s="11" t="s">
        <v>2958</v>
      </c>
      <c r="L504" s="11">
        <v>2</v>
      </c>
    </row>
    <row r="505" spans="1:12">
      <c r="A505" s="11" t="s">
        <v>755</v>
      </c>
      <c r="D505" s="11" t="s">
        <v>260</v>
      </c>
      <c r="E505" s="19" t="s">
        <v>1005</v>
      </c>
      <c r="F505" s="10">
        <v>42036</v>
      </c>
      <c r="G505" s="10">
        <v>44593</v>
      </c>
      <c r="H505" s="11">
        <v>8</v>
      </c>
      <c r="I505" s="20" t="s">
        <v>259</v>
      </c>
      <c r="J505" s="11" t="s">
        <v>261</v>
      </c>
      <c r="K505" s="11" t="s">
        <v>2958</v>
      </c>
      <c r="L505" s="11">
        <v>2</v>
      </c>
    </row>
    <row r="506" spans="1:12">
      <c r="A506" s="11" t="s">
        <v>756</v>
      </c>
      <c r="D506" s="11" t="s">
        <v>260</v>
      </c>
      <c r="E506" s="19" t="s">
        <v>1006</v>
      </c>
      <c r="F506" s="10">
        <v>42036</v>
      </c>
      <c r="G506" s="10">
        <v>44593</v>
      </c>
      <c r="H506" s="11">
        <v>8</v>
      </c>
      <c r="I506" s="20" t="s">
        <v>259</v>
      </c>
      <c r="J506" s="11" t="s">
        <v>261</v>
      </c>
      <c r="K506" s="11" t="s">
        <v>2958</v>
      </c>
      <c r="L506" s="11">
        <v>2</v>
      </c>
    </row>
    <row r="507" spans="1:12">
      <c r="A507" s="11" t="s">
        <v>757</v>
      </c>
      <c r="D507" s="11" t="s">
        <v>260</v>
      </c>
      <c r="E507" s="19" t="s">
        <v>1007</v>
      </c>
      <c r="F507" s="10">
        <v>42036</v>
      </c>
      <c r="G507" s="10">
        <v>44593</v>
      </c>
      <c r="H507" s="11">
        <v>8</v>
      </c>
      <c r="I507" s="20" t="s">
        <v>259</v>
      </c>
      <c r="J507" s="11" t="s">
        <v>261</v>
      </c>
      <c r="K507" s="11" t="s">
        <v>2958</v>
      </c>
      <c r="L507" s="11">
        <v>2</v>
      </c>
    </row>
    <row r="508" spans="1:12">
      <c r="A508" s="11" t="s">
        <v>758</v>
      </c>
      <c r="D508" s="11" t="s">
        <v>260</v>
      </c>
      <c r="E508" s="19" t="s">
        <v>1008</v>
      </c>
      <c r="F508" s="10">
        <v>42036</v>
      </c>
      <c r="G508" s="10">
        <v>44593</v>
      </c>
      <c r="H508" s="11">
        <v>8</v>
      </c>
      <c r="I508" s="20" t="s">
        <v>259</v>
      </c>
      <c r="J508" s="11" t="s">
        <v>261</v>
      </c>
      <c r="K508" s="11" t="s">
        <v>2958</v>
      </c>
      <c r="L508" s="11">
        <v>2</v>
      </c>
    </row>
    <row r="509" spans="1:12">
      <c r="A509" s="11" t="s">
        <v>759</v>
      </c>
      <c r="D509" s="11" t="s">
        <v>260</v>
      </c>
      <c r="E509" s="19" t="s">
        <v>1009</v>
      </c>
      <c r="F509" s="10">
        <v>42036</v>
      </c>
      <c r="G509" s="10">
        <v>44593</v>
      </c>
      <c r="H509" s="11">
        <v>8</v>
      </c>
      <c r="I509" s="20" t="s">
        <v>259</v>
      </c>
      <c r="J509" s="11" t="s">
        <v>261</v>
      </c>
      <c r="K509" s="11" t="s">
        <v>2958</v>
      </c>
      <c r="L509" s="11">
        <v>2</v>
      </c>
    </row>
    <row r="510" spans="1:12">
      <c r="A510" s="11" t="s">
        <v>760</v>
      </c>
      <c r="D510" s="11" t="s">
        <v>260</v>
      </c>
      <c r="E510" s="19" t="s">
        <v>1010</v>
      </c>
      <c r="F510" s="10">
        <v>42036</v>
      </c>
      <c r="G510" s="10">
        <v>44593</v>
      </c>
      <c r="H510" s="11">
        <v>8</v>
      </c>
      <c r="I510" s="20" t="s">
        <v>259</v>
      </c>
      <c r="J510" s="11" t="s">
        <v>261</v>
      </c>
      <c r="K510" s="11" t="s">
        <v>2958</v>
      </c>
      <c r="L510" s="11">
        <v>2</v>
      </c>
    </row>
    <row r="511" spans="1:12">
      <c r="A511" s="11" t="s">
        <v>761</v>
      </c>
      <c r="D511" s="11" t="s">
        <v>260</v>
      </c>
      <c r="E511" s="19" t="s">
        <v>1011</v>
      </c>
      <c r="F511" s="10">
        <v>42036</v>
      </c>
      <c r="G511" s="10">
        <v>44593</v>
      </c>
      <c r="H511" s="11">
        <v>8</v>
      </c>
      <c r="I511" s="20" t="s">
        <v>259</v>
      </c>
      <c r="J511" s="11" t="s">
        <v>261</v>
      </c>
      <c r="K511" s="11" t="s">
        <v>2958</v>
      </c>
      <c r="L511" s="11">
        <v>2</v>
      </c>
    </row>
    <row r="512" spans="1:12">
      <c r="A512" s="11" t="s">
        <v>1012</v>
      </c>
      <c r="D512" s="11" t="s">
        <v>260</v>
      </c>
      <c r="E512" s="19" t="s">
        <v>1262</v>
      </c>
      <c r="F512" s="10">
        <v>42036</v>
      </c>
      <c r="G512" s="10">
        <v>44593</v>
      </c>
      <c r="H512" s="11">
        <v>8</v>
      </c>
      <c r="I512" s="20" t="s">
        <v>259</v>
      </c>
      <c r="J512" s="11" t="s">
        <v>261</v>
      </c>
      <c r="K512" s="11" t="s">
        <v>2958</v>
      </c>
      <c r="L512" s="11">
        <v>2</v>
      </c>
    </row>
    <row r="513" spans="1:12">
      <c r="A513" s="11" t="s">
        <v>1013</v>
      </c>
      <c r="D513" s="11" t="s">
        <v>260</v>
      </c>
      <c r="E513" s="19" t="s">
        <v>1263</v>
      </c>
      <c r="F513" s="10">
        <v>42036</v>
      </c>
      <c r="G513" s="10">
        <v>44593</v>
      </c>
      <c r="H513" s="11">
        <v>8</v>
      </c>
      <c r="I513" s="20" t="s">
        <v>259</v>
      </c>
      <c r="J513" s="11" t="s">
        <v>261</v>
      </c>
      <c r="K513" s="11" t="s">
        <v>2958</v>
      </c>
      <c r="L513" s="11">
        <v>2</v>
      </c>
    </row>
    <row r="514" spans="1:12">
      <c r="A514" s="11" t="s">
        <v>1014</v>
      </c>
      <c r="D514" s="11" t="s">
        <v>260</v>
      </c>
      <c r="E514" s="19" t="s">
        <v>1264</v>
      </c>
      <c r="F514" s="10">
        <v>42036</v>
      </c>
      <c r="G514" s="10">
        <v>44593</v>
      </c>
      <c r="H514" s="11">
        <v>8</v>
      </c>
      <c r="I514" s="20" t="s">
        <v>259</v>
      </c>
      <c r="J514" s="11" t="s">
        <v>261</v>
      </c>
      <c r="K514" s="11" t="s">
        <v>2958</v>
      </c>
      <c r="L514" s="11">
        <v>2</v>
      </c>
    </row>
    <row r="515" spans="1:12">
      <c r="A515" s="11" t="s">
        <v>1015</v>
      </c>
      <c r="D515" s="11" t="s">
        <v>260</v>
      </c>
      <c r="E515" s="19" t="s">
        <v>1265</v>
      </c>
      <c r="F515" s="10">
        <v>42036</v>
      </c>
      <c r="G515" s="10">
        <v>44593</v>
      </c>
      <c r="H515" s="11">
        <v>8</v>
      </c>
      <c r="I515" s="20" t="s">
        <v>259</v>
      </c>
      <c r="J515" s="11" t="s">
        <v>261</v>
      </c>
      <c r="K515" s="11" t="s">
        <v>2958</v>
      </c>
      <c r="L515" s="11">
        <v>2</v>
      </c>
    </row>
    <row r="516" spans="1:12">
      <c r="A516" s="11" t="s">
        <v>1016</v>
      </c>
      <c r="D516" s="11" t="s">
        <v>260</v>
      </c>
      <c r="E516" s="19" t="s">
        <v>1266</v>
      </c>
      <c r="F516" s="10">
        <v>42036</v>
      </c>
      <c r="G516" s="10">
        <v>44593</v>
      </c>
      <c r="H516" s="11">
        <v>8</v>
      </c>
      <c r="I516" s="20" t="s">
        <v>259</v>
      </c>
      <c r="J516" s="11" t="s">
        <v>261</v>
      </c>
      <c r="K516" s="11" t="s">
        <v>2958</v>
      </c>
      <c r="L516" s="11">
        <v>2</v>
      </c>
    </row>
    <row r="517" spans="1:12">
      <c r="A517" s="11" t="s">
        <v>1017</v>
      </c>
      <c r="D517" s="11" t="s">
        <v>260</v>
      </c>
      <c r="E517" s="19" t="s">
        <v>1267</v>
      </c>
      <c r="F517" s="10">
        <v>42036</v>
      </c>
      <c r="G517" s="10">
        <v>44593</v>
      </c>
      <c r="H517" s="11">
        <v>8</v>
      </c>
      <c r="I517" s="20" t="s">
        <v>259</v>
      </c>
      <c r="J517" s="11" t="s">
        <v>261</v>
      </c>
      <c r="K517" s="11" t="s">
        <v>2958</v>
      </c>
      <c r="L517" s="11">
        <v>2</v>
      </c>
    </row>
    <row r="518" spans="1:12">
      <c r="A518" s="11" t="s">
        <v>1018</v>
      </c>
      <c r="D518" s="11" t="s">
        <v>260</v>
      </c>
      <c r="E518" s="19" t="s">
        <v>1268</v>
      </c>
      <c r="F518" s="10">
        <v>42036</v>
      </c>
      <c r="G518" s="10">
        <v>44593</v>
      </c>
      <c r="H518" s="11">
        <v>8</v>
      </c>
      <c r="I518" s="20" t="s">
        <v>259</v>
      </c>
      <c r="J518" s="11" t="s">
        <v>261</v>
      </c>
      <c r="K518" s="11" t="s">
        <v>2958</v>
      </c>
      <c r="L518" s="11">
        <v>2</v>
      </c>
    </row>
    <row r="519" spans="1:12">
      <c r="A519" s="11" t="s">
        <v>1019</v>
      </c>
      <c r="D519" s="11" t="s">
        <v>260</v>
      </c>
      <c r="E519" s="19" t="s">
        <v>1269</v>
      </c>
      <c r="F519" s="10">
        <v>42036</v>
      </c>
      <c r="G519" s="10">
        <v>44593</v>
      </c>
      <c r="H519" s="11">
        <v>8</v>
      </c>
      <c r="I519" s="20" t="s">
        <v>259</v>
      </c>
      <c r="J519" s="11" t="s">
        <v>261</v>
      </c>
      <c r="K519" s="11" t="s">
        <v>2958</v>
      </c>
      <c r="L519" s="11">
        <v>2</v>
      </c>
    </row>
    <row r="520" spans="1:12">
      <c r="A520" s="11" t="s">
        <v>1020</v>
      </c>
      <c r="D520" s="11" t="s">
        <v>260</v>
      </c>
      <c r="E520" s="19" t="s">
        <v>1270</v>
      </c>
      <c r="F520" s="10">
        <v>42036</v>
      </c>
      <c r="G520" s="10">
        <v>44593</v>
      </c>
      <c r="H520" s="11">
        <v>8</v>
      </c>
      <c r="I520" s="20" t="s">
        <v>259</v>
      </c>
      <c r="J520" s="11" t="s">
        <v>261</v>
      </c>
      <c r="K520" s="11" t="s">
        <v>2958</v>
      </c>
      <c r="L520" s="11">
        <v>2</v>
      </c>
    </row>
    <row r="521" spans="1:12">
      <c r="A521" s="11" t="s">
        <v>1021</v>
      </c>
      <c r="D521" s="11" t="s">
        <v>260</v>
      </c>
      <c r="E521" s="19" t="s">
        <v>1271</v>
      </c>
      <c r="F521" s="10">
        <v>42036</v>
      </c>
      <c r="G521" s="10">
        <v>44593</v>
      </c>
      <c r="H521" s="11">
        <v>8</v>
      </c>
      <c r="I521" s="20" t="s">
        <v>259</v>
      </c>
      <c r="J521" s="11" t="s">
        <v>261</v>
      </c>
      <c r="K521" s="11" t="s">
        <v>2958</v>
      </c>
      <c r="L521" s="11">
        <v>2</v>
      </c>
    </row>
    <row r="522" spans="1:12">
      <c r="A522" s="11" t="s">
        <v>1022</v>
      </c>
      <c r="D522" s="11" t="s">
        <v>260</v>
      </c>
      <c r="E522" s="19" t="s">
        <v>1272</v>
      </c>
      <c r="F522" s="10">
        <v>42036</v>
      </c>
      <c r="G522" s="10">
        <v>44593</v>
      </c>
      <c r="H522" s="11">
        <v>8</v>
      </c>
      <c r="I522" s="20" t="s">
        <v>259</v>
      </c>
      <c r="J522" s="11" t="s">
        <v>261</v>
      </c>
      <c r="K522" s="11" t="s">
        <v>2958</v>
      </c>
      <c r="L522" s="11">
        <v>2</v>
      </c>
    </row>
    <row r="523" spans="1:12">
      <c r="A523" s="11" t="s">
        <v>1023</v>
      </c>
      <c r="D523" s="11" t="s">
        <v>260</v>
      </c>
      <c r="E523" s="19" t="s">
        <v>1273</v>
      </c>
      <c r="F523" s="10">
        <v>42036</v>
      </c>
      <c r="G523" s="10">
        <v>44593</v>
      </c>
      <c r="H523" s="11">
        <v>8</v>
      </c>
      <c r="I523" s="20" t="s">
        <v>259</v>
      </c>
      <c r="J523" s="11" t="s">
        <v>261</v>
      </c>
      <c r="K523" s="11" t="s">
        <v>2958</v>
      </c>
      <c r="L523" s="11">
        <v>2</v>
      </c>
    </row>
    <row r="524" spans="1:12">
      <c r="A524" s="11" t="s">
        <v>1024</v>
      </c>
      <c r="D524" s="11" t="s">
        <v>260</v>
      </c>
      <c r="E524" s="19" t="s">
        <v>1274</v>
      </c>
      <c r="F524" s="10">
        <v>42036</v>
      </c>
      <c r="G524" s="10">
        <v>44593</v>
      </c>
      <c r="H524" s="11">
        <v>8</v>
      </c>
      <c r="I524" s="20" t="s">
        <v>259</v>
      </c>
      <c r="J524" s="11" t="s">
        <v>261</v>
      </c>
      <c r="K524" s="11" t="s">
        <v>2958</v>
      </c>
      <c r="L524" s="11">
        <v>2</v>
      </c>
    </row>
    <row r="525" spans="1:12">
      <c r="A525" s="11" t="s">
        <v>1025</v>
      </c>
      <c r="D525" s="11" t="s">
        <v>260</v>
      </c>
      <c r="E525" s="19" t="s">
        <v>1275</v>
      </c>
      <c r="F525" s="10">
        <v>42036</v>
      </c>
      <c r="G525" s="10">
        <v>44593</v>
      </c>
      <c r="H525" s="11">
        <v>8</v>
      </c>
      <c r="I525" s="20" t="s">
        <v>259</v>
      </c>
      <c r="J525" s="11" t="s">
        <v>261</v>
      </c>
      <c r="K525" s="11" t="s">
        <v>2958</v>
      </c>
      <c r="L525" s="11">
        <v>2</v>
      </c>
    </row>
    <row r="526" spans="1:12">
      <c r="A526" s="11" t="s">
        <v>1026</v>
      </c>
      <c r="D526" s="11" t="s">
        <v>260</v>
      </c>
      <c r="E526" s="19" t="s">
        <v>1276</v>
      </c>
      <c r="F526" s="10">
        <v>42036</v>
      </c>
      <c r="G526" s="10">
        <v>44593</v>
      </c>
      <c r="H526" s="11">
        <v>8</v>
      </c>
      <c r="I526" s="20" t="s">
        <v>259</v>
      </c>
      <c r="J526" s="11" t="s">
        <v>261</v>
      </c>
      <c r="K526" s="11" t="s">
        <v>2958</v>
      </c>
      <c r="L526" s="11">
        <v>2</v>
      </c>
    </row>
    <row r="527" spans="1:12">
      <c r="A527" s="11" t="s">
        <v>1027</v>
      </c>
      <c r="D527" s="11" t="s">
        <v>260</v>
      </c>
      <c r="E527" s="19" t="s">
        <v>1277</v>
      </c>
      <c r="F527" s="10">
        <v>42036</v>
      </c>
      <c r="G527" s="10">
        <v>44593</v>
      </c>
      <c r="H527" s="11">
        <v>8</v>
      </c>
      <c r="I527" s="20" t="s">
        <v>259</v>
      </c>
      <c r="J527" s="11" t="s">
        <v>261</v>
      </c>
      <c r="K527" s="11" t="s">
        <v>2958</v>
      </c>
      <c r="L527" s="11">
        <v>2</v>
      </c>
    </row>
    <row r="528" spans="1:12">
      <c r="A528" s="11" t="s">
        <v>1028</v>
      </c>
      <c r="D528" s="11" t="s">
        <v>260</v>
      </c>
      <c r="E528" s="19" t="s">
        <v>1278</v>
      </c>
      <c r="F528" s="10">
        <v>42036</v>
      </c>
      <c r="G528" s="10">
        <v>44593</v>
      </c>
      <c r="H528" s="11">
        <v>8</v>
      </c>
      <c r="I528" s="20" t="s">
        <v>259</v>
      </c>
      <c r="J528" s="11" t="s">
        <v>261</v>
      </c>
      <c r="K528" s="11" t="s">
        <v>2958</v>
      </c>
      <c r="L528" s="11">
        <v>2</v>
      </c>
    </row>
    <row r="529" spans="1:12">
      <c r="A529" s="11" t="s">
        <v>1029</v>
      </c>
      <c r="D529" s="11" t="s">
        <v>260</v>
      </c>
      <c r="E529" s="19" t="s">
        <v>1279</v>
      </c>
      <c r="F529" s="10">
        <v>42036</v>
      </c>
      <c r="G529" s="10">
        <v>44593</v>
      </c>
      <c r="H529" s="11">
        <v>8</v>
      </c>
      <c r="I529" s="20" t="s">
        <v>259</v>
      </c>
      <c r="J529" s="11" t="s">
        <v>261</v>
      </c>
      <c r="K529" s="11" t="s">
        <v>2958</v>
      </c>
      <c r="L529" s="11">
        <v>2</v>
      </c>
    </row>
    <row r="530" spans="1:12">
      <c r="A530" s="11" t="s">
        <v>1030</v>
      </c>
      <c r="D530" s="11" t="s">
        <v>260</v>
      </c>
      <c r="E530" s="19" t="s">
        <v>1280</v>
      </c>
      <c r="F530" s="10">
        <v>42036</v>
      </c>
      <c r="G530" s="10">
        <v>44593</v>
      </c>
      <c r="H530" s="11">
        <v>8</v>
      </c>
      <c r="I530" s="20" t="s">
        <v>259</v>
      </c>
      <c r="J530" s="11" t="s">
        <v>261</v>
      </c>
      <c r="K530" s="11" t="s">
        <v>2958</v>
      </c>
      <c r="L530" s="11">
        <v>2</v>
      </c>
    </row>
    <row r="531" spans="1:12">
      <c r="A531" s="11" t="s">
        <v>1031</v>
      </c>
      <c r="D531" s="11" t="s">
        <v>260</v>
      </c>
      <c r="E531" s="19" t="s">
        <v>1281</v>
      </c>
      <c r="F531" s="10">
        <v>42036</v>
      </c>
      <c r="G531" s="10">
        <v>44593</v>
      </c>
      <c r="H531" s="11">
        <v>8</v>
      </c>
      <c r="I531" s="20" t="s">
        <v>259</v>
      </c>
      <c r="J531" s="11" t="s">
        <v>261</v>
      </c>
      <c r="K531" s="11" t="s">
        <v>2958</v>
      </c>
      <c r="L531" s="11">
        <v>2</v>
      </c>
    </row>
    <row r="532" spans="1:12">
      <c r="A532" s="11" t="s">
        <v>1032</v>
      </c>
      <c r="D532" s="11" t="s">
        <v>260</v>
      </c>
      <c r="E532" s="19" t="s">
        <v>1282</v>
      </c>
      <c r="F532" s="10">
        <v>42036</v>
      </c>
      <c r="G532" s="10">
        <v>44593</v>
      </c>
      <c r="H532" s="11">
        <v>8</v>
      </c>
      <c r="I532" s="20" t="s">
        <v>259</v>
      </c>
      <c r="J532" s="11" t="s">
        <v>261</v>
      </c>
      <c r="K532" s="11" t="s">
        <v>2958</v>
      </c>
      <c r="L532" s="11">
        <v>2</v>
      </c>
    </row>
    <row r="533" spans="1:12">
      <c r="A533" s="11" t="s">
        <v>1033</v>
      </c>
      <c r="D533" s="11" t="s">
        <v>260</v>
      </c>
      <c r="E533" s="19" t="s">
        <v>1283</v>
      </c>
      <c r="F533" s="10">
        <v>42036</v>
      </c>
      <c r="G533" s="10">
        <v>44593</v>
      </c>
      <c r="H533" s="11">
        <v>8</v>
      </c>
      <c r="I533" s="20" t="s">
        <v>259</v>
      </c>
      <c r="J533" s="11" t="s">
        <v>261</v>
      </c>
      <c r="K533" s="11" t="s">
        <v>2958</v>
      </c>
      <c r="L533" s="11">
        <v>2</v>
      </c>
    </row>
    <row r="534" spans="1:12">
      <c r="A534" s="11" t="s">
        <v>1034</v>
      </c>
      <c r="D534" s="11" t="s">
        <v>260</v>
      </c>
      <c r="E534" s="19" t="s">
        <v>1284</v>
      </c>
      <c r="F534" s="10">
        <v>42036</v>
      </c>
      <c r="G534" s="10">
        <v>44593</v>
      </c>
      <c r="H534" s="11">
        <v>8</v>
      </c>
      <c r="I534" s="20" t="s">
        <v>259</v>
      </c>
      <c r="J534" s="11" t="s">
        <v>261</v>
      </c>
      <c r="K534" s="11" t="s">
        <v>2958</v>
      </c>
      <c r="L534" s="11">
        <v>2</v>
      </c>
    </row>
    <row r="535" spans="1:12">
      <c r="A535" s="11" t="s">
        <v>1035</v>
      </c>
      <c r="D535" s="11" t="s">
        <v>260</v>
      </c>
      <c r="E535" s="19" t="s">
        <v>1285</v>
      </c>
      <c r="F535" s="10">
        <v>42036</v>
      </c>
      <c r="G535" s="10">
        <v>44593</v>
      </c>
      <c r="H535" s="11">
        <v>8</v>
      </c>
      <c r="I535" s="20" t="s">
        <v>259</v>
      </c>
      <c r="J535" s="11" t="s">
        <v>261</v>
      </c>
      <c r="K535" s="11" t="s">
        <v>2958</v>
      </c>
      <c r="L535" s="11">
        <v>2</v>
      </c>
    </row>
    <row r="536" spans="1:12">
      <c r="A536" s="11" t="s">
        <v>1036</v>
      </c>
      <c r="D536" s="11" t="s">
        <v>260</v>
      </c>
      <c r="E536" s="19" t="s">
        <v>1286</v>
      </c>
      <c r="F536" s="10">
        <v>42036</v>
      </c>
      <c r="G536" s="10">
        <v>44593</v>
      </c>
      <c r="H536" s="11">
        <v>8</v>
      </c>
      <c r="I536" s="20" t="s">
        <v>259</v>
      </c>
      <c r="J536" s="11" t="s">
        <v>261</v>
      </c>
      <c r="K536" s="11" t="s">
        <v>2958</v>
      </c>
      <c r="L536" s="11">
        <v>2</v>
      </c>
    </row>
    <row r="537" spans="1:12">
      <c r="A537" s="11" t="s">
        <v>1037</v>
      </c>
      <c r="D537" s="11" t="s">
        <v>260</v>
      </c>
      <c r="E537" s="19" t="s">
        <v>1287</v>
      </c>
      <c r="F537" s="10">
        <v>42036</v>
      </c>
      <c r="G537" s="10">
        <v>44593</v>
      </c>
      <c r="H537" s="11">
        <v>8</v>
      </c>
      <c r="I537" s="20" t="s">
        <v>259</v>
      </c>
      <c r="J537" s="11" t="s">
        <v>261</v>
      </c>
      <c r="K537" s="11" t="s">
        <v>2958</v>
      </c>
      <c r="L537" s="11">
        <v>2</v>
      </c>
    </row>
    <row r="538" spans="1:12">
      <c r="A538" s="11" t="s">
        <v>1038</v>
      </c>
      <c r="D538" s="11" t="s">
        <v>260</v>
      </c>
      <c r="E538" s="19" t="s">
        <v>1288</v>
      </c>
      <c r="F538" s="10">
        <v>42036</v>
      </c>
      <c r="G538" s="10">
        <v>44593</v>
      </c>
      <c r="H538" s="11">
        <v>8</v>
      </c>
      <c r="I538" s="20" t="s">
        <v>259</v>
      </c>
      <c r="J538" s="11" t="s">
        <v>261</v>
      </c>
      <c r="K538" s="11" t="s">
        <v>2958</v>
      </c>
      <c r="L538" s="11">
        <v>2</v>
      </c>
    </row>
    <row r="539" spans="1:12">
      <c r="A539" s="11" t="s">
        <v>1039</v>
      </c>
      <c r="D539" s="11" t="s">
        <v>260</v>
      </c>
      <c r="E539" s="19" t="s">
        <v>1289</v>
      </c>
      <c r="F539" s="10">
        <v>42036</v>
      </c>
      <c r="G539" s="10">
        <v>44593</v>
      </c>
      <c r="H539" s="11">
        <v>8</v>
      </c>
      <c r="I539" s="20" t="s">
        <v>259</v>
      </c>
      <c r="J539" s="11" t="s">
        <v>261</v>
      </c>
      <c r="K539" s="11" t="s">
        <v>2958</v>
      </c>
      <c r="L539" s="11">
        <v>2</v>
      </c>
    </row>
    <row r="540" spans="1:12">
      <c r="A540" s="11" t="s">
        <v>1040</v>
      </c>
      <c r="D540" s="11" t="s">
        <v>260</v>
      </c>
      <c r="E540" s="19" t="s">
        <v>1290</v>
      </c>
      <c r="F540" s="10">
        <v>42036</v>
      </c>
      <c r="G540" s="10">
        <v>44593</v>
      </c>
      <c r="H540" s="11">
        <v>8</v>
      </c>
      <c r="I540" s="20" t="s">
        <v>259</v>
      </c>
      <c r="J540" s="11" t="s">
        <v>261</v>
      </c>
      <c r="K540" s="11" t="s">
        <v>2958</v>
      </c>
      <c r="L540" s="11">
        <v>2</v>
      </c>
    </row>
    <row r="541" spans="1:12">
      <c r="A541" s="11" t="s">
        <v>1041</v>
      </c>
      <c r="D541" s="11" t="s">
        <v>260</v>
      </c>
      <c r="E541" s="19" t="s">
        <v>1291</v>
      </c>
      <c r="F541" s="10">
        <v>42036</v>
      </c>
      <c r="G541" s="10">
        <v>44593</v>
      </c>
      <c r="H541" s="11">
        <v>8</v>
      </c>
      <c r="I541" s="20" t="s">
        <v>259</v>
      </c>
      <c r="J541" s="11" t="s">
        <v>261</v>
      </c>
      <c r="K541" s="11" t="s">
        <v>2958</v>
      </c>
      <c r="L541" s="11">
        <v>2</v>
      </c>
    </row>
    <row r="542" spans="1:12">
      <c r="A542" s="11" t="s">
        <v>1042</v>
      </c>
      <c r="D542" s="11" t="s">
        <v>260</v>
      </c>
      <c r="E542" s="19" t="s">
        <v>1292</v>
      </c>
      <c r="F542" s="10">
        <v>42036</v>
      </c>
      <c r="G542" s="10">
        <v>44593</v>
      </c>
      <c r="H542" s="11">
        <v>8</v>
      </c>
      <c r="I542" s="20" t="s">
        <v>259</v>
      </c>
      <c r="J542" s="11" t="s">
        <v>261</v>
      </c>
      <c r="K542" s="11" t="s">
        <v>2958</v>
      </c>
      <c r="L542" s="11">
        <v>2</v>
      </c>
    </row>
    <row r="543" spans="1:12">
      <c r="A543" s="11" t="s">
        <v>1043</v>
      </c>
      <c r="D543" s="11" t="s">
        <v>260</v>
      </c>
      <c r="E543" s="19" t="s">
        <v>1293</v>
      </c>
      <c r="F543" s="10">
        <v>42036</v>
      </c>
      <c r="G543" s="10">
        <v>44593</v>
      </c>
      <c r="H543" s="11">
        <v>8</v>
      </c>
      <c r="I543" s="20" t="s">
        <v>259</v>
      </c>
      <c r="J543" s="11" t="s">
        <v>261</v>
      </c>
      <c r="K543" s="11" t="s">
        <v>2958</v>
      </c>
      <c r="L543" s="11">
        <v>2</v>
      </c>
    </row>
    <row r="544" spans="1:12">
      <c r="A544" s="11" t="s">
        <v>1044</v>
      </c>
      <c r="D544" s="11" t="s">
        <v>260</v>
      </c>
      <c r="E544" s="19" t="s">
        <v>1294</v>
      </c>
      <c r="F544" s="10">
        <v>42036</v>
      </c>
      <c r="G544" s="10">
        <v>44593</v>
      </c>
      <c r="H544" s="11">
        <v>8</v>
      </c>
      <c r="I544" s="20" t="s">
        <v>259</v>
      </c>
      <c r="J544" s="11" t="s">
        <v>261</v>
      </c>
      <c r="K544" s="11" t="s">
        <v>2958</v>
      </c>
      <c r="L544" s="11">
        <v>2</v>
      </c>
    </row>
    <row r="545" spans="1:12">
      <c r="A545" s="11" t="s">
        <v>1045</v>
      </c>
      <c r="D545" s="11" t="s">
        <v>260</v>
      </c>
      <c r="E545" s="19" t="s">
        <v>1295</v>
      </c>
      <c r="F545" s="10">
        <v>42036</v>
      </c>
      <c r="G545" s="10">
        <v>44593</v>
      </c>
      <c r="H545" s="11">
        <v>8</v>
      </c>
      <c r="I545" s="20" t="s">
        <v>259</v>
      </c>
      <c r="J545" s="11" t="s">
        <v>261</v>
      </c>
      <c r="K545" s="11" t="s">
        <v>2958</v>
      </c>
      <c r="L545" s="11">
        <v>2</v>
      </c>
    </row>
    <row r="546" spans="1:12">
      <c r="A546" s="11" t="s">
        <v>1046</v>
      </c>
      <c r="D546" s="11" t="s">
        <v>260</v>
      </c>
      <c r="E546" s="19" t="s">
        <v>1296</v>
      </c>
      <c r="F546" s="10">
        <v>42036</v>
      </c>
      <c r="G546" s="10">
        <v>44593</v>
      </c>
      <c r="H546" s="11">
        <v>8</v>
      </c>
      <c r="I546" s="20" t="s">
        <v>259</v>
      </c>
      <c r="J546" s="11" t="s">
        <v>261</v>
      </c>
      <c r="K546" s="11" t="s">
        <v>2958</v>
      </c>
      <c r="L546" s="11">
        <v>2</v>
      </c>
    </row>
    <row r="547" spans="1:12">
      <c r="A547" s="11" t="s">
        <v>1047</v>
      </c>
      <c r="D547" s="11" t="s">
        <v>260</v>
      </c>
      <c r="E547" s="19" t="s">
        <v>1297</v>
      </c>
      <c r="F547" s="10">
        <v>42036</v>
      </c>
      <c r="G547" s="10">
        <v>44593</v>
      </c>
      <c r="H547" s="11">
        <v>8</v>
      </c>
      <c r="I547" s="20" t="s">
        <v>259</v>
      </c>
      <c r="J547" s="11" t="s">
        <v>261</v>
      </c>
      <c r="K547" s="11" t="s">
        <v>2958</v>
      </c>
      <c r="L547" s="11">
        <v>2</v>
      </c>
    </row>
    <row r="548" spans="1:12">
      <c r="A548" s="11" t="s">
        <v>1048</v>
      </c>
      <c r="D548" s="11" t="s">
        <v>260</v>
      </c>
      <c r="E548" s="19" t="s">
        <v>1298</v>
      </c>
      <c r="F548" s="10">
        <v>42036</v>
      </c>
      <c r="G548" s="10">
        <v>44593</v>
      </c>
      <c r="H548" s="11">
        <v>8</v>
      </c>
      <c r="I548" s="20" t="s">
        <v>259</v>
      </c>
      <c r="J548" s="11" t="s">
        <v>261</v>
      </c>
      <c r="K548" s="11" t="s">
        <v>2958</v>
      </c>
      <c r="L548" s="11">
        <v>2</v>
      </c>
    </row>
    <row r="549" spans="1:12">
      <c r="A549" s="11" t="s">
        <v>1049</v>
      </c>
      <c r="D549" s="11" t="s">
        <v>260</v>
      </c>
      <c r="E549" s="19" t="s">
        <v>1299</v>
      </c>
      <c r="F549" s="10">
        <v>42036</v>
      </c>
      <c r="G549" s="10">
        <v>44593</v>
      </c>
      <c r="H549" s="11">
        <v>8</v>
      </c>
      <c r="I549" s="20" t="s">
        <v>259</v>
      </c>
      <c r="J549" s="11" t="s">
        <v>261</v>
      </c>
      <c r="K549" s="11" t="s">
        <v>2958</v>
      </c>
      <c r="L549" s="11">
        <v>2</v>
      </c>
    </row>
    <row r="550" spans="1:12">
      <c r="A550" s="11" t="s">
        <v>1050</v>
      </c>
      <c r="D550" s="11" t="s">
        <v>260</v>
      </c>
      <c r="E550" s="19" t="s">
        <v>1300</v>
      </c>
      <c r="F550" s="10">
        <v>42036</v>
      </c>
      <c r="G550" s="10">
        <v>44593</v>
      </c>
      <c r="H550" s="11">
        <v>8</v>
      </c>
      <c r="I550" s="20" t="s">
        <v>259</v>
      </c>
      <c r="J550" s="11" t="s">
        <v>261</v>
      </c>
      <c r="K550" s="11" t="s">
        <v>2958</v>
      </c>
      <c r="L550" s="11">
        <v>2</v>
      </c>
    </row>
    <row r="551" spans="1:12">
      <c r="A551" s="11" t="s">
        <v>1051</v>
      </c>
      <c r="D551" s="11" t="s">
        <v>260</v>
      </c>
      <c r="E551" s="19" t="s">
        <v>1301</v>
      </c>
      <c r="F551" s="10">
        <v>42036</v>
      </c>
      <c r="G551" s="10">
        <v>44593</v>
      </c>
      <c r="H551" s="11">
        <v>8</v>
      </c>
      <c r="I551" s="20" t="s">
        <v>259</v>
      </c>
      <c r="J551" s="11" t="s">
        <v>261</v>
      </c>
      <c r="K551" s="11" t="s">
        <v>2958</v>
      </c>
      <c r="L551" s="11">
        <v>2</v>
      </c>
    </row>
    <row r="552" spans="1:12">
      <c r="A552" s="11" t="s">
        <v>1052</v>
      </c>
      <c r="D552" s="11" t="s">
        <v>260</v>
      </c>
      <c r="E552" s="19" t="s">
        <v>1302</v>
      </c>
      <c r="F552" s="10">
        <v>42036</v>
      </c>
      <c r="G552" s="10">
        <v>44593</v>
      </c>
      <c r="H552" s="11">
        <v>8</v>
      </c>
      <c r="I552" s="20" t="s">
        <v>259</v>
      </c>
      <c r="J552" s="11" t="s">
        <v>261</v>
      </c>
      <c r="K552" s="11" t="s">
        <v>2958</v>
      </c>
      <c r="L552" s="11">
        <v>2</v>
      </c>
    </row>
    <row r="553" spans="1:12">
      <c r="A553" s="11" t="s">
        <v>1053</v>
      </c>
      <c r="D553" s="11" t="s">
        <v>260</v>
      </c>
      <c r="E553" s="19" t="s">
        <v>1303</v>
      </c>
      <c r="F553" s="10">
        <v>42036</v>
      </c>
      <c r="G553" s="10">
        <v>44593</v>
      </c>
      <c r="H553" s="11">
        <v>8</v>
      </c>
      <c r="I553" s="20" t="s">
        <v>259</v>
      </c>
      <c r="J553" s="11" t="s">
        <v>261</v>
      </c>
      <c r="K553" s="11" t="s">
        <v>2958</v>
      </c>
      <c r="L553" s="11">
        <v>2</v>
      </c>
    </row>
    <row r="554" spans="1:12">
      <c r="A554" s="11" t="s">
        <v>1054</v>
      </c>
      <c r="D554" s="11" t="s">
        <v>260</v>
      </c>
      <c r="E554" s="19" t="s">
        <v>1304</v>
      </c>
      <c r="F554" s="10">
        <v>42036</v>
      </c>
      <c r="G554" s="10">
        <v>44593</v>
      </c>
      <c r="H554" s="11">
        <v>8</v>
      </c>
      <c r="I554" s="20" t="s">
        <v>259</v>
      </c>
      <c r="J554" s="11" t="s">
        <v>261</v>
      </c>
      <c r="K554" s="11" t="s">
        <v>2958</v>
      </c>
      <c r="L554" s="11">
        <v>2</v>
      </c>
    </row>
    <row r="555" spans="1:12">
      <c r="A555" s="11" t="s">
        <v>1055</v>
      </c>
      <c r="D555" s="11" t="s">
        <v>260</v>
      </c>
      <c r="E555" s="19" t="s">
        <v>1305</v>
      </c>
      <c r="F555" s="10">
        <v>42036</v>
      </c>
      <c r="G555" s="10">
        <v>44593</v>
      </c>
      <c r="H555" s="11">
        <v>8</v>
      </c>
      <c r="I555" s="20" t="s">
        <v>259</v>
      </c>
      <c r="J555" s="11" t="s">
        <v>261</v>
      </c>
      <c r="K555" s="11" t="s">
        <v>2958</v>
      </c>
      <c r="L555" s="11">
        <v>2</v>
      </c>
    </row>
    <row r="556" spans="1:12">
      <c r="A556" s="11" t="s">
        <v>1056</v>
      </c>
      <c r="D556" s="11" t="s">
        <v>260</v>
      </c>
      <c r="E556" s="19" t="s">
        <v>1306</v>
      </c>
      <c r="F556" s="10">
        <v>42036</v>
      </c>
      <c r="G556" s="10">
        <v>44593</v>
      </c>
      <c r="H556" s="11">
        <v>8</v>
      </c>
      <c r="I556" s="20" t="s">
        <v>259</v>
      </c>
      <c r="J556" s="11" t="s">
        <v>261</v>
      </c>
      <c r="K556" s="11" t="s">
        <v>2958</v>
      </c>
      <c r="L556" s="11">
        <v>2</v>
      </c>
    </row>
    <row r="557" spans="1:12">
      <c r="A557" s="11" t="s">
        <v>1057</v>
      </c>
      <c r="D557" s="11" t="s">
        <v>260</v>
      </c>
      <c r="E557" s="19" t="s">
        <v>1307</v>
      </c>
      <c r="F557" s="10">
        <v>42036</v>
      </c>
      <c r="G557" s="10">
        <v>44593</v>
      </c>
      <c r="H557" s="11">
        <v>8</v>
      </c>
      <c r="I557" s="20" t="s">
        <v>259</v>
      </c>
      <c r="J557" s="11" t="s">
        <v>261</v>
      </c>
      <c r="K557" s="11" t="s">
        <v>2958</v>
      </c>
      <c r="L557" s="11">
        <v>2</v>
      </c>
    </row>
    <row r="558" spans="1:12">
      <c r="A558" s="11" t="s">
        <v>1058</v>
      </c>
      <c r="D558" s="11" t="s">
        <v>260</v>
      </c>
      <c r="E558" s="19" t="s">
        <v>1308</v>
      </c>
      <c r="F558" s="10">
        <v>42036</v>
      </c>
      <c r="G558" s="10">
        <v>44593</v>
      </c>
      <c r="H558" s="11">
        <v>8</v>
      </c>
      <c r="I558" s="20" t="s">
        <v>259</v>
      </c>
      <c r="J558" s="11" t="s">
        <v>261</v>
      </c>
      <c r="K558" s="11" t="s">
        <v>2958</v>
      </c>
      <c r="L558" s="11">
        <v>2</v>
      </c>
    </row>
    <row r="559" spans="1:12">
      <c r="A559" s="11" t="s">
        <v>1059</v>
      </c>
      <c r="D559" s="11" t="s">
        <v>260</v>
      </c>
      <c r="E559" s="19" t="s">
        <v>1309</v>
      </c>
      <c r="F559" s="10">
        <v>42036</v>
      </c>
      <c r="G559" s="10">
        <v>44593</v>
      </c>
      <c r="H559" s="11">
        <v>8</v>
      </c>
      <c r="I559" s="20" t="s">
        <v>259</v>
      </c>
      <c r="J559" s="11" t="s">
        <v>261</v>
      </c>
      <c r="K559" s="11" t="s">
        <v>2958</v>
      </c>
      <c r="L559" s="11">
        <v>2</v>
      </c>
    </row>
    <row r="560" spans="1:12">
      <c r="A560" s="11" t="s">
        <v>1060</v>
      </c>
      <c r="D560" s="11" t="s">
        <v>260</v>
      </c>
      <c r="E560" s="19" t="s">
        <v>1310</v>
      </c>
      <c r="F560" s="10">
        <v>42036</v>
      </c>
      <c r="G560" s="10">
        <v>44593</v>
      </c>
      <c r="H560" s="11">
        <v>8</v>
      </c>
      <c r="I560" s="20" t="s">
        <v>259</v>
      </c>
      <c r="J560" s="11" t="s">
        <v>261</v>
      </c>
      <c r="K560" s="11" t="s">
        <v>2958</v>
      </c>
      <c r="L560" s="11">
        <v>2</v>
      </c>
    </row>
    <row r="561" spans="1:12">
      <c r="A561" s="11" t="s">
        <v>1061</v>
      </c>
      <c r="D561" s="11" t="s">
        <v>260</v>
      </c>
      <c r="E561" s="19" t="s">
        <v>1311</v>
      </c>
      <c r="F561" s="10">
        <v>42036</v>
      </c>
      <c r="G561" s="10">
        <v>44593</v>
      </c>
      <c r="H561" s="11">
        <v>8</v>
      </c>
      <c r="I561" s="20" t="s">
        <v>259</v>
      </c>
      <c r="J561" s="11" t="s">
        <v>261</v>
      </c>
      <c r="K561" s="11" t="s">
        <v>2958</v>
      </c>
      <c r="L561" s="11">
        <v>2</v>
      </c>
    </row>
    <row r="562" spans="1:12">
      <c r="A562" s="11" t="s">
        <v>1062</v>
      </c>
      <c r="D562" s="11" t="s">
        <v>260</v>
      </c>
      <c r="E562" s="19" t="s">
        <v>1312</v>
      </c>
      <c r="F562" s="10">
        <v>42036</v>
      </c>
      <c r="G562" s="10">
        <v>44593</v>
      </c>
      <c r="H562" s="11">
        <v>8</v>
      </c>
      <c r="I562" s="20" t="s">
        <v>259</v>
      </c>
      <c r="J562" s="11" t="s">
        <v>261</v>
      </c>
      <c r="K562" s="11" t="s">
        <v>2958</v>
      </c>
      <c r="L562" s="11">
        <v>2</v>
      </c>
    </row>
    <row r="563" spans="1:12">
      <c r="A563" s="11" t="s">
        <v>1063</v>
      </c>
      <c r="D563" s="11" t="s">
        <v>260</v>
      </c>
      <c r="E563" s="19" t="s">
        <v>1313</v>
      </c>
      <c r="F563" s="10">
        <v>42036</v>
      </c>
      <c r="G563" s="10">
        <v>44593</v>
      </c>
      <c r="H563" s="11">
        <v>8</v>
      </c>
      <c r="I563" s="20" t="s">
        <v>259</v>
      </c>
      <c r="J563" s="11" t="s">
        <v>261</v>
      </c>
      <c r="K563" s="11" t="s">
        <v>2958</v>
      </c>
      <c r="L563" s="11">
        <v>2</v>
      </c>
    </row>
    <row r="564" spans="1:12">
      <c r="A564" s="11" t="s">
        <v>1064</v>
      </c>
      <c r="D564" s="11" t="s">
        <v>260</v>
      </c>
      <c r="E564" s="19" t="s">
        <v>1314</v>
      </c>
      <c r="F564" s="10">
        <v>42036</v>
      </c>
      <c r="G564" s="10">
        <v>44593</v>
      </c>
      <c r="H564" s="11">
        <v>8</v>
      </c>
      <c r="I564" s="20" t="s">
        <v>259</v>
      </c>
      <c r="J564" s="11" t="s">
        <v>261</v>
      </c>
      <c r="K564" s="11" t="s">
        <v>2958</v>
      </c>
      <c r="L564" s="11">
        <v>2</v>
      </c>
    </row>
    <row r="565" spans="1:12">
      <c r="A565" s="11" t="s">
        <v>1065</v>
      </c>
      <c r="D565" s="11" t="s">
        <v>260</v>
      </c>
      <c r="E565" s="19" t="s">
        <v>1315</v>
      </c>
      <c r="F565" s="10">
        <v>42036</v>
      </c>
      <c r="G565" s="10">
        <v>44593</v>
      </c>
      <c r="H565" s="11">
        <v>8</v>
      </c>
      <c r="I565" s="20" t="s">
        <v>259</v>
      </c>
      <c r="J565" s="11" t="s">
        <v>261</v>
      </c>
      <c r="K565" s="11" t="s">
        <v>2958</v>
      </c>
      <c r="L565" s="11">
        <v>2</v>
      </c>
    </row>
    <row r="566" spans="1:12">
      <c r="A566" s="11" t="s">
        <v>1066</v>
      </c>
      <c r="D566" s="11" t="s">
        <v>260</v>
      </c>
      <c r="E566" s="19" t="s">
        <v>1316</v>
      </c>
      <c r="F566" s="10">
        <v>42036</v>
      </c>
      <c r="G566" s="10">
        <v>44593</v>
      </c>
      <c r="H566" s="11">
        <v>8</v>
      </c>
      <c r="I566" s="20" t="s">
        <v>259</v>
      </c>
      <c r="J566" s="11" t="s">
        <v>261</v>
      </c>
      <c r="K566" s="11" t="s">
        <v>2958</v>
      </c>
      <c r="L566" s="11">
        <v>2</v>
      </c>
    </row>
    <row r="567" spans="1:12">
      <c r="A567" s="11" t="s">
        <v>1067</v>
      </c>
      <c r="D567" s="11" t="s">
        <v>260</v>
      </c>
      <c r="E567" s="19" t="s">
        <v>1317</v>
      </c>
      <c r="F567" s="10">
        <v>42036</v>
      </c>
      <c r="G567" s="10">
        <v>44593</v>
      </c>
      <c r="H567" s="11">
        <v>8</v>
      </c>
      <c r="I567" s="20" t="s">
        <v>259</v>
      </c>
      <c r="J567" s="11" t="s">
        <v>261</v>
      </c>
      <c r="K567" s="11" t="s">
        <v>2958</v>
      </c>
      <c r="L567" s="11">
        <v>2</v>
      </c>
    </row>
    <row r="568" spans="1:12">
      <c r="A568" s="11" t="s">
        <v>1068</v>
      </c>
      <c r="D568" s="11" t="s">
        <v>260</v>
      </c>
      <c r="E568" s="19" t="s">
        <v>1318</v>
      </c>
      <c r="F568" s="10">
        <v>42036</v>
      </c>
      <c r="G568" s="10">
        <v>44593</v>
      </c>
      <c r="H568" s="11">
        <v>8</v>
      </c>
      <c r="I568" s="20" t="s">
        <v>259</v>
      </c>
      <c r="J568" s="11" t="s">
        <v>261</v>
      </c>
      <c r="K568" s="11" t="s">
        <v>2958</v>
      </c>
      <c r="L568" s="11">
        <v>2</v>
      </c>
    </row>
    <row r="569" spans="1:12">
      <c r="A569" s="11" t="s">
        <v>1069</v>
      </c>
      <c r="D569" s="11" t="s">
        <v>260</v>
      </c>
      <c r="E569" s="19" t="s">
        <v>1319</v>
      </c>
      <c r="F569" s="10">
        <v>42036</v>
      </c>
      <c r="G569" s="10">
        <v>44593</v>
      </c>
      <c r="H569" s="11">
        <v>8</v>
      </c>
      <c r="I569" s="20" t="s">
        <v>259</v>
      </c>
      <c r="J569" s="11" t="s">
        <v>261</v>
      </c>
      <c r="K569" s="11" t="s">
        <v>2958</v>
      </c>
      <c r="L569" s="11">
        <v>2</v>
      </c>
    </row>
    <row r="570" spans="1:12">
      <c r="A570" s="11" t="s">
        <v>1070</v>
      </c>
      <c r="D570" s="11" t="s">
        <v>260</v>
      </c>
      <c r="E570" s="19" t="s">
        <v>1320</v>
      </c>
      <c r="F570" s="10">
        <v>42036</v>
      </c>
      <c r="G570" s="10">
        <v>44593</v>
      </c>
      <c r="H570" s="11">
        <v>8</v>
      </c>
      <c r="I570" s="20" t="s">
        <v>259</v>
      </c>
      <c r="J570" s="11" t="s">
        <v>261</v>
      </c>
      <c r="K570" s="11" t="s">
        <v>2958</v>
      </c>
      <c r="L570" s="11">
        <v>2</v>
      </c>
    </row>
    <row r="571" spans="1:12">
      <c r="A571" s="11" t="s">
        <v>1071</v>
      </c>
      <c r="D571" s="11" t="s">
        <v>260</v>
      </c>
      <c r="E571" s="19" t="s">
        <v>1321</v>
      </c>
      <c r="F571" s="10">
        <v>42036</v>
      </c>
      <c r="G571" s="10">
        <v>44593</v>
      </c>
      <c r="H571" s="11">
        <v>8</v>
      </c>
      <c r="I571" s="20" t="s">
        <v>259</v>
      </c>
      <c r="J571" s="11" t="s">
        <v>261</v>
      </c>
      <c r="K571" s="11" t="s">
        <v>2958</v>
      </c>
      <c r="L571" s="11">
        <v>2</v>
      </c>
    </row>
    <row r="572" spans="1:12">
      <c r="A572" s="11" t="s">
        <v>1072</v>
      </c>
      <c r="D572" s="11" t="s">
        <v>260</v>
      </c>
      <c r="E572" s="19" t="s">
        <v>1322</v>
      </c>
      <c r="F572" s="10">
        <v>42036</v>
      </c>
      <c r="G572" s="10">
        <v>44593</v>
      </c>
      <c r="H572" s="11">
        <v>8</v>
      </c>
      <c r="I572" s="20" t="s">
        <v>259</v>
      </c>
      <c r="J572" s="11" t="s">
        <v>261</v>
      </c>
      <c r="K572" s="11" t="s">
        <v>2958</v>
      </c>
      <c r="L572" s="11">
        <v>2</v>
      </c>
    </row>
    <row r="573" spans="1:12">
      <c r="A573" s="11" t="s">
        <v>1073</v>
      </c>
      <c r="D573" s="11" t="s">
        <v>260</v>
      </c>
      <c r="E573" s="19" t="s">
        <v>1323</v>
      </c>
      <c r="F573" s="10">
        <v>42036</v>
      </c>
      <c r="G573" s="10">
        <v>44593</v>
      </c>
      <c r="H573" s="11">
        <v>8</v>
      </c>
      <c r="I573" s="20" t="s">
        <v>259</v>
      </c>
      <c r="J573" s="11" t="s">
        <v>261</v>
      </c>
      <c r="K573" s="11" t="s">
        <v>2958</v>
      </c>
      <c r="L573" s="11">
        <v>2</v>
      </c>
    </row>
    <row r="574" spans="1:12">
      <c r="A574" s="11" t="s">
        <v>1074</v>
      </c>
      <c r="D574" s="11" t="s">
        <v>260</v>
      </c>
      <c r="E574" s="19" t="s">
        <v>1324</v>
      </c>
      <c r="F574" s="10">
        <v>42036</v>
      </c>
      <c r="G574" s="10">
        <v>44593</v>
      </c>
      <c r="H574" s="11">
        <v>8</v>
      </c>
      <c r="I574" s="20" t="s">
        <v>259</v>
      </c>
      <c r="J574" s="11" t="s">
        <v>261</v>
      </c>
      <c r="K574" s="11" t="s">
        <v>2958</v>
      </c>
      <c r="L574" s="11">
        <v>2</v>
      </c>
    </row>
    <row r="575" spans="1:12">
      <c r="A575" s="11" t="s">
        <v>1075</v>
      </c>
      <c r="D575" s="11" t="s">
        <v>260</v>
      </c>
      <c r="E575" s="19" t="s">
        <v>1325</v>
      </c>
      <c r="F575" s="10">
        <v>42036</v>
      </c>
      <c r="G575" s="10">
        <v>44593</v>
      </c>
      <c r="H575" s="11">
        <v>8</v>
      </c>
      <c r="I575" s="20" t="s">
        <v>259</v>
      </c>
      <c r="J575" s="11" t="s">
        <v>261</v>
      </c>
      <c r="K575" s="11" t="s">
        <v>2958</v>
      </c>
      <c r="L575" s="11">
        <v>2</v>
      </c>
    </row>
    <row r="576" spans="1:12">
      <c r="A576" s="11" t="s">
        <v>1076</v>
      </c>
      <c r="D576" s="11" t="s">
        <v>260</v>
      </c>
      <c r="E576" s="19" t="s">
        <v>1326</v>
      </c>
      <c r="F576" s="10">
        <v>42036</v>
      </c>
      <c r="G576" s="10">
        <v>44593</v>
      </c>
      <c r="H576" s="11">
        <v>8</v>
      </c>
      <c r="I576" s="20" t="s">
        <v>259</v>
      </c>
      <c r="J576" s="11" t="s">
        <v>261</v>
      </c>
      <c r="K576" s="11" t="s">
        <v>2958</v>
      </c>
      <c r="L576" s="11">
        <v>2</v>
      </c>
    </row>
    <row r="577" spans="1:12">
      <c r="A577" s="11" t="s">
        <v>1077</v>
      </c>
      <c r="D577" s="11" t="s">
        <v>260</v>
      </c>
      <c r="E577" s="19" t="s">
        <v>1327</v>
      </c>
      <c r="F577" s="10">
        <v>42036</v>
      </c>
      <c r="G577" s="10">
        <v>44593</v>
      </c>
      <c r="H577" s="11">
        <v>8</v>
      </c>
      <c r="I577" s="20" t="s">
        <v>259</v>
      </c>
      <c r="J577" s="11" t="s">
        <v>261</v>
      </c>
      <c r="K577" s="11" t="s">
        <v>2958</v>
      </c>
      <c r="L577" s="11">
        <v>2</v>
      </c>
    </row>
    <row r="578" spans="1:12">
      <c r="A578" s="11" t="s">
        <v>1078</v>
      </c>
      <c r="D578" s="11" t="s">
        <v>260</v>
      </c>
      <c r="E578" s="19" t="s">
        <v>1328</v>
      </c>
      <c r="F578" s="10">
        <v>42036</v>
      </c>
      <c r="G578" s="10">
        <v>44593</v>
      </c>
      <c r="H578" s="11">
        <v>8</v>
      </c>
      <c r="I578" s="20" t="s">
        <v>259</v>
      </c>
      <c r="J578" s="11" t="s">
        <v>261</v>
      </c>
      <c r="K578" s="11" t="s">
        <v>2958</v>
      </c>
      <c r="L578" s="11">
        <v>2</v>
      </c>
    </row>
    <row r="579" spans="1:12">
      <c r="A579" s="11" t="s">
        <v>1079</v>
      </c>
      <c r="D579" s="11" t="s">
        <v>260</v>
      </c>
      <c r="E579" s="19" t="s">
        <v>1329</v>
      </c>
      <c r="F579" s="10">
        <v>42036</v>
      </c>
      <c r="G579" s="10">
        <v>44593</v>
      </c>
      <c r="H579" s="11">
        <v>8</v>
      </c>
      <c r="I579" s="20" t="s">
        <v>259</v>
      </c>
      <c r="J579" s="11" t="s">
        <v>261</v>
      </c>
      <c r="K579" s="11" t="s">
        <v>2958</v>
      </c>
      <c r="L579" s="11">
        <v>2</v>
      </c>
    </row>
    <row r="580" spans="1:12">
      <c r="A580" s="11" t="s">
        <v>1080</v>
      </c>
      <c r="D580" s="11" t="s">
        <v>260</v>
      </c>
      <c r="E580" s="19" t="s">
        <v>1330</v>
      </c>
      <c r="F580" s="10">
        <v>42036</v>
      </c>
      <c r="G580" s="10">
        <v>44593</v>
      </c>
      <c r="H580" s="11">
        <v>8</v>
      </c>
      <c r="I580" s="20" t="s">
        <v>259</v>
      </c>
      <c r="J580" s="11" t="s">
        <v>261</v>
      </c>
      <c r="K580" s="11" t="s">
        <v>2958</v>
      </c>
      <c r="L580" s="11">
        <v>2</v>
      </c>
    </row>
    <row r="581" spans="1:12">
      <c r="A581" s="11" t="s">
        <v>1081</v>
      </c>
      <c r="D581" s="11" t="s">
        <v>260</v>
      </c>
      <c r="E581" s="19" t="s">
        <v>1331</v>
      </c>
      <c r="F581" s="10">
        <v>42036</v>
      </c>
      <c r="G581" s="10">
        <v>44593</v>
      </c>
      <c r="H581" s="11">
        <v>8</v>
      </c>
      <c r="I581" s="20" t="s">
        <v>259</v>
      </c>
      <c r="J581" s="11" t="s">
        <v>261</v>
      </c>
      <c r="K581" s="11" t="s">
        <v>2958</v>
      </c>
      <c r="L581" s="11">
        <v>2</v>
      </c>
    </row>
    <row r="582" spans="1:12">
      <c r="A582" s="11" t="s">
        <v>1082</v>
      </c>
      <c r="D582" s="11" t="s">
        <v>260</v>
      </c>
      <c r="E582" s="19" t="s">
        <v>1332</v>
      </c>
      <c r="F582" s="10">
        <v>42036</v>
      </c>
      <c r="G582" s="10">
        <v>44593</v>
      </c>
      <c r="H582" s="11">
        <v>8</v>
      </c>
      <c r="I582" s="20" t="s">
        <v>259</v>
      </c>
      <c r="J582" s="11" t="s">
        <v>261</v>
      </c>
      <c r="K582" s="11" t="s">
        <v>2958</v>
      </c>
      <c r="L582" s="11">
        <v>2</v>
      </c>
    </row>
    <row r="583" spans="1:12">
      <c r="A583" s="11" t="s">
        <v>1083</v>
      </c>
      <c r="D583" s="11" t="s">
        <v>260</v>
      </c>
      <c r="E583" s="19" t="s">
        <v>1333</v>
      </c>
      <c r="F583" s="10">
        <v>42036</v>
      </c>
      <c r="G583" s="10">
        <v>44593</v>
      </c>
      <c r="H583" s="11">
        <v>8</v>
      </c>
      <c r="I583" s="20" t="s">
        <v>259</v>
      </c>
      <c r="J583" s="11" t="s">
        <v>261</v>
      </c>
      <c r="K583" s="11" t="s">
        <v>2958</v>
      </c>
      <c r="L583" s="11">
        <v>2</v>
      </c>
    </row>
    <row r="584" spans="1:12">
      <c r="A584" s="11" t="s">
        <v>1084</v>
      </c>
      <c r="D584" s="11" t="s">
        <v>260</v>
      </c>
      <c r="E584" s="19" t="s">
        <v>1334</v>
      </c>
      <c r="F584" s="10">
        <v>42036</v>
      </c>
      <c r="G584" s="10">
        <v>44593</v>
      </c>
      <c r="H584" s="11">
        <v>8</v>
      </c>
      <c r="I584" s="20" t="s">
        <v>259</v>
      </c>
      <c r="J584" s="11" t="s">
        <v>261</v>
      </c>
      <c r="K584" s="11" t="s">
        <v>2958</v>
      </c>
      <c r="L584" s="11">
        <v>2</v>
      </c>
    </row>
    <row r="585" spans="1:12">
      <c r="A585" s="11" t="s">
        <v>1085</v>
      </c>
      <c r="D585" s="11" t="s">
        <v>260</v>
      </c>
      <c r="E585" s="19" t="s">
        <v>1335</v>
      </c>
      <c r="F585" s="10">
        <v>42036</v>
      </c>
      <c r="G585" s="10">
        <v>44593</v>
      </c>
      <c r="H585" s="11">
        <v>8</v>
      </c>
      <c r="I585" s="20" t="s">
        <v>259</v>
      </c>
      <c r="J585" s="11" t="s">
        <v>261</v>
      </c>
      <c r="K585" s="11" t="s">
        <v>2958</v>
      </c>
      <c r="L585" s="11">
        <v>2</v>
      </c>
    </row>
    <row r="586" spans="1:12">
      <c r="A586" s="11" t="s">
        <v>1086</v>
      </c>
      <c r="D586" s="11" t="s">
        <v>260</v>
      </c>
      <c r="E586" s="19" t="s">
        <v>1336</v>
      </c>
      <c r="F586" s="10">
        <v>42036</v>
      </c>
      <c r="G586" s="10">
        <v>44593</v>
      </c>
      <c r="H586" s="11">
        <v>8</v>
      </c>
      <c r="I586" s="20" t="s">
        <v>259</v>
      </c>
      <c r="J586" s="11" t="s">
        <v>261</v>
      </c>
      <c r="K586" s="11" t="s">
        <v>2958</v>
      </c>
      <c r="L586" s="11">
        <v>2</v>
      </c>
    </row>
    <row r="587" spans="1:12">
      <c r="A587" s="11" t="s">
        <v>1087</v>
      </c>
      <c r="D587" s="11" t="s">
        <v>260</v>
      </c>
      <c r="E587" s="19" t="s">
        <v>1337</v>
      </c>
      <c r="F587" s="10">
        <v>42036</v>
      </c>
      <c r="G587" s="10">
        <v>44593</v>
      </c>
      <c r="H587" s="11">
        <v>8</v>
      </c>
      <c r="I587" s="20" t="s">
        <v>259</v>
      </c>
      <c r="J587" s="11" t="s">
        <v>261</v>
      </c>
      <c r="K587" s="11" t="s">
        <v>2958</v>
      </c>
      <c r="L587" s="11">
        <v>2</v>
      </c>
    </row>
    <row r="588" spans="1:12">
      <c r="A588" s="11" t="s">
        <v>1088</v>
      </c>
      <c r="D588" s="11" t="s">
        <v>260</v>
      </c>
      <c r="E588" s="19" t="s">
        <v>1338</v>
      </c>
      <c r="F588" s="10">
        <v>42036</v>
      </c>
      <c r="G588" s="10">
        <v>44593</v>
      </c>
      <c r="H588" s="11">
        <v>8</v>
      </c>
      <c r="I588" s="20" t="s">
        <v>259</v>
      </c>
      <c r="J588" s="11" t="s">
        <v>261</v>
      </c>
      <c r="K588" s="11" t="s">
        <v>2958</v>
      </c>
      <c r="L588" s="11">
        <v>2</v>
      </c>
    </row>
    <row r="589" spans="1:12">
      <c r="A589" s="11" t="s">
        <v>1089</v>
      </c>
      <c r="D589" s="11" t="s">
        <v>260</v>
      </c>
      <c r="E589" s="19" t="s">
        <v>1339</v>
      </c>
      <c r="F589" s="10">
        <v>42036</v>
      </c>
      <c r="G589" s="10">
        <v>44593</v>
      </c>
      <c r="H589" s="11">
        <v>8</v>
      </c>
      <c r="I589" s="20" t="s">
        <v>259</v>
      </c>
      <c r="J589" s="11" t="s">
        <v>261</v>
      </c>
      <c r="K589" s="11" t="s">
        <v>2958</v>
      </c>
      <c r="L589" s="11">
        <v>2</v>
      </c>
    </row>
    <row r="590" spans="1:12">
      <c r="A590" s="11" t="s">
        <v>1090</v>
      </c>
      <c r="D590" s="11" t="s">
        <v>260</v>
      </c>
      <c r="E590" s="19" t="s">
        <v>1340</v>
      </c>
      <c r="F590" s="10">
        <v>42036</v>
      </c>
      <c r="G590" s="10">
        <v>44593</v>
      </c>
      <c r="H590" s="11">
        <v>8</v>
      </c>
      <c r="I590" s="20" t="s">
        <v>259</v>
      </c>
      <c r="J590" s="11" t="s">
        <v>261</v>
      </c>
      <c r="K590" s="11" t="s">
        <v>2958</v>
      </c>
      <c r="L590" s="11">
        <v>2</v>
      </c>
    </row>
    <row r="591" spans="1:12">
      <c r="A591" s="11" t="s">
        <v>1091</v>
      </c>
      <c r="D591" s="11" t="s">
        <v>260</v>
      </c>
      <c r="E591" s="19" t="s">
        <v>1341</v>
      </c>
      <c r="F591" s="10">
        <v>42036</v>
      </c>
      <c r="G591" s="10">
        <v>44593</v>
      </c>
      <c r="H591" s="11">
        <v>8</v>
      </c>
      <c r="I591" s="20" t="s">
        <v>259</v>
      </c>
      <c r="J591" s="11" t="s">
        <v>261</v>
      </c>
      <c r="K591" s="11" t="s">
        <v>2958</v>
      </c>
      <c r="L591" s="11">
        <v>2</v>
      </c>
    </row>
    <row r="592" spans="1:12">
      <c r="A592" s="11" t="s">
        <v>1092</v>
      </c>
      <c r="D592" s="11" t="s">
        <v>260</v>
      </c>
      <c r="E592" s="19" t="s">
        <v>1342</v>
      </c>
      <c r="F592" s="10">
        <v>42036</v>
      </c>
      <c r="G592" s="10">
        <v>44593</v>
      </c>
      <c r="H592" s="11">
        <v>8</v>
      </c>
      <c r="I592" s="20" t="s">
        <v>259</v>
      </c>
      <c r="J592" s="11" t="s">
        <v>261</v>
      </c>
      <c r="K592" s="11" t="s">
        <v>2958</v>
      </c>
      <c r="L592" s="11">
        <v>2</v>
      </c>
    </row>
    <row r="593" spans="1:12">
      <c r="A593" s="11" t="s">
        <v>1093</v>
      </c>
      <c r="D593" s="11" t="s">
        <v>260</v>
      </c>
      <c r="E593" s="19" t="s">
        <v>1343</v>
      </c>
      <c r="F593" s="10">
        <v>42036</v>
      </c>
      <c r="G593" s="10">
        <v>44593</v>
      </c>
      <c r="H593" s="11">
        <v>8</v>
      </c>
      <c r="I593" s="20" t="s">
        <v>259</v>
      </c>
      <c r="J593" s="11" t="s">
        <v>261</v>
      </c>
      <c r="K593" s="11" t="s">
        <v>2958</v>
      </c>
      <c r="L593" s="11">
        <v>2</v>
      </c>
    </row>
    <row r="594" spans="1:12">
      <c r="A594" s="11" t="s">
        <v>1094</v>
      </c>
      <c r="D594" s="11" t="s">
        <v>260</v>
      </c>
      <c r="E594" s="19" t="s">
        <v>1344</v>
      </c>
      <c r="F594" s="10">
        <v>42036</v>
      </c>
      <c r="G594" s="10">
        <v>44593</v>
      </c>
      <c r="H594" s="11">
        <v>8</v>
      </c>
      <c r="I594" s="20" t="s">
        <v>259</v>
      </c>
      <c r="J594" s="11" t="s">
        <v>261</v>
      </c>
      <c r="K594" s="11" t="s">
        <v>2958</v>
      </c>
      <c r="L594" s="11">
        <v>2</v>
      </c>
    </row>
    <row r="595" spans="1:12">
      <c r="A595" s="11" t="s">
        <v>1095</v>
      </c>
      <c r="D595" s="11" t="s">
        <v>260</v>
      </c>
      <c r="E595" s="19" t="s">
        <v>1345</v>
      </c>
      <c r="F595" s="10">
        <v>42036</v>
      </c>
      <c r="G595" s="10">
        <v>44593</v>
      </c>
      <c r="H595" s="11">
        <v>8</v>
      </c>
      <c r="I595" s="20" t="s">
        <v>259</v>
      </c>
      <c r="J595" s="11" t="s">
        <v>261</v>
      </c>
      <c r="K595" s="11" t="s">
        <v>2958</v>
      </c>
      <c r="L595" s="11">
        <v>2</v>
      </c>
    </row>
    <row r="596" spans="1:12">
      <c r="A596" s="11" t="s">
        <v>1096</v>
      </c>
      <c r="D596" s="11" t="s">
        <v>260</v>
      </c>
      <c r="E596" s="19" t="s">
        <v>1346</v>
      </c>
      <c r="F596" s="10">
        <v>42036</v>
      </c>
      <c r="G596" s="10">
        <v>44593</v>
      </c>
      <c r="H596" s="11">
        <v>8</v>
      </c>
      <c r="I596" s="20" t="s">
        <v>259</v>
      </c>
      <c r="J596" s="11" t="s">
        <v>261</v>
      </c>
      <c r="K596" s="11" t="s">
        <v>2958</v>
      </c>
      <c r="L596" s="11">
        <v>2</v>
      </c>
    </row>
    <row r="597" spans="1:12">
      <c r="A597" s="11" t="s">
        <v>1097</v>
      </c>
      <c r="D597" s="11" t="s">
        <v>260</v>
      </c>
      <c r="E597" s="19" t="s">
        <v>1347</v>
      </c>
      <c r="F597" s="10">
        <v>42036</v>
      </c>
      <c r="G597" s="10">
        <v>44593</v>
      </c>
      <c r="H597" s="11">
        <v>8</v>
      </c>
      <c r="I597" s="20" t="s">
        <v>259</v>
      </c>
      <c r="J597" s="11" t="s">
        <v>261</v>
      </c>
      <c r="K597" s="11" t="s">
        <v>2958</v>
      </c>
      <c r="L597" s="11">
        <v>2</v>
      </c>
    </row>
    <row r="598" spans="1:12">
      <c r="A598" s="11" t="s">
        <v>1098</v>
      </c>
      <c r="D598" s="11" t="s">
        <v>260</v>
      </c>
      <c r="E598" s="19" t="s">
        <v>1348</v>
      </c>
      <c r="F598" s="10">
        <v>42036</v>
      </c>
      <c r="G598" s="10">
        <v>44593</v>
      </c>
      <c r="H598" s="11">
        <v>8</v>
      </c>
      <c r="I598" s="20" t="s">
        <v>259</v>
      </c>
      <c r="J598" s="11" t="s">
        <v>261</v>
      </c>
      <c r="K598" s="11" t="s">
        <v>2958</v>
      </c>
      <c r="L598" s="11">
        <v>2</v>
      </c>
    </row>
    <row r="599" spans="1:12">
      <c r="A599" s="11" t="s">
        <v>1099</v>
      </c>
      <c r="D599" s="11" t="s">
        <v>260</v>
      </c>
      <c r="E599" s="19" t="s">
        <v>1349</v>
      </c>
      <c r="F599" s="10">
        <v>42036</v>
      </c>
      <c r="G599" s="10">
        <v>44593</v>
      </c>
      <c r="H599" s="11">
        <v>8</v>
      </c>
      <c r="I599" s="20" t="s">
        <v>259</v>
      </c>
      <c r="J599" s="11" t="s">
        <v>261</v>
      </c>
      <c r="K599" s="11" t="s">
        <v>2958</v>
      </c>
      <c r="L599" s="11">
        <v>2</v>
      </c>
    </row>
    <row r="600" spans="1:12">
      <c r="A600" s="11" t="s">
        <v>1100</v>
      </c>
      <c r="D600" s="11" t="s">
        <v>260</v>
      </c>
      <c r="E600" s="19" t="s">
        <v>1350</v>
      </c>
      <c r="F600" s="10">
        <v>42036</v>
      </c>
      <c r="G600" s="10">
        <v>44593</v>
      </c>
      <c r="H600" s="11">
        <v>8</v>
      </c>
      <c r="I600" s="20" t="s">
        <v>259</v>
      </c>
      <c r="J600" s="11" t="s">
        <v>261</v>
      </c>
      <c r="K600" s="11" t="s">
        <v>2958</v>
      </c>
      <c r="L600" s="11">
        <v>2</v>
      </c>
    </row>
    <row r="601" spans="1:12">
      <c r="A601" s="11" t="s">
        <v>1101</v>
      </c>
      <c r="D601" s="11" t="s">
        <v>260</v>
      </c>
      <c r="E601" s="19" t="s">
        <v>1351</v>
      </c>
      <c r="F601" s="10">
        <v>42036</v>
      </c>
      <c r="G601" s="10">
        <v>44593</v>
      </c>
      <c r="H601" s="11">
        <v>8</v>
      </c>
      <c r="I601" s="20" t="s">
        <v>259</v>
      </c>
      <c r="J601" s="11" t="s">
        <v>261</v>
      </c>
      <c r="K601" s="11" t="s">
        <v>2958</v>
      </c>
      <c r="L601" s="11">
        <v>2</v>
      </c>
    </row>
    <row r="602" spans="1:12">
      <c r="A602" s="11" t="s">
        <v>1102</v>
      </c>
      <c r="D602" s="11" t="s">
        <v>260</v>
      </c>
      <c r="E602" s="19" t="s">
        <v>1352</v>
      </c>
      <c r="F602" s="10">
        <v>42036</v>
      </c>
      <c r="G602" s="10">
        <v>44593</v>
      </c>
      <c r="H602" s="11">
        <v>8</v>
      </c>
      <c r="I602" s="20" t="s">
        <v>259</v>
      </c>
      <c r="J602" s="11" t="s">
        <v>261</v>
      </c>
      <c r="K602" s="11" t="s">
        <v>2958</v>
      </c>
      <c r="L602" s="11">
        <v>2</v>
      </c>
    </row>
    <row r="603" spans="1:12">
      <c r="A603" s="11" t="s">
        <v>1103</v>
      </c>
      <c r="D603" s="11" t="s">
        <v>260</v>
      </c>
      <c r="E603" s="19" t="s">
        <v>1353</v>
      </c>
      <c r="F603" s="10">
        <v>42036</v>
      </c>
      <c r="G603" s="10">
        <v>44593</v>
      </c>
      <c r="H603" s="11">
        <v>8</v>
      </c>
      <c r="I603" s="20" t="s">
        <v>259</v>
      </c>
      <c r="J603" s="11" t="s">
        <v>261</v>
      </c>
      <c r="K603" s="11" t="s">
        <v>2958</v>
      </c>
      <c r="L603" s="11">
        <v>2</v>
      </c>
    </row>
    <row r="604" spans="1:12">
      <c r="A604" s="11" t="s">
        <v>1104</v>
      </c>
      <c r="D604" s="11" t="s">
        <v>260</v>
      </c>
      <c r="E604" s="19" t="s">
        <v>1354</v>
      </c>
      <c r="F604" s="10">
        <v>42036</v>
      </c>
      <c r="G604" s="10">
        <v>44593</v>
      </c>
      <c r="H604" s="11">
        <v>8</v>
      </c>
      <c r="I604" s="20" t="s">
        <v>259</v>
      </c>
      <c r="J604" s="11" t="s">
        <v>261</v>
      </c>
      <c r="K604" s="11" t="s">
        <v>2958</v>
      </c>
      <c r="L604" s="11">
        <v>2</v>
      </c>
    </row>
    <row r="605" spans="1:12">
      <c r="A605" s="11" t="s">
        <v>1105</v>
      </c>
      <c r="D605" s="11" t="s">
        <v>260</v>
      </c>
      <c r="E605" s="19" t="s">
        <v>1355</v>
      </c>
      <c r="F605" s="10">
        <v>42036</v>
      </c>
      <c r="G605" s="10">
        <v>44593</v>
      </c>
      <c r="H605" s="11">
        <v>8</v>
      </c>
      <c r="I605" s="20" t="s">
        <v>259</v>
      </c>
      <c r="J605" s="11" t="s">
        <v>261</v>
      </c>
      <c r="K605" s="11" t="s">
        <v>2958</v>
      </c>
      <c r="L605" s="11">
        <v>2</v>
      </c>
    </row>
    <row r="606" spans="1:12">
      <c r="A606" s="11" t="s">
        <v>1106</v>
      </c>
      <c r="D606" s="11" t="s">
        <v>260</v>
      </c>
      <c r="E606" s="19" t="s">
        <v>1356</v>
      </c>
      <c r="F606" s="10">
        <v>42036</v>
      </c>
      <c r="G606" s="10">
        <v>44593</v>
      </c>
      <c r="H606" s="11">
        <v>8</v>
      </c>
      <c r="I606" s="20" t="s">
        <v>259</v>
      </c>
      <c r="J606" s="11" t="s">
        <v>261</v>
      </c>
      <c r="K606" s="11" t="s">
        <v>2958</v>
      </c>
      <c r="L606" s="11">
        <v>2</v>
      </c>
    </row>
    <row r="607" spans="1:12">
      <c r="A607" s="11" t="s">
        <v>1107</v>
      </c>
      <c r="D607" s="11" t="s">
        <v>260</v>
      </c>
      <c r="E607" s="19" t="s">
        <v>1357</v>
      </c>
      <c r="F607" s="10">
        <v>42036</v>
      </c>
      <c r="G607" s="10">
        <v>44593</v>
      </c>
      <c r="H607" s="11">
        <v>8</v>
      </c>
      <c r="I607" s="20" t="s">
        <v>259</v>
      </c>
      <c r="J607" s="11" t="s">
        <v>261</v>
      </c>
      <c r="K607" s="11" t="s">
        <v>2958</v>
      </c>
      <c r="L607" s="11">
        <v>2</v>
      </c>
    </row>
    <row r="608" spans="1:12">
      <c r="A608" s="11" t="s">
        <v>1108</v>
      </c>
      <c r="D608" s="11" t="s">
        <v>260</v>
      </c>
      <c r="E608" s="19" t="s">
        <v>1358</v>
      </c>
      <c r="F608" s="10">
        <v>42036</v>
      </c>
      <c r="G608" s="10">
        <v>44593</v>
      </c>
      <c r="H608" s="11">
        <v>8</v>
      </c>
      <c r="I608" s="20" t="s">
        <v>259</v>
      </c>
      <c r="J608" s="11" t="s">
        <v>261</v>
      </c>
      <c r="K608" s="11" t="s">
        <v>2958</v>
      </c>
      <c r="L608" s="11">
        <v>2</v>
      </c>
    </row>
    <row r="609" spans="1:12">
      <c r="A609" s="11" t="s">
        <v>1109</v>
      </c>
      <c r="D609" s="11" t="s">
        <v>260</v>
      </c>
      <c r="E609" s="19" t="s">
        <v>1359</v>
      </c>
      <c r="F609" s="10">
        <v>42036</v>
      </c>
      <c r="G609" s="10">
        <v>44593</v>
      </c>
      <c r="H609" s="11">
        <v>8</v>
      </c>
      <c r="I609" s="20" t="s">
        <v>259</v>
      </c>
      <c r="J609" s="11" t="s">
        <v>261</v>
      </c>
      <c r="K609" s="11" t="s">
        <v>2958</v>
      </c>
      <c r="L609" s="11">
        <v>2</v>
      </c>
    </row>
    <row r="610" spans="1:12">
      <c r="A610" s="11" t="s">
        <v>1110</v>
      </c>
      <c r="D610" s="11" t="s">
        <v>260</v>
      </c>
      <c r="E610" s="19" t="s">
        <v>1360</v>
      </c>
      <c r="F610" s="10">
        <v>42036</v>
      </c>
      <c r="G610" s="10">
        <v>44593</v>
      </c>
      <c r="H610" s="11">
        <v>8</v>
      </c>
      <c r="I610" s="20" t="s">
        <v>259</v>
      </c>
      <c r="J610" s="11" t="s">
        <v>261</v>
      </c>
      <c r="K610" s="11" t="s">
        <v>2958</v>
      </c>
      <c r="L610" s="11">
        <v>2</v>
      </c>
    </row>
    <row r="611" spans="1:12">
      <c r="A611" s="11" t="s">
        <v>1111</v>
      </c>
      <c r="D611" s="11" t="s">
        <v>260</v>
      </c>
      <c r="E611" s="19" t="s">
        <v>1361</v>
      </c>
      <c r="F611" s="10">
        <v>42036</v>
      </c>
      <c r="G611" s="10">
        <v>44593</v>
      </c>
      <c r="H611" s="11">
        <v>8</v>
      </c>
      <c r="I611" s="20" t="s">
        <v>259</v>
      </c>
      <c r="J611" s="11" t="s">
        <v>261</v>
      </c>
      <c r="K611" s="11" t="s">
        <v>2958</v>
      </c>
      <c r="L611" s="11">
        <v>2</v>
      </c>
    </row>
    <row r="612" spans="1:12">
      <c r="A612" s="11" t="s">
        <v>1112</v>
      </c>
      <c r="D612" s="11" t="s">
        <v>260</v>
      </c>
      <c r="E612" s="19" t="s">
        <v>1362</v>
      </c>
      <c r="F612" s="10">
        <v>42036</v>
      </c>
      <c r="G612" s="10">
        <v>44593</v>
      </c>
      <c r="H612" s="11">
        <v>8</v>
      </c>
      <c r="I612" s="20" t="s">
        <v>259</v>
      </c>
      <c r="J612" s="11" t="s">
        <v>261</v>
      </c>
      <c r="K612" s="11" t="s">
        <v>2958</v>
      </c>
      <c r="L612" s="11">
        <v>2</v>
      </c>
    </row>
    <row r="613" spans="1:12">
      <c r="A613" s="11" t="s">
        <v>1113</v>
      </c>
      <c r="D613" s="11" t="s">
        <v>260</v>
      </c>
      <c r="E613" s="19" t="s">
        <v>1363</v>
      </c>
      <c r="F613" s="10">
        <v>42036</v>
      </c>
      <c r="G613" s="10">
        <v>44593</v>
      </c>
      <c r="H613" s="11">
        <v>8</v>
      </c>
      <c r="I613" s="20" t="s">
        <v>259</v>
      </c>
      <c r="J613" s="11" t="s">
        <v>261</v>
      </c>
      <c r="K613" s="11" t="s">
        <v>2958</v>
      </c>
      <c r="L613" s="11">
        <v>2</v>
      </c>
    </row>
    <row r="614" spans="1:12">
      <c r="A614" s="11" t="s">
        <v>1114</v>
      </c>
      <c r="D614" s="11" t="s">
        <v>260</v>
      </c>
      <c r="E614" s="19" t="s">
        <v>1364</v>
      </c>
      <c r="F614" s="10">
        <v>42036</v>
      </c>
      <c r="G614" s="10">
        <v>44593</v>
      </c>
      <c r="H614" s="11">
        <v>8</v>
      </c>
      <c r="I614" s="20" t="s">
        <v>259</v>
      </c>
      <c r="J614" s="11" t="s">
        <v>261</v>
      </c>
      <c r="K614" s="11" t="s">
        <v>2958</v>
      </c>
      <c r="L614" s="11">
        <v>2</v>
      </c>
    </row>
    <row r="615" spans="1:12">
      <c r="A615" s="11" t="s">
        <v>1115</v>
      </c>
      <c r="D615" s="11" t="s">
        <v>260</v>
      </c>
      <c r="E615" s="19" t="s">
        <v>1365</v>
      </c>
      <c r="F615" s="10">
        <v>42036</v>
      </c>
      <c r="G615" s="10">
        <v>44593</v>
      </c>
      <c r="H615" s="11">
        <v>8</v>
      </c>
      <c r="I615" s="20" t="s">
        <v>259</v>
      </c>
      <c r="J615" s="11" t="s">
        <v>261</v>
      </c>
      <c r="K615" s="11" t="s">
        <v>2958</v>
      </c>
      <c r="L615" s="11">
        <v>2</v>
      </c>
    </row>
    <row r="616" spans="1:12">
      <c r="A616" s="11" t="s">
        <v>1116</v>
      </c>
      <c r="D616" s="11" t="s">
        <v>260</v>
      </c>
      <c r="E616" s="19" t="s">
        <v>1366</v>
      </c>
      <c r="F616" s="10">
        <v>42036</v>
      </c>
      <c r="G616" s="10">
        <v>44593</v>
      </c>
      <c r="H616" s="11">
        <v>8</v>
      </c>
      <c r="I616" s="20" t="s">
        <v>259</v>
      </c>
      <c r="J616" s="11" t="s">
        <v>261</v>
      </c>
      <c r="K616" s="11" t="s">
        <v>2958</v>
      </c>
      <c r="L616" s="11">
        <v>2</v>
      </c>
    </row>
    <row r="617" spans="1:12">
      <c r="A617" s="11" t="s">
        <v>1117</v>
      </c>
      <c r="D617" s="11" t="s">
        <v>260</v>
      </c>
      <c r="E617" s="19" t="s">
        <v>1367</v>
      </c>
      <c r="F617" s="10">
        <v>42036</v>
      </c>
      <c r="G617" s="10">
        <v>44593</v>
      </c>
      <c r="H617" s="11">
        <v>8</v>
      </c>
      <c r="I617" s="20" t="s">
        <v>259</v>
      </c>
      <c r="J617" s="11" t="s">
        <v>261</v>
      </c>
      <c r="K617" s="11" t="s">
        <v>2958</v>
      </c>
      <c r="L617" s="11">
        <v>2</v>
      </c>
    </row>
    <row r="618" spans="1:12">
      <c r="A618" s="11" t="s">
        <v>1118</v>
      </c>
      <c r="D618" s="11" t="s">
        <v>260</v>
      </c>
      <c r="E618" s="19" t="s">
        <v>1368</v>
      </c>
      <c r="F618" s="10">
        <v>42036</v>
      </c>
      <c r="G618" s="10">
        <v>44593</v>
      </c>
      <c r="H618" s="11">
        <v>8</v>
      </c>
      <c r="I618" s="20" t="s">
        <v>259</v>
      </c>
      <c r="J618" s="11" t="s">
        <v>261</v>
      </c>
      <c r="K618" s="11" t="s">
        <v>2958</v>
      </c>
      <c r="L618" s="11">
        <v>2</v>
      </c>
    </row>
    <row r="619" spans="1:12">
      <c r="A619" s="11" t="s">
        <v>1119</v>
      </c>
      <c r="D619" s="11" t="s">
        <v>260</v>
      </c>
      <c r="E619" s="19" t="s">
        <v>1369</v>
      </c>
      <c r="F619" s="10">
        <v>42036</v>
      </c>
      <c r="G619" s="10">
        <v>44593</v>
      </c>
      <c r="H619" s="11">
        <v>8</v>
      </c>
      <c r="I619" s="20" t="s">
        <v>259</v>
      </c>
      <c r="J619" s="11" t="s">
        <v>261</v>
      </c>
      <c r="K619" s="11" t="s">
        <v>2958</v>
      </c>
      <c r="L619" s="11">
        <v>2</v>
      </c>
    </row>
    <row r="620" spans="1:12">
      <c r="A620" s="11" t="s">
        <v>1120</v>
      </c>
      <c r="D620" s="11" t="s">
        <v>260</v>
      </c>
      <c r="E620" s="19" t="s">
        <v>1370</v>
      </c>
      <c r="F620" s="10">
        <v>42036</v>
      </c>
      <c r="G620" s="10">
        <v>44593</v>
      </c>
      <c r="H620" s="11">
        <v>8</v>
      </c>
      <c r="I620" s="20" t="s">
        <v>259</v>
      </c>
      <c r="J620" s="11" t="s">
        <v>261</v>
      </c>
      <c r="K620" s="11" t="s">
        <v>2958</v>
      </c>
      <c r="L620" s="11">
        <v>2</v>
      </c>
    </row>
    <row r="621" spans="1:12">
      <c r="A621" s="11" t="s">
        <v>1121</v>
      </c>
      <c r="D621" s="11" t="s">
        <v>260</v>
      </c>
      <c r="E621" s="19" t="s">
        <v>1371</v>
      </c>
      <c r="F621" s="10">
        <v>42036</v>
      </c>
      <c r="G621" s="10">
        <v>44593</v>
      </c>
      <c r="H621" s="11">
        <v>8</v>
      </c>
      <c r="I621" s="20" t="s">
        <v>259</v>
      </c>
      <c r="J621" s="11" t="s">
        <v>261</v>
      </c>
      <c r="K621" s="11" t="s">
        <v>2958</v>
      </c>
      <c r="L621" s="11">
        <v>2</v>
      </c>
    </row>
    <row r="622" spans="1:12">
      <c r="A622" s="11" t="s">
        <v>1122</v>
      </c>
      <c r="D622" s="11" t="s">
        <v>260</v>
      </c>
      <c r="E622" s="19" t="s">
        <v>1372</v>
      </c>
      <c r="F622" s="10">
        <v>42036</v>
      </c>
      <c r="G622" s="10">
        <v>44593</v>
      </c>
      <c r="H622" s="11">
        <v>8</v>
      </c>
      <c r="I622" s="20" t="s">
        <v>259</v>
      </c>
      <c r="J622" s="11" t="s">
        <v>261</v>
      </c>
      <c r="K622" s="11" t="s">
        <v>2958</v>
      </c>
      <c r="L622" s="11">
        <v>2</v>
      </c>
    </row>
    <row r="623" spans="1:12">
      <c r="A623" s="11" t="s">
        <v>1123</v>
      </c>
      <c r="D623" s="11" t="s">
        <v>260</v>
      </c>
      <c r="E623" s="19" t="s">
        <v>1373</v>
      </c>
      <c r="F623" s="10">
        <v>42036</v>
      </c>
      <c r="G623" s="10">
        <v>44593</v>
      </c>
      <c r="H623" s="11">
        <v>8</v>
      </c>
      <c r="I623" s="20" t="s">
        <v>259</v>
      </c>
      <c r="J623" s="11" t="s">
        <v>261</v>
      </c>
      <c r="K623" s="11" t="s">
        <v>2958</v>
      </c>
      <c r="L623" s="11">
        <v>2</v>
      </c>
    </row>
    <row r="624" spans="1:12">
      <c r="A624" s="11" t="s">
        <v>1124</v>
      </c>
      <c r="D624" s="11" t="s">
        <v>260</v>
      </c>
      <c r="E624" s="19" t="s">
        <v>1374</v>
      </c>
      <c r="F624" s="10">
        <v>42036</v>
      </c>
      <c r="G624" s="10">
        <v>44593</v>
      </c>
      <c r="H624" s="11">
        <v>8</v>
      </c>
      <c r="I624" s="20" t="s">
        <v>259</v>
      </c>
      <c r="J624" s="11" t="s">
        <v>261</v>
      </c>
      <c r="K624" s="11" t="s">
        <v>2958</v>
      </c>
      <c r="L624" s="11">
        <v>2</v>
      </c>
    </row>
    <row r="625" spans="1:12">
      <c r="A625" s="11" t="s">
        <v>1125</v>
      </c>
      <c r="D625" s="11" t="s">
        <v>260</v>
      </c>
      <c r="E625" s="19" t="s">
        <v>1375</v>
      </c>
      <c r="F625" s="10">
        <v>42036</v>
      </c>
      <c r="G625" s="10">
        <v>44593</v>
      </c>
      <c r="H625" s="11">
        <v>8</v>
      </c>
      <c r="I625" s="20" t="s">
        <v>259</v>
      </c>
      <c r="J625" s="11" t="s">
        <v>261</v>
      </c>
      <c r="K625" s="11" t="s">
        <v>2958</v>
      </c>
      <c r="L625" s="11">
        <v>2</v>
      </c>
    </row>
    <row r="626" spans="1:12">
      <c r="A626" s="11" t="s">
        <v>1126</v>
      </c>
      <c r="D626" s="11" t="s">
        <v>260</v>
      </c>
      <c r="E626" s="19" t="s">
        <v>1376</v>
      </c>
      <c r="F626" s="10">
        <v>42036</v>
      </c>
      <c r="G626" s="10">
        <v>44593</v>
      </c>
      <c r="H626" s="11">
        <v>8</v>
      </c>
      <c r="I626" s="20" t="s">
        <v>259</v>
      </c>
      <c r="J626" s="11" t="s">
        <v>261</v>
      </c>
      <c r="K626" s="11" t="s">
        <v>2958</v>
      </c>
      <c r="L626" s="11">
        <v>2</v>
      </c>
    </row>
    <row r="627" spans="1:12">
      <c r="A627" s="11" t="s">
        <v>1127</v>
      </c>
      <c r="D627" s="11" t="s">
        <v>260</v>
      </c>
      <c r="E627" s="19" t="s">
        <v>1377</v>
      </c>
      <c r="F627" s="10">
        <v>42036</v>
      </c>
      <c r="G627" s="10">
        <v>44593</v>
      </c>
      <c r="H627" s="11">
        <v>8</v>
      </c>
      <c r="I627" s="20" t="s">
        <v>259</v>
      </c>
      <c r="J627" s="11" t="s">
        <v>261</v>
      </c>
      <c r="K627" s="11" t="s">
        <v>2958</v>
      </c>
      <c r="L627" s="11">
        <v>2</v>
      </c>
    </row>
    <row r="628" spans="1:12">
      <c r="A628" s="11" t="s">
        <v>1128</v>
      </c>
      <c r="D628" s="11" t="s">
        <v>260</v>
      </c>
      <c r="E628" s="19" t="s">
        <v>1378</v>
      </c>
      <c r="F628" s="10">
        <v>42036</v>
      </c>
      <c r="G628" s="10">
        <v>44593</v>
      </c>
      <c r="H628" s="11">
        <v>8</v>
      </c>
      <c r="I628" s="20" t="s">
        <v>259</v>
      </c>
      <c r="J628" s="11" t="s">
        <v>261</v>
      </c>
      <c r="K628" s="11" t="s">
        <v>2958</v>
      </c>
      <c r="L628" s="11">
        <v>2</v>
      </c>
    </row>
    <row r="629" spans="1:12">
      <c r="A629" s="11" t="s">
        <v>1129</v>
      </c>
      <c r="D629" s="11" t="s">
        <v>260</v>
      </c>
      <c r="E629" s="19" t="s">
        <v>1379</v>
      </c>
      <c r="F629" s="10">
        <v>42036</v>
      </c>
      <c r="G629" s="10">
        <v>44593</v>
      </c>
      <c r="H629" s="11">
        <v>8</v>
      </c>
      <c r="I629" s="20" t="s">
        <v>259</v>
      </c>
      <c r="J629" s="11" t="s">
        <v>261</v>
      </c>
      <c r="K629" s="11" t="s">
        <v>2958</v>
      </c>
      <c r="L629" s="11">
        <v>2</v>
      </c>
    </row>
    <row r="630" spans="1:12">
      <c r="A630" s="11" t="s">
        <v>1130</v>
      </c>
      <c r="D630" s="11" t="s">
        <v>260</v>
      </c>
      <c r="E630" s="19" t="s">
        <v>1380</v>
      </c>
      <c r="F630" s="10">
        <v>42036</v>
      </c>
      <c r="G630" s="10">
        <v>44593</v>
      </c>
      <c r="H630" s="11">
        <v>8</v>
      </c>
      <c r="I630" s="20" t="s">
        <v>259</v>
      </c>
      <c r="J630" s="11" t="s">
        <v>261</v>
      </c>
      <c r="K630" s="11" t="s">
        <v>2958</v>
      </c>
      <c r="L630" s="11">
        <v>2</v>
      </c>
    </row>
    <row r="631" spans="1:12">
      <c r="A631" s="11" t="s">
        <v>1131</v>
      </c>
      <c r="D631" s="11" t="s">
        <v>260</v>
      </c>
      <c r="E631" s="19" t="s">
        <v>1381</v>
      </c>
      <c r="F631" s="10">
        <v>42036</v>
      </c>
      <c r="G631" s="10">
        <v>44593</v>
      </c>
      <c r="H631" s="11">
        <v>8</v>
      </c>
      <c r="I631" s="20" t="s">
        <v>259</v>
      </c>
      <c r="J631" s="11" t="s">
        <v>261</v>
      </c>
      <c r="K631" s="11" t="s">
        <v>2958</v>
      </c>
      <c r="L631" s="11">
        <v>2</v>
      </c>
    </row>
    <row r="632" spans="1:12">
      <c r="A632" s="11" t="s">
        <v>1132</v>
      </c>
      <c r="D632" s="11" t="s">
        <v>260</v>
      </c>
      <c r="E632" s="19" t="s">
        <v>1382</v>
      </c>
      <c r="F632" s="10">
        <v>42036</v>
      </c>
      <c r="G632" s="10">
        <v>44593</v>
      </c>
      <c r="H632" s="11">
        <v>8</v>
      </c>
      <c r="I632" s="20" t="s">
        <v>259</v>
      </c>
      <c r="J632" s="11" t="s">
        <v>261</v>
      </c>
      <c r="K632" s="11" t="s">
        <v>2958</v>
      </c>
      <c r="L632" s="11">
        <v>2</v>
      </c>
    </row>
    <row r="633" spans="1:12">
      <c r="A633" s="11" t="s">
        <v>1133</v>
      </c>
      <c r="D633" s="11" t="s">
        <v>260</v>
      </c>
      <c r="E633" s="19" t="s">
        <v>1383</v>
      </c>
      <c r="F633" s="10">
        <v>42036</v>
      </c>
      <c r="G633" s="10">
        <v>44593</v>
      </c>
      <c r="H633" s="11">
        <v>8</v>
      </c>
      <c r="I633" s="20" t="s">
        <v>259</v>
      </c>
      <c r="J633" s="11" t="s">
        <v>261</v>
      </c>
      <c r="K633" s="11" t="s">
        <v>2958</v>
      </c>
      <c r="L633" s="11">
        <v>2</v>
      </c>
    </row>
    <row r="634" spans="1:12">
      <c r="A634" s="11" t="s">
        <v>1134</v>
      </c>
      <c r="D634" s="11" t="s">
        <v>260</v>
      </c>
      <c r="E634" s="19" t="s">
        <v>1384</v>
      </c>
      <c r="F634" s="10">
        <v>42036</v>
      </c>
      <c r="G634" s="10">
        <v>44593</v>
      </c>
      <c r="H634" s="11">
        <v>8</v>
      </c>
      <c r="I634" s="20" t="s">
        <v>259</v>
      </c>
      <c r="J634" s="11" t="s">
        <v>261</v>
      </c>
      <c r="K634" s="11" t="s">
        <v>2958</v>
      </c>
      <c r="L634" s="11">
        <v>2</v>
      </c>
    </row>
    <row r="635" spans="1:12">
      <c r="A635" s="11" t="s">
        <v>1135</v>
      </c>
      <c r="D635" s="11" t="s">
        <v>260</v>
      </c>
      <c r="E635" s="19" t="s">
        <v>1385</v>
      </c>
      <c r="F635" s="10">
        <v>42036</v>
      </c>
      <c r="G635" s="10">
        <v>44593</v>
      </c>
      <c r="H635" s="11">
        <v>8</v>
      </c>
      <c r="I635" s="20" t="s">
        <v>259</v>
      </c>
      <c r="J635" s="11" t="s">
        <v>261</v>
      </c>
      <c r="K635" s="11" t="s">
        <v>2958</v>
      </c>
      <c r="L635" s="11">
        <v>2</v>
      </c>
    </row>
    <row r="636" spans="1:12">
      <c r="A636" s="11" t="s">
        <v>1136</v>
      </c>
      <c r="D636" s="11" t="s">
        <v>260</v>
      </c>
      <c r="E636" s="19" t="s">
        <v>1386</v>
      </c>
      <c r="F636" s="10">
        <v>42036</v>
      </c>
      <c r="G636" s="10">
        <v>44593</v>
      </c>
      <c r="H636" s="11">
        <v>8</v>
      </c>
      <c r="I636" s="20" t="s">
        <v>259</v>
      </c>
      <c r="J636" s="11" t="s">
        <v>261</v>
      </c>
      <c r="K636" s="11" t="s">
        <v>2958</v>
      </c>
      <c r="L636" s="11">
        <v>2</v>
      </c>
    </row>
    <row r="637" spans="1:12">
      <c r="A637" s="11" t="s">
        <v>1137</v>
      </c>
      <c r="D637" s="11" t="s">
        <v>260</v>
      </c>
      <c r="E637" s="19" t="s">
        <v>1387</v>
      </c>
      <c r="F637" s="10">
        <v>42036</v>
      </c>
      <c r="G637" s="10">
        <v>44593</v>
      </c>
      <c r="H637" s="11">
        <v>8</v>
      </c>
      <c r="I637" s="20" t="s">
        <v>259</v>
      </c>
      <c r="J637" s="11" t="s">
        <v>261</v>
      </c>
      <c r="K637" s="11" t="s">
        <v>2958</v>
      </c>
      <c r="L637" s="11">
        <v>2</v>
      </c>
    </row>
    <row r="638" spans="1:12">
      <c r="A638" s="11" t="s">
        <v>1138</v>
      </c>
      <c r="D638" s="11" t="s">
        <v>260</v>
      </c>
      <c r="E638" s="19" t="s">
        <v>1388</v>
      </c>
      <c r="F638" s="10">
        <v>42036</v>
      </c>
      <c r="G638" s="10">
        <v>44593</v>
      </c>
      <c r="H638" s="11">
        <v>8</v>
      </c>
      <c r="I638" s="20" t="s">
        <v>259</v>
      </c>
      <c r="J638" s="11" t="s">
        <v>261</v>
      </c>
      <c r="K638" s="11" t="s">
        <v>2958</v>
      </c>
      <c r="L638" s="11">
        <v>2</v>
      </c>
    </row>
    <row r="639" spans="1:12">
      <c r="A639" s="11" t="s">
        <v>1139</v>
      </c>
      <c r="D639" s="11" t="s">
        <v>260</v>
      </c>
      <c r="E639" s="19" t="s">
        <v>1389</v>
      </c>
      <c r="F639" s="10">
        <v>42036</v>
      </c>
      <c r="G639" s="10">
        <v>44593</v>
      </c>
      <c r="H639" s="11">
        <v>8</v>
      </c>
      <c r="I639" s="20" t="s">
        <v>259</v>
      </c>
      <c r="J639" s="11" t="s">
        <v>261</v>
      </c>
      <c r="K639" s="11" t="s">
        <v>2958</v>
      </c>
      <c r="L639" s="11">
        <v>2</v>
      </c>
    </row>
    <row r="640" spans="1:12">
      <c r="A640" s="11" t="s">
        <v>1140</v>
      </c>
      <c r="D640" s="11" t="s">
        <v>260</v>
      </c>
      <c r="E640" s="19" t="s">
        <v>1390</v>
      </c>
      <c r="F640" s="10">
        <v>42036</v>
      </c>
      <c r="G640" s="10">
        <v>44593</v>
      </c>
      <c r="H640" s="11">
        <v>8</v>
      </c>
      <c r="I640" s="20" t="s">
        <v>259</v>
      </c>
      <c r="J640" s="11" t="s">
        <v>261</v>
      </c>
      <c r="K640" s="11" t="s">
        <v>2958</v>
      </c>
      <c r="L640" s="11">
        <v>2</v>
      </c>
    </row>
    <row r="641" spans="1:12">
      <c r="A641" s="11" t="s">
        <v>1141</v>
      </c>
      <c r="D641" s="11" t="s">
        <v>260</v>
      </c>
      <c r="E641" s="19" t="s">
        <v>1391</v>
      </c>
      <c r="F641" s="10">
        <v>42036</v>
      </c>
      <c r="G641" s="10">
        <v>44593</v>
      </c>
      <c r="H641" s="11">
        <v>8</v>
      </c>
      <c r="I641" s="20" t="s">
        <v>259</v>
      </c>
      <c r="J641" s="11" t="s">
        <v>261</v>
      </c>
      <c r="K641" s="11" t="s">
        <v>2958</v>
      </c>
      <c r="L641" s="11">
        <v>2</v>
      </c>
    </row>
    <row r="642" spans="1:12">
      <c r="A642" s="11" t="s">
        <v>1142</v>
      </c>
      <c r="D642" s="11" t="s">
        <v>260</v>
      </c>
      <c r="E642" s="19" t="s">
        <v>1392</v>
      </c>
      <c r="F642" s="10">
        <v>42036</v>
      </c>
      <c r="G642" s="10">
        <v>44593</v>
      </c>
      <c r="H642" s="11">
        <v>8</v>
      </c>
      <c r="I642" s="20" t="s">
        <v>259</v>
      </c>
      <c r="J642" s="11" t="s">
        <v>261</v>
      </c>
      <c r="K642" s="11" t="s">
        <v>2958</v>
      </c>
      <c r="L642" s="11">
        <v>2</v>
      </c>
    </row>
    <row r="643" spans="1:12">
      <c r="A643" s="11" t="s">
        <v>1143</v>
      </c>
      <c r="D643" s="11" t="s">
        <v>260</v>
      </c>
      <c r="E643" s="19" t="s">
        <v>1393</v>
      </c>
      <c r="F643" s="10">
        <v>42036</v>
      </c>
      <c r="G643" s="10">
        <v>44593</v>
      </c>
      <c r="H643" s="11">
        <v>8</v>
      </c>
      <c r="I643" s="20" t="s">
        <v>259</v>
      </c>
      <c r="J643" s="11" t="s">
        <v>261</v>
      </c>
      <c r="K643" s="11" t="s">
        <v>2958</v>
      </c>
      <c r="L643" s="11">
        <v>2</v>
      </c>
    </row>
    <row r="644" spans="1:12">
      <c r="A644" s="11" t="s">
        <v>1144</v>
      </c>
      <c r="D644" s="11" t="s">
        <v>260</v>
      </c>
      <c r="E644" s="19" t="s">
        <v>1394</v>
      </c>
      <c r="F644" s="10">
        <v>42036</v>
      </c>
      <c r="G644" s="10">
        <v>44593</v>
      </c>
      <c r="H644" s="11">
        <v>8</v>
      </c>
      <c r="I644" s="20" t="s">
        <v>259</v>
      </c>
      <c r="J644" s="11" t="s">
        <v>261</v>
      </c>
      <c r="K644" s="11" t="s">
        <v>2958</v>
      </c>
      <c r="L644" s="11">
        <v>2</v>
      </c>
    </row>
    <row r="645" spans="1:12">
      <c r="A645" s="11" t="s">
        <v>1145</v>
      </c>
      <c r="D645" s="11" t="s">
        <v>260</v>
      </c>
      <c r="E645" s="19" t="s">
        <v>1395</v>
      </c>
      <c r="F645" s="10">
        <v>42036</v>
      </c>
      <c r="G645" s="10">
        <v>44593</v>
      </c>
      <c r="H645" s="11">
        <v>8</v>
      </c>
      <c r="I645" s="20" t="s">
        <v>259</v>
      </c>
      <c r="J645" s="11" t="s">
        <v>261</v>
      </c>
      <c r="K645" s="11" t="s">
        <v>2958</v>
      </c>
      <c r="L645" s="11">
        <v>2</v>
      </c>
    </row>
    <row r="646" spans="1:12">
      <c r="A646" s="11" t="s">
        <v>1146</v>
      </c>
      <c r="D646" s="11" t="s">
        <v>260</v>
      </c>
      <c r="E646" s="19" t="s">
        <v>1396</v>
      </c>
      <c r="F646" s="10">
        <v>42036</v>
      </c>
      <c r="G646" s="10">
        <v>44593</v>
      </c>
      <c r="H646" s="11">
        <v>8</v>
      </c>
      <c r="I646" s="20" t="s">
        <v>259</v>
      </c>
      <c r="J646" s="11" t="s">
        <v>261</v>
      </c>
      <c r="K646" s="11" t="s">
        <v>2958</v>
      </c>
      <c r="L646" s="11">
        <v>2</v>
      </c>
    </row>
    <row r="647" spans="1:12">
      <c r="A647" s="11" t="s">
        <v>1147</v>
      </c>
      <c r="D647" s="11" t="s">
        <v>260</v>
      </c>
      <c r="E647" s="19" t="s">
        <v>1397</v>
      </c>
      <c r="F647" s="10">
        <v>42036</v>
      </c>
      <c r="G647" s="10">
        <v>44593</v>
      </c>
      <c r="H647" s="11">
        <v>8</v>
      </c>
      <c r="I647" s="20" t="s">
        <v>259</v>
      </c>
      <c r="J647" s="11" t="s">
        <v>261</v>
      </c>
      <c r="K647" s="11" t="s">
        <v>2958</v>
      </c>
      <c r="L647" s="11">
        <v>2</v>
      </c>
    </row>
    <row r="648" spans="1:12">
      <c r="A648" s="11" t="s">
        <v>1148</v>
      </c>
      <c r="D648" s="11" t="s">
        <v>260</v>
      </c>
      <c r="E648" s="19" t="s">
        <v>1398</v>
      </c>
      <c r="F648" s="10">
        <v>42036</v>
      </c>
      <c r="G648" s="10">
        <v>44593</v>
      </c>
      <c r="H648" s="11">
        <v>8</v>
      </c>
      <c r="I648" s="20" t="s">
        <v>259</v>
      </c>
      <c r="J648" s="11" t="s">
        <v>261</v>
      </c>
      <c r="K648" s="11" t="s">
        <v>2958</v>
      </c>
      <c r="L648" s="11">
        <v>2</v>
      </c>
    </row>
    <row r="649" spans="1:12">
      <c r="A649" s="11" t="s">
        <v>1149</v>
      </c>
      <c r="D649" s="11" t="s">
        <v>260</v>
      </c>
      <c r="E649" s="19" t="s">
        <v>1399</v>
      </c>
      <c r="F649" s="10">
        <v>42036</v>
      </c>
      <c r="G649" s="10">
        <v>44593</v>
      </c>
      <c r="H649" s="11">
        <v>8</v>
      </c>
      <c r="I649" s="20" t="s">
        <v>259</v>
      </c>
      <c r="J649" s="11" t="s">
        <v>261</v>
      </c>
      <c r="K649" s="11" t="s">
        <v>2958</v>
      </c>
      <c r="L649" s="11">
        <v>2</v>
      </c>
    </row>
    <row r="650" spans="1:12">
      <c r="A650" s="11" t="s">
        <v>1150</v>
      </c>
      <c r="D650" s="11" t="s">
        <v>260</v>
      </c>
      <c r="E650" s="19" t="s">
        <v>1400</v>
      </c>
      <c r="F650" s="10">
        <v>42036</v>
      </c>
      <c r="G650" s="10">
        <v>44593</v>
      </c>
      <c r="H650" s="11">
        <v>8</v>
      </c>
      <c r="I650" s="20" t="s">
        <v>259</v>
      </c>
      <c r="J650" s="11" t="s">
        <v>261</v>
      </c>
      <c r="K650" s="11" t="s">
        <v>2958</v>
      </c>
      <c r="L650" s="11">
        <v>2</v>
      </c>
    </row>
    <row r="651" spans="1:12">
      <c r="A651" s="11" t="s">
        <v>1151</v>
      </c>
      <c r="D651" s="11" t="s">
        <v>260</v>
      </c>
      <c r="E651" s="19" t="s">
        <v>1401</v>
      </c>
      <c r="F651" s="10">
        <v>42036</v>
      </c>
      <c r="G651" s="10">
        <v>44593</v>
      </c>
      <c r="H651" s="11">
        <v>8</v>
      </c>
      <c r="I651" s="20" t="s">
        <v>259</v>
      </c>
      <c r="J651" s="11" t="s">
        <v>261</v>
      </c>
      <c r="K651" s="11" t="s">
        <v>2958</v>
      </c>
      <c r="L651" s="11">
        <v>2</v>
      </c>
    </row>
    <row r="652" spans="1:12">
      <c r="A652" s="11" t="s">
        <v>1152</v>
      </c>
      <c r="D652" s="11" t="s">
        <v>260</v>
      </c>
      <c r="E652" s="19" t="s">
        <v>1402</v>
      </c>
      <c r="F652" s="10">
        <v>42036</v>
      </c>
      <c r="G652" s="10">
        <v>44593</v>
      </c>
      <c r="H652" s="11">
        <v>8</v>
      </c>
      <c r="I652" s="20" t="s">
        <v>259</v>
      </c>
      <c r="J652" s="11" t="s">
        <v>261</v>
      </c>
      <c r="K652" s="11" t="s">
        <v>2958</v>
      </c>
      <c r="L652" s="11">
        <v>2</v>
      </c>
    </row>
    <row r="653" spans="1:12">
      <c r="A653" s="11" t="s">
        <v>1153</v>
      </c>
      <c r="D653" s="11" t="s">
        <v>260</v>
      </c>
      <c r="E653" s="19" t="s">
        <v>1403</v>
      </c>
      <c r="F653" s="10">
        <v>42036</v>
      </c>
      <c r="G653" s="10">
        <v>44593</v>
      </c>
      <c r="H653" s="11">
        <v>8</v>
      </c>
      <c r="I653" s="20" t="s">
        <v>259</v>
      </c>
      <c r="J653" s="11" t="s">
        <v>261</v>
      </c>
      <c r="K653" s="11" t="s">
        <v>2958</v>
      </c>
      <c r="L653" s="11">
        <v>2</v>
      </c>
    </row>
    <row r="654" spans="1:12">
      <c r="A654" s="11" t="s">
        <v>1154</v>
      </c>
      <c r="D654" s="11" t="s">
        <v>260</v>
      </c>
      <c r="E654" s="19" t="s">
        <v>1404</v>
      </c>
      <c r="F654" s="10">
        <v>42036</v>
      </c>
      <c r="G654" s="10">
        <v>44593</v>
      </c>
      <c r="H654" s="11">
        <v>8</v>
      </c>
      <c r="I654" s="20" t="s">
        <v>259</v>
      </c>
      <c r="J654" s="11" t="s">
        <v>261</v>
      </c>
      <c r="K654" s="11" t="s">
        <v>2958</v>
      </c>
      <c r="L654" s="11">
        <v>2</v>
      </c>
    </row>
    <row r="655" spans="1:12">
      <c r="A655" s="11" t="s">
        <v>1155</v>
      </c>
      <c r="D655" s="11" t="s">
        <v>260</v>
      </c>
      <c r="E655" s="19" t="s">
        <v>1405</v>
      </c>
      <c r="F655" s="10">
        <v>42036</v>
      </c>
      <c r="G655" s="10">
        <v>44593</v>
      </c>
      <c r="H655" s="11">
        <v>8</v>
      </c>
      <c r="I655" s="20" t="s">
        <v>259</v>
      </c>
      <c r="J655" s="11" t="s">
        <v>261</v>
      </c>
      <c r="K655" s="11" t="s">
        <v>2958</v>
      </c>
      <c r="L655" s="11">
        <v>2</v>
      </c>
    </row>
    <row r="656" spans="1:12">
      <c r="A656" s="11" t="s">
        <v>1156</v>
      </c>
      <c r="D656" s="11" t="s">
        <v>260</v>
      </c>
      <c r="E656" s="19" t="s">
        <v>1406</v>
      </c>
      <c r="F656" s="10">
        <v>42036</v>
      </c>
      <c r="G656" s="10">
        <v>44593</v>
      </c>
      <c r="H656" s="11">
        <v>8</v>
      </c>
      <c r="I656" s="20" t="s">
        <v>259</v>
      </c>
      <c r="J656" s="11" t="s">
        <v>261</v>
      </c>
      <c r="K656" s="11" t="s">
        <v>2958</v>
      </c>
      <c r="L656" s="11">
        <v>2</v>
      </c>
    </row>
    <row r="657" spans="1:12">
      <c r="A657" s="11" t="s">
        <v>1157</v>
      </c>
      <c r="D657" s="11" t="s">
        <v>260</v>
      </c>
      <c r="E657" s="19" t="s">
        <v>1407</v>
      </c>
      <c r="F657" s="10">
        <v>42036</v>
      </c>
      <c r="G657" s="10">
        <v>44593</v>
      </c>
      <c r="H657" s="11">
        <v>8</v>
      </c>
      <c r="I657" s="20" t="s">
        <v>259</v>
      </c>
      <c r="J657" s="11" t="s">
        <v>261</v>
      </c>
      <c r="K657" s="11" t="s">
        <v>2958</v>
      </c>
      <c r="L657" s="11">
        <v>2</v>
      </c>
    </row>
    <row r="658" spans="1:12">
      <c r="A658" s="11" t="s">
        <v>1158</v>
      </c>
      <c r="D658" s="11" t="s">
        <v>260</v>
      </c>
      <c r="E658" s="19" t="s">
        <v>1408</v>
      </c>
      <c r="F658" s="10">
        <v>42036</v>
      </c>
      <c r="G658" s="10">
        <v>44593</v>
      </c>
      <c r="H658" s="11">
        <v>8</v>
      </c>
      <c r="I658" s="20" t="s">
        <v>259</v>
      </c>
      <c r="J658" s="11" t="s">
        <v>261</v>
      </c>
      <c r="K658" s="11" t="s">
        <v>2958</v>
      </c>
      <c r="L658" s="11">
        <v>2</v>
      </c>
    </row>
    <row r="659" spans="1:12">
      <c r="A659" s="11" t="s">
        <v>1159</v>
      </c>
      <c r="D659" s="11" t="s">
        <v>260</v>
      </c>
      <c r="E659" s="19" t="s">
        <v>1409</v>
      </c>
      <c r="F659" s="10">
        <v>42036</v>
      </c>
      <c r="G659" s="10">
        <v>44593</v>
      </c>
      <c r="H659" s="11">
        <v>8</v>
      </c>
      <c r="I659" s="20" t="s">
        <v>259</v>
      </c>
      <c r="J659" s="11" t="s">
        <v>261</v>
      </c>
      <c r="K659" s="11" t="s">
        <v>2958</v>
      </c>
      <c r="L659" s="11">
        <v>2</v>
      </c>
    </row>
    <row r="660" spans="1:12">
      <c r="A660" s="11" t="s">
        <v>1160</v>
      </c>
      <c r="D660" s="11" t="s">
        <v>260</v>
      </c>
      <c r="E660" s="19" t="s">
        <v>1410</v>
      </c>
      <c r="F660" s="10">
        <v>42036</v>
      </c>
      <c r="G660" s="10">
        <v>44593</v>
      </c>
      <c r="H660" s="11">
        <v>8</v>
      </c>
      <c r="I660" s="20" t="s">
        <v>259</v>
      </c>
      <c r="J660" s="11" t="s">
        <v>261</v>
      </c>
      <c r="K660" s="11" t="s">
        <v>2958</v>
      </c>
      <c r="L660" s="11">
        <v>2</v>
      </c>
    </row>
    <row r="661" spans="1:12">
      <c r="A661" s="11" t="s">
        <v>1161</v>
      </c>
      <c r="D661" s="11" t="s">
        <v>260</v>
      </c>
      <c r="E661" s="19" t="s">
        <v>1411</v>
      </c>
      <c r="F661" s="10">
        <v>42036</v>
      </c>
      <c r="G661" s="10">
        <v>44593</v>
      </c>
      <c r="H661" s="11">
        <v>8</v>
      </c>
      <c r="I661" s="20" t="s">
        <v>259</v>
      </c>
      <c r="J661" s="11" t="s">
        <v>261</v>
      </c>
      <c r="K661" s="11" t="s">
        <v>2958</v>
      </c>
      <c r="L661" s="11">
        <v>2</v>
      </c>
    </row>
    <row r="662" spans="1:12">
      <c r="A662" s="11" t="s">
        <v>1162</v>
      </c>
      <c r="D662" s="11" t="s">
        <v>260</v>
      </c>
      <c r="E662" s="19" t="s">
        <v>1412</v>
      </c>
      <c r="F662" s="10">
        <v>42036</v>
      </c>
      <c r="G662" s="10">
        <v>44593</v>
      </c>
      <c r="H662" s="11">
        <v>8</v>
      </c>
      <c r="I662" s="20" t="s">
        <v>259</v>
      </c>
      <c r="J662" s="11" t="s">
        <v>261</v>
      </c>
      <c r="K662" s="11" t="s">
        <v>2958</v>
      </c>
      <c r="L662" s="11">
        <v>2</v>
      </c>
    </row>
    <row r="663" spans="1:12">
      <c r="A663" s="11" t="s">
        <v>1163</v>
      </c>
      <c r="D663" s="11" t="s">
        <v>260</v>
      </c>
      <c r="E663" s="19" t="s">
        <v>1413</v>
      </c>
      <c r="F663" s="10">
        <v>42036</v>
      </c>
      <c r="G663" s="10">
        <v>44593</v>
      </c>
      <c r="H663" s="11">
        <v>8</v>
      </c>
      <c r="I663" s="20" t="s">
        <v>259</v>
      </c>
      <c r="J663" s="11" t="s">
        <v>261</v>
      </c>
      <c r="K663" s="11" t="s">
        <v>2958</v>
      </c>
      <c r="L663" s="11">
        <v>2</v>
      </c>
    </row>
    <row r="664" spans="1:12">
      <c r="A664" s="11" t="s">
        <v>1164</v>
      </c>
      <c r="D664" s="11" t="s">
        <v>260</v>
      </c>
      <c r="E664" s="19" t="s">
        <v>1414</v>
      </c>
      <c r="F664" s="10">
        <v>42036</v>
      </c>
      <c r="G664" s="10">
        <v>44593</v>
      </c>
      <c r="H664" s="11">
        <v>8</v>
      </c>
      <c r="I664" s="20" t="s">
        <v>259</v>
      </c>
      <c r="J664" s="11" t="s">
        <v>261</v>
      </c>
      <c r="K664" s="11" t="s">
        <v>2958</v>
      </c>
      <c r="L664" s="11">
        <v>2</v>
      </c>
    </row>
    <row r="665" spans="1:12">
      <c r="A665" s="11" t="s">
        <v>1165</v>
      </c>
      <c r="D665" s="11" t="s">
        <v>260</v>
      </c>
      <c r="E665" s="19" t="s">
        <v>1415</v>
      </c>
      <c r="F665" s="10">
        <v>42036</v>
      </c>
      <c r="G665" s="10">
        <v>44593</v>
      </c>
      <c r="H665" s="11">
        <v>8</v>
      </c>
      <c r="I665" s="20" t="s">
        <v>259</v>
      </c>
      <c r="J665" s="11" t="s">
        <v>261</v>
      </c>
      <c r="K665" s="11" t="s">
        <v>2958</v>
      </c>
      <c r="L665" s="11">
        <v>2</v>
      </c>
    </row>
    <row r="666" spans="1:12">
      <c r="A666" s="11" t="s">
        <v>1166</v>
      </c>
      <c r="D666" s="11" t="s">
        <v>260</v>
      </c>
      <c r="E666" s="19" t="s">
        <v>1416</v>
      </c>
      <c r="F666" s="10">
        <v>42036</v>
      </c>
      <c r="G666" s="10">
        <v>44593</v>
      </c>
      <c r="H666" s="11">
        <v>8</v>
      </c>
      <c r="I666" s="20" t="s">
        <v>259</v>
      </c>
      <c r="J666" s="11" t="s">
        <v>261</v>
      </c>
      <c r="K666" s="11" t="s">
        <v>2958</v>
      </c>
      <c r="L666" s="11">
        <v>2</v>
      </c>
    </row>
    <row r="667" spans="1:12">
      <c r="A667" s="11" t="s">
        <v>1167</v>
      </c>
      <c r="D667" s="11" t="s">
        <v>260</v>
      </c>
      <c r="E667" s="19" t="s">
        <v>1417</v>
      </c>
      <c r="F667" s="10">
        <v>42036</v>
      </c>
      <c r="G667" s="10">
        <v>44593</v>
      </c>
      <c r="H667" s="11">
        <v>8</v>
      </c>
      <c r="I667" s="20" t="s">
        <v>259</v>
      </c>
      <c r="J667" s="11" t="s">
        <v>261</v>
      </c>
      <c r="K667" s="11" t="s">
        <v>2958</v>
      </c>
      <c r="L667" s="11">
        <v>2</v>
      </c>
    </row>
    <row r="668" spans="1:12">
      <c r="A668" s="11" t="s">
        <v>1168</v>
      </c>
      <c r="D668" s="11" t="s">
        <v>260</v>
      </c>
      <c r="E668" s="19" t="s">
        <v>1418</v>
      </c>
      <c r="F668" s="10">
        <v>42036</v>
      </c>
      <c r="G668" s="10">
        <v>44593</v>
      </c>
      <c r="H668" s="11">
        <v>8</v>
      </c>
      <c r="I668" s="20" t="s">
        <v>259</v>
      </c>
      <c r="J668" s="11" t="s">
        <v>261</v>
      </c>
      <c r="K668" s="11" t="s">
        <v>2958</v>
      </c>
      <c r="L668" s="11">
        <v>2</v>
      </c>
    </row>
    <row r="669" spans="1:12">
      <c r="A669" s="11" t="s">
        <v>1169</v>
      </c>
      <c r="D669" s="11" t="s">
        <v>260</v>
      </c>
      <c r="E669" s="19" t="s">
        <v>1419</v>
      </c>
      <c r="F669" s="10">
        <v>42036</v>
      </c>
      <c r="G669" s="10">
        <v>44593</v>
      </c>
      <c r="H669" s="11">
        <v>8</v>
      </c>
      <c r="I669" s="20" t="s">
        <v>259</v>
      </c>
      <c r="J669" s="11" t="s">
        <v>261</v>
      </c>
      <c r="K669" s="11" t="s">
        <v>2958</v>
      </c>
      <c r="L669" s="11">
        <v>2</v>
      </c>
    </row>
    <row r="670" spans="1:12">
      <c r="A670" s="11" t="s">
        <v>1170</v>
      </c>
      <c r="D670" s="11" t="s">
        <v>260</v>
      </c>
      <c r="E670" s="19" t="s">
        <v>1420</v>
      </c>
      <c r="F670" s="10">
        <v>42036</v>
      </c>
      <c r="G670" s="10">
        <v>44593</v>
      </c>
      <c r="H670" s="11">
        <v>8</v>
      </c>
      <c r="I670" s="20" t="s">
        <v>259</v>
      </c>
      <c r="J670" s="11" t="s">
        <v>261</v>
      </c>
      <c r="K670" s="11" t="s">
        <v>2958</v>
      </c>
      <c r="L670" s="11">
        <v>2</v>
      </c>
    </row>
    <row r="671" spans="1:12">
      <c r="A671" s="11" t="s">
        <v>1171</v>
      </c>
      <c r="D671" s="11" t="s">
        <v>260</v>
      </c>
      <c r="E671" s="19" t="s">
        <v>1421</v>
      </c>
      <c r="F671" s="10">
        <v>42036</v>
      </c>
      <c r="G671" s="10">
        <v>44593</v>
      </c>
      <c r="H671" s="11">
        <v>8</v>
      </c>
      <c r="I671" s="20" t="s">
        <v>259</v>
      </c>
      <c r="J671" s="11" t="s">
        <v>261</v>
      </c>
      <c r="K671" s="11" t="s">
        <v>2958</v>
      </c>
      <c r="L671" s="11">
        <v>2</v>
      </c>
    </row>
    <row r="672" spans="1:12">
      <c r="A672" s="11" t="s">
        <v>1172</v>
      </c>
      <c r="D672" s="11" t="s">
        <v>260</v>
      </c>
      <c r="E672" s="19" t="s">
        <v>1422</v>
      </c>
      <c r="F672" s="10">
        <v>42036</v>
      </c>
      <c r="G672" s="10">
        <v>44593</v>
      </c>
      <c r="H672" s="11">
        <v>8</v>
      </c>
      <c r="I672" s="20" t="s">
        <v>259</v>
      </c>
      <c r="J672" s="11" t="s">
        <v>261</v>
      </c>
      <c r="K672" s="11" t="s">
        <v>2958</v>
      </c>
      <c r="L672" s="11">
        <v>2</v>
      </c>
    </row>
    <row r="673" spans="1:12">
      <c r="A673" s="11" t="s">
        <v>1173</v>
      </c>
      <c r="D673" s="11" t="s">
        <v>260</v>
      </c>
      <c r="E673" s="19" t="s">
        <v>1423</v>
      </c>
      <c r="F673" s="10">
        <v>42036</v>
      </c>
      <c r="G673" s="10">
        <v>44593</v>
      </c>
      <c r="H673" s="11">
        <v>8</v>
      </c>
      <c r="I673" s="20" t="s">
        <v>259</v>
      </c>
      <c r="J673" s="11" t="s">
        <v>261</v>
      </c>
      <c r="K673" s="11" t="s">
        <v>2958</v>
      </c>
      <c r="L673" s="11">
        <v>2</v>
      </c>
    </row>
    <row r="674" spans="1:12">
      <c r="A674" s="11" t="s">
        <v>1174</v>
      </c>
      <c r="D674" s="11" t="s">
        <v>260</v>
      </c>
      <c r="E674" s="19" t="s">
        <v>1424</v>
      </c>
      <c r="F674" s="10">
        <v>42036</v>
      </c>
      <c r="G674" s="10">
        <v>44593</v>
      </c>
      <c r="H674" s="11">
        <v>8</v>
      </c>
      <c r="I674" s="20" t="s">
        <v>259</v>
      </c>
      <c r="J674" s="11" t="s">
        <v>261</v>
      </c>
      <c r="K674" s="11" t="s">
        <v>2958</v>
      </c>
      <c r="L674" s="11">
        <v>2</v>
      </c>
    </row>
    <row r="675" spans="1:12">
      <c r="A675" s="11" t="s">
        <v>1175</v>
      </c>
      <c r="D675" s="11" t="s">
        <v>260</v>
      </c>
      <c r="E675" s="19" t="s">
        <v>1425</v>
      </c>
      <c r="F675" s="10">
        <v>42036</v>
      </c>
      <c r="G675" s="10">
        <v>44593</v>
      </c>
      <c r="H675" s="11">
        <v>8</v>
      </c>
      <c r="I675" s="20" t="s">
        <v>259</v>
      </c>
      <c r="J675" s="11" t="s">
        <v>261</v>
      </c>
      <c r="K675" s="11" t="s">
        <v>2958</v>
      </c>
      <c r="L675" s="11">
        <v>2</v>
      </c>
    </row>
    <row r="676" spans="1:12">
      <c r="A676" s="11" t="s">
        <v>1176</v>
      </c>
      <c r="D676" s="11" t="s">
        <v>260</v>
      </c>
      <c r="E676" s="19" t="s">
        <v>1426</v>
      </c>
      <c r="F676" s="10">
        <v>42036</v>
      </c>
      <c r="G676" s="10">
        <v>44593</v>
      </c>
      <c r="H676" s="11">
        <v>8</v>
      </c>
      <c r="I676" s="20" t="s">
        <v>259</v>
      </c>
      <c r="J676" s="11" t="s">
        <v>261</v>
      </c>
      <c r="K676" s="11" t="s">
        <v>2958</v>
      </c>
      <c r="L676" s="11">
        <v>2</v>
      </c>
    </row>
    <row r="677" spans="1:12">
      <c r="A677" s="11" t="s">
        <v>1177</v>
      </c>
      <c r="D677" s="11" t="s">
        <v>260</v>
      </c>
      <c r="E677" s="19" t="s">
        <v>1427</v>
      </c>
      <c r="F677" s="10">
        <v>42036</v>
      </c>
      <c r="G677" s="10">
        <v>44593</v>
      </c>
      <c r="H677" s="11">
        <v>8</v>
      </c>
      <c r="I677" s="20" t="s">
        <v>259</v>
      </c>
      <c r="J677" s="11" t="s">
        <v>261</v>
      </c>
      <c r="K677" s="11" t="s">
        <v>2958</v>
      </c>
      <c r="L677" s="11">
        <v>2</v>
      </c>
    </row>
    <row r="678" spans="1:12">
      <c r="A678" s="11" t="s">
        <v>1178</v>
      </c>
      <c r="D678" s="11" t="s">
        <v>260</v>
      </c>
      <c r="E678" s="19" t="s">
        <v>1428</v>
      </c>
      <c r="F678" s="10">
        <v>42036</v>
      </c>
      <c r="G678" s="10">
        <v>44593</v>
      </c>
      <c r="H678" s="11">
        <v>8</v>
      </c>
      <c r="I678" s="20" t="s">
        <v>259</v>
      </c>
      <c r="J678" s="11" t="s">
        <v>261</v>
      </c>
      <c r="K678" s="11" t="s">
        <v>2958</v>
      </c>
      <c r="L678" s="11">
        <v>2</v>
      </c>
    </row>
    <row r="679" spans="1:12">
      <c r="A679" s="11" t="s">
        <v>1179</v>
      </c>
      <c r="D679" s="11" t="s">
        <v>260</v>
      </c>
      <c r="E679" s="19" t="s">
        <v>1429</v>
      </c>
      <c r="F679" s="10">
        <v>42036</v>
      </c>
      <c r="G679" s="10">
        <v>44593</v>
      </c>
      <c r="H679" s="11">
        <v>8</v>
      </c>
      <c r="I679" s="20" t="s">
        <v>259</v>
      </c>
      <c r="J679" s="11" t="s">
        <v>261</v>
      </c>
      <c r="K679" s="11" t="s">
        <v>2958</v>
      </c>
      <c r="L679" s="11">
        <v>2</v>
      </c>
    </row>
    <row r="680" spans="1:12">
      <c r="A680" s="11" t="s">
        <v>1180</v>
      </c>
      <c r="D680" s="11" t="s">
        <v>260</v>
      </c>
      <c r="E680" s="19" t="s">
        <v>1430</v>
      </c>
      <c r="F680" s="10">
        <v>42036</v>
      </c>
      <c r="G680" s="10">
        <v>44593</v>
      </c>
      <c r="H680" s="11">
        <v>8</v>
      </c>
      <c r="I680" s="20" t="s">
        <v>259</v>
      </c>
      <c r="J680" s="11" t="s">
        <v>261</v>
      </c>
      <c r="K680" s="11" t="s">
        <v>2958</v>
      </c>
      <c r="L680" s="11">
        <v>2</v>
      </c>
    </row>
    <row r="681" spans="1:12">
      <c r="A681" s="11" t="s">
        <v>1181</v>
      </c>
      <c r="D681" s="11" t="s">
        <v>260</v>
      </c>
      <c r="E681" s="19" t="s">
        <v>1431</v>
      </c>
      <c r="F681" s="10">
        <v>42036</v>
      </c>
      <c r="G681" s="10">
        <v>44593</v>
      </c>
      <c r="H681" s="11">
        <v>8</v>
      </c>
      <c r="I681" s="20" t="s">
        <v>259</v>
      </c>
      <c r="J681" s="11" t="s">
        <v>261</v>
      </c>
      <c r="K681" s="11" t="s">
        <v>2958</v>
      </c>
      <c r="L681" s="11">
        <v>2</v>
      </c>
    </row>
    <row r="682" spans="1:12">
      <c r="A682" s="11" t="s">
        <v>1182</v>
      </c>
      <c r="D682" s="11" t="s">
        <v>260</v>
      </c>
      <c r="E682" s="19" t="s">
        <v>1432</v>
      </c>
      <c r="F682" s="10">
        <v>42036</v>
      </c>
      <c r="G682" s="10">
        <v>44593</v>
      </c>
      <c r="H682" s="11">
        <v>8</v>
      </c>
      <c r="I682" s="20" t="s">
        <v>259</v>
      </c>
      <c r="J682" s="11" t="s">
        <v>261</v>
      </c>
      <c r="K682" s="11" t="s">
        <v>2958</v>
      </c>
      <c r="L682" s="11">
        <v>2</v>
      </c>
    </row>
    <row r="683" spans="1:12">
      <c r="A683" s="11" t="s">
        <v>1183</v>
      </c>
      <c r="D683" s="11" t="s">
        <v>260</v>
      </c>
      <c r="E683" s="19" t="s">
        <v>1433</v>
      </c>
      <c r="F683" s="10">
        <v>42036</v>
      </c>
      <c r="G683" s="10">
        <v>44593</v>
      </c>
      <c r="H683" s="11">
        <v>8</v>
      </c>
      <c r="I683" s="20" t="s">
        <v>259</v>
      </c>
      <c r="J683" s="11" t="s">
        <v>261</v>
      </c>
      <c r="K683" s="11" t="s">
        <v>2958</v>
      </c>
      <c r="L683" s="11">
        <v>2</v>
      </c>
    </row>
    <row r="684" spans="1:12">
      <c r="A684" s="11" t="s">
        <v>1184</v>
      </c>
      <c r="D684" s="11" t="s">
        <v>260</v>
      </c>
      <c r="E684" s="19" t="s">
        <v>1434</v>
      </c>
      <c r="F684" s="10">
        <v>42036</v>
      </c>
      <c r="G684" s="10">
        <v>44593</v>
      </c>
      <c r="H684" s="11">
        <v>8</v>
      </c>
      <c r="I684" s="20" t="s">
        <v>259</v>
      </c>
      <c r="J684" s="11" t="s">
        <v>261</v>
      </c>
      <c r="K684" s="11" t="s">
        <v>2958</v>
      </c>
      <c r="L684" s="11">
        <v>2</v>
      </c>
    </row>
    <row r="685" spans="1:12">
      <c r="A685" s="11" t="s">
        <v>1185</v>
      </c>
      <c r="D685" s="11" t="s">
        <v>260</v>
      </c>
      <c r="E685" s="19" t="s">
        <v>1435</v>
      </c>
      <c r="F685" s="10">
        <v>42036</v>
      </c>
      <c r="G685" s="10">
        <v>44593</v>
      </c>
      <c r="H685" s="11">
        <v>8</v>
      </c>
      <c r="I685" s="20" t="s">
        <v>259</v>
      </c>
      <c r="J685" s="11" t="s">
        <v>261</v>
      </c>
      <c r="K685" s="11" t="s">
        <v>2958</v>
      </c>
      <c r="L685" s="11">
        <v>2</v>
      </c>
    </row>
    <row r="686" spans="1:12">
      <c r="A686" s="11" t="s">
        <v>1186</v>
      </c>
      <c r="D686" s="11" t="s">
        <v>260</v>
      </c>
      <c r="E686" s="19" t="s">
        <v>1436</v>
      </c>
      <c r="F686" s="10">
        <v>42036</v>
      </c>
      <c r="G686" s="10">
        <v>44593</v>
      </c>
      <c r="H686" s="11">
        <v>8</v>
      </c>
      <c r="I686" s="20" t="s">
        <v>259</v>
      </c>
      <c r="J686" s="11" t="s">
        <v>261</v>
      </c>
      <c r="K686" s="11" t="s">
        <v>2958</v>
      </c>
      <c r="L686" s="11">
        <v>2</v>
      </c>
    </row>
    <row r="687" spans="1:12">
      <c r="A687" s="11" t="s">
        <v>1187</v>
      </c>
      <c r="D687" s="11" t="s">
        <v>260</v>
      </c>
      <c r="E687" s="19" t="s">
        <v>1437</v>
      </c>
      <c r="F687" s="10">
        <v>42036</v>
      </c>
      <c r="G687" s="10">
        <v>44593</v>
      </c>
      <c r="H687" s="11">
        <v>8</v>
      </c>
      <c r="I687" s="20" t="s">
        <v>259</v>
      </c>
      <c r="J687" s="11" t="s">
        <v>261</v>
      </c>
      <c r="K687" s="11" t="s">
        <v>2958</v>
      </c>
      <c r="L687" s="11">
        <v>2</v>
      </c>
    </row>
    <row r="688" spans="1:12">
      <c r="A688" s="11" t="s">
        <v>1188</v>
      </c>
      <c r="D688" s="11" t="s">
        <v>260</v>
      </c>
      <c r="E688" s="19" t="s">
        <v>1438</v>
      </c>
      <c r="F688" s="10">
        <v>42036</v>
      </c>
      <c r="G688" s="10">
        <v>44593</v>
      </c>
      <c r="H688" s="11">
        <v>8</v>
      </c>
      <c r="I688" s="20" t="s">
        <v>259</v>
      </c>
      <c r="J688" s="11" t="s">
        <v>261</v>
      </c>
      <c r="K688" s="11" t="s">
        <v>2958</v>
      </c>
      <c r="L688" s="11">
        <v>2</v>
      </c>
    </row>
    <row r="689" spans="1:12">
      <c r="A689" s="11" t="s">
        <v>1189</v>
      </c>
      <c r="D689" s="11" t="s">
        <v>260</v>
      </c>
      <c r="E689" s="19" t="s">
        <v>1439</v>
      </c>
      <c r="F689" s="10">
        <v>42036</v>
      </c>
      <c r="G689" s="10">
        <v>44593</v>
      </c>
      <c r="H689" s="11">
        <v>8</v>
      </c>
      <c r="I689" s="20" t="s">
        <v>259</v>
      </c>
      <c r="J689" s="11" t="s">
        <v>261</v>
      </c>
      <c r="K689" s="11" t="s">
        <v>2958</v>
      </c>
      <c r="L689" s="11">
        <v>2</v>
      </c>
    </row>
    <row r="690" spans="1:12">
      <c r="A690" s="11" t="s">
        <v>1190</v>
      </c>
      <c r="D690" s="11" t="s">
        <v>260</v>
      </c>
      <c r="E690" s="19" t="s">
        <v>1440</v>
      </c>
      <c r="F690" s="10">
        <v>42036</v>
      </c>
      <c r="G690" s="10">
        <v>44593</v>
      </c>
      <c r="H690" s="11">
        <v>8</v>
      </c>
      <c r="I690" s="20" t="s">
        <v>259</v>
      </c>
      <c r="J690" s="11" t="s">
        <v>261</v>
      </c>
      <c r="K690" s="11" t="s">
        <v>2958</v>
      </c>
      <c r="L690" s="11">
        <v>2</v>
      </c>
    </row>
    <row r="691" spans="1:12">
      <c r="A691" s="11" t="s">
        <v>1191</v>
      </c>
      <c r="D691" s="11" t="s">
        <v>260</v>
      </c>
      <c r="E691" s="19" t="s">
        <v>1441</v>
      </c>
      <c r="F691" s="10">
        <v>42036</v>
      </c>
      <c r="G691" s="10">
        <v>44593</v>
      </c>
      <c r="H691" s="11">
        <v>8</v>
      </c>
      <c r="I691" s="20" t="s">
        <v>259</v>
      </c>
      <c r="J691" s="11" t="s">
        <v>261</v>
      </c>
      <c r="K691" s="11" t="s">
        <v>2958</v>
      </c>
      <c r="L691" s="11">
        <v>2</v>
      </c>
    </row>
    <row r="692" spans="1:12">
      <c r="A692" s="11" t="s">
        <v>1192</v>
      </c>
      <c r="D692" s="11" t="s">
        <v>260</v>
      </c>
      <c r="E692" s="19" t="s">
        <v>1442</v>
      </c>
      <c r="F692" s="10">
        <v>42036</v>
      </c>
      <c r="G692" s="10">
        <v>44593</v>
      </c>
      <c r="H692" s="11">
        <v>8</v>
      </c>
      <c r="I692" s="20" t="s">
        <v>259</v>
      </c>
      <c r="J692" s="11" t="s">
        <v>261</v>
      </c>
      <c r="K692" s="11" t="s">
        <v>2958</v>
      </c>
      <c r="L692" s="11">
        <v>2</v>
      </c>
    </row>
    <row r="693" spans="1:12">
      <c r="A693" s="11" t="s">
        <v>1193</v>
      </c>
      <c r="D693" s="11" t="s">
        <v>260</v>
      </c>
      <c r="E693" s="19" t="s">
        <v>1443</v>
      </c>
      <c r="F693" s="10">
        <v>42036</v>
      </c>
      <c r="G693" s="10">
        <v>44593</v>
      </c>
      <c r="H693" s="11">
        <v>8</v>
      </c>
      <c r="I693" s="20" t="s">
        <v>259</v>
      </c>
      <c r="J693" s="11" t="s">
        <v>261</v>
      </c>
      <c r="K693" s="11" t="s">
        <v>2958</v>
      </c>
      <c r="L693" s="11">
        <v>2</v>
      </c>
    </row>
    <row r="694" spans="1:12">
      <c r="A694" s="11" t="s">
        <v>1194</v>
      </c>
      <c r="D694" s="11" t="s">
        <v>260</v>
      </c>
      <c r="E694" s="19" t="s">
        <v>1444</v>
      </c>
      <c r="F694" s="10">
        <v>42036</v>
      </c>
      <c r="G694" s="10">
        <v>44593</v>
      </c>
      <c r="H694" s="11">
        <v>8</v>
      </c>
      <c r="I694" s="20" t="s">
        <v>259</v>
      </c>
      <c r="J694" s="11" t="s">
        <v>261</v>
      </c>
      <c r="K694" s="11" t="s">
        <v>2958</v>
      </c>
      <c r="L694" s="11">
        <v>2</v>
      </c>
    </row>
    <row r="695" spans="1:12">
      <c r="A695" s="11" t="s">
        <v>1195</v>
      </c>
      <c r="D695" s="11" t="s">
        <v>260</v>
      </c>
      <c r="E695" s="19" t="s">
        <v>1445</v>
      </c>
      <c r="F695" s="10">
        <v>42036</v>
      </c>
      <c r="G695" s="10">
        <v>44593</v>
      </c>
      <c r="H695" s="11">
        <v>8</v>
      </c>
      <c r="I695" s="20" t="s">
        <v>259</v>
      </c>
      <c r="J695" s="11" t="s">
        <v>261</v>
      </c>
      <c r="K695" s="11" t="s">
        <v>2958</v>
      </c>
      <c r="L695" s="11">
        <v>2</v>
      </c>
    </row>
    <row r="696" spans="1:12">
      <c r="A696" s="11" t="s">
        <v>1196</v>
      </c>
      <c r="D696" s="11" t="s">
        <v>260</v>
      </c>
      <c r="E696" s="19" t="s">
        <v>1446</v>
      </c>
      <c r="F696" s="10">
        <v>42036</v>
      </c>
      <c r="G696" s="10">
        <v>44593</v>
      </c>
      <c r="H696" s="11">
        <v>8</v>
      </c>
      <c r="I696" s="20" t="s">
        <v>259</v>
      </c>
      <c r="J696" s="11" t="s">
        <v>261</v>
      </c>
      <c r="K696" s="11" t="s">
        <v>2958</v>
      </c>
      <c r="L696" s="11">
        <v>2</v>
      </c>
    </row>
    <row r="697" spans="1:12">
      <c r="A697" s="11" t="s">
        <v>1197</v>
      </c>
      <c r="D697" s="11" t="s">
        <v>260</v>
      </c>
      <c r="E697" s="19" t="s">
        <v>1447</v>
      </c>
      <c r="F697" s="10">
        <v>42036</v>
      </c>
      <c r="G697" s="10">
        <v>44593</v>
      </c>
      <c r="H697" s="11">
        <v>8</v>
      </c>
      <c r="I697" s="20" t="s">
        <v>259</v>
      </c>
      <c r="J697" s="11" t="s">
        <v>261</v>
      </c>
      <c r="K697" s="11" t="s">
        <v>2958</v>
      </c>
      <c r="L697" s="11">
        <v>2</v>
      </c>
    </row>
    <row r="698" spans="1:12">
      <c r="A698" s="11" t="s">
        <v>1198</v>
      </c>
      <c r="D698" s="11" t="s">
        <v>260</v>
      </c>
      <c r="E698" s="19" t="s">
        <v>1448</v>
      </c>
      <c r="F698" s="10">
        <v>42036</v>
      </c>
      <c r="G698" s="10">
        <v>44593</v>
      </c>
      <c r="H698" s="11">
        <v>8</v>
      </c>
      <c r="I698" s="20" t="s">
        <v>259</v>
      </c>
      <c r="J698" s="11" t="s">
        <v>261</v>
      </c>
      <c r="K698" s="11" t="s">
        <v>2958</v>
      </c>
      <c r="L698" s="11">
        <v>2</v>
      </c>
    </row>
    <row r="699" spans="1:12">
      <c r="A699" s="11" t="s">
        <v>1199</v>
      </c>
      <c r="D699" s="11" t="s">
        <v>260</v>
      </c>
      <c r="E699" s="19" t="s">
        <v>1449</v>
      </c>
      <c r="F699" s="10">
        <v>42036</v>
      </c>
      <c r="G699" s="10">
        <v>44593</v>
      </c>
      <c r="H699" s="11">
        <v>8</v>
      </c>
      <c r="I699" s="20" t="s">
        <v>259</v>
      </c>
      <c r="J699" s="11" t="s">
        <v>261</v>
      </c>
      <c r="K699" s="11" t="s">
        <v>2958</v>
      </c>
      <c r="L699" s="11">
        <v>2</v>
      </c>
    </row>
    <row r="700" spans="1:12">
      <c r="A700" s="11" t="s">
        <v>1200</v>
      </c>
      <c r="D700" s="11" t="s">
        <v>260</v>
      </c>
      <c r="E700" s="19" t="s">
        <v>1450</v>
      </c>
      <c r="F700" s="10">
        <v>42036</v>
      </c>
      <c r="G700" s="10">
        <v>44593</v>
      </c>
      <c r="H700" s="11">
        <v>8</v>
      </c>
      <c r="I700" s="20" t="s">
        <v>259</v>
      </c>
      <c r="J700" s="11" t="s">
        <v>261</v>
      </c>
      <c r="K700" s="11" t="s">
        <v>2958</v>
      </c>
      <c r="L700" s="11">
        <v>2</v>
      </c>
    </row>
    <row r="701" spans="1:12">
      <c r="A701" s="11" t="s">
        <v>1201</v>
      </c>
      <c r="D701" s="11" t="s">
        <v>260</v>
      </c>
      <c r="E701" s="19" t="s">
        <v>1451</v>
      </c>
      <c r="F701" s="10">
        <v>42036</v>
      </c>
      <c r="G701" s="10">
        <v>44593</v>
      </c>
      <c r="H701" s="11">
        <v>8</v>
      </c>
      <c r="I701" s="20" t="s">
        <v>259</v>
      </c>
      <c r="J701" s="11" t="s">
        <v>261</v>
      </c>
      <c r="K701" s="11" t="s">
        <v>2958</v>
      </c>
      <c r="L701" s="11">
        <v>2</v>
      </c>
    </row>
    <row r="702" spans="1:12">
      <c r="A702" s="11" t="s">
        <v>1202</v>
      </c>
      <c r="D702" s="11" t="s">
        <v>260</v>
      </c>
      <c r="E702" s="19" t="s">
        <v>1452</v>
      </c>
      <c r="F702" s="10">
        <v>42036</v>
      </c>
      <c r="G702" s="10">
        <v>44593</v>
      </c>
      <c r="H702" s="11">
        <v>8</v>
      </c>
      <c r="I702" s="20" t="s">
        <v>259</v>
      </c>
      <c r="J702" s="11" t="s">
        <v>261</v>
      </c>
      <c r="K702" s="11" t="s">
        <v>2958</v>
      </c>
      <c r="L702" s="11">
        <v>2</v>
      </c>
    </row>
    <row r="703" spans="1:12">
      <c r="A703" s="11" t="s">
        <v>1203</v>
      </c>
      <c r="D703" s="11" t="s">
        <v>260</v>
      </c>
      <c r="E703" s="19" t="s">
        <v>1453</v>
      </c>
      <c r="F703" s="10">
        <v>42036</v>
      </c>
      <c r="G703" s="10">
        <v>44593</v>
      </c>
      <c r="H703" s="11">
        <v>8</v>
      </c>
      <c r="I703" s="20" t="s">
        <v>259</v>
      </c>
      <c r="J703" s="11" t="s">
        <v>261</v>
      </c>
      <c r="K703" s="11" t="s">
        <v>2958</v>
      </c>
      <c r="L703" s="11">
        <v>2</v>
      </c>
    </row>
    <row r="704" spans="1:12">
      <c r="A704" s="11" t="s">
        <v>1204</v>
      </c>
      <c r="D704" s="11" t="s">
        <v>260</v>
      </c>
      <c r="E704" s="19" t="s">
        <v>1454</v>
      </c>
      <c r="F704" s="10">
        <v>42036</v>
      </c>
      <c r="G704" s="10">
        <v>44593</v>
      </c>
      <c r="H704" s="11">
        <v>8</v>
      </c>
      <c r="I704" s="20" t="s">
        <v>259</v>
      </c>
      <c r="J704" s="11" t="s">
        <v>261</v>
      </c>
      <c r="K704" s="11" t="s">
        <v>2958</v>
      </c>
      <c r="L704" s="11">
        <v>2</v>
      </c>
    </row>
    <row r="705" spans="1:12">
      <c r="A705" s="11" t="s">
        <v>1205</v>
      </c>
      <c r="D705" s="11" t="s">
        <v>260</v>
      </c>
      <c r="E705" s="19" t="s">
        <v>1455</v>
      </c>
      <c r="F705" s="10">
        <v>42036</v>
      </c>
      <c r="G705" s="10">
        <v>44593</v>
      </c>
      <c r="H705" s="11">
        <v>8</v>
      </c>
      <c r="I705" s="20" t="s">
        <v>259</v>
      </c>
      <c r="J705" s="11" t="s">
        <v>261</v>
      </c>
      <c r="K705" s="11" t="s">
        <v>2958</v>
      </c>
      <c r="L705" s="11">
        <v>2</v>
      </c>
    </row>
    <row r="706" spans="1:12">
      <c r="A706" s="11" t="s">
        <v>1206</v>
      </c>
      <c r="D706" s="11" t="s">
        <v>260</v>
      </c>
      <c r="E706" s="19" t="s">
        <v>1456</v>
      </c>
      <c r="F706" s="10">
        <v>42036</v>
      </c>
      <c r="G706" s="10">
        <v>44593</v>
      </c>
      <c r="H706" s="11">
        <v>8</v>
      </c>
      <c r="I706" s="20" t="s">
        <v>259</v>
      </c>
      <c r="J706" s="11" t="s">
        <v>261</v>
      </c>
      <c r="K706" s="11" t="s">
        <v>2958</v>
      </c>
      <c r="L706" s="11">
        <v>2</v>
      </c>
    </row>
    <row r="707" spans="1:12">
      <c r="A707" s="11" t="s">
        <v>1207</v>
      </c>
      <c r="D707" s="11" t="s">
        <v>260</v>
      </c>
      <c r="E707" s="19" t="s">
        <v>1457</v>
      </c>
      <c r="F707" s="10">
        <v>42036</v>
      </c>
      <c r="G707" s="10">
        <v>44593</v>
      </c>
      <c r="H707" s="11">
        <v>8</v>
      </c>
      <c r="I707" s="20" t="s">
        <v>259</v>
      </c>
      <c r="J707" s="11" t="s">
        <v>261</v>
      </c>
      <c r="K707" s="11" t="s">
        <v>2958</v>
      </c>
      <c r="L707" s="11">
        <v>2</v>
      </c>
    </row>
    <row r="708" spans="1:12">
      <c r="A708" s="11" t="s">
        <v>1208</v>
      </c>
      <c r="D708" s="11" t="s">
        <v>260</v>
      </c>
      <c r="E708" s="19" t="s">
        <v>1458</v>
      </c>
      <c r="F708" s="10">
        <v>42036</v>
      </c>
      <c r="G708" s="10">
        <v>44593</v>
      </c>
      <c r="H708" s="11">
        <v>8</v>
      </c>
      <c r="I708" s="20" t="s">
        <v>259</v>
      </c>
      <c r="J708" s="11" t="s">
        <v>261</v>
      </c>
      <c r="K708" s="11" t="s">
        <v>2958</v>
      </c>
      <c r="L708" s="11">
        <v>2</v>
      </c>
    </row>
    <row r="709" spans="1:12">
      <c r="A709" s="11" t="s">
        <v>1209</v>
      </c>
      <c r="D709" s="11" t="s">
        <v>260</v>
      </c>
      <c r="E709" s="19" t="s">
        <v>1459</v>
      </c>
      <c r="F709" s="10">
        <v>42036</v>
      </c>
      <c r="G709" s="10">
        <v>44593</v>
      </c>
      <c r="H709" s="11">
        <v>8</v>
      </c>
      <c r="I709" s="20" t="s">
        <v>259</v>
      </c>
      <c r="J709" s="11" t="s">
        <v>261</v>
      </c>
      <c r="K709" s="11" t="s">
        <v>2958</v>
      </c>
      <c r="L709" s="11">
        <v>2</v>
      </c>
    </row>
    <row r="710" spans="1:12">
      <c r="A710" s="11" t="s">
        <v>1210</v>
      </c>
      <c r="D710" s="11" t="s">
        <v>260</v>
      </c>
      <c r="E710" s="19" t="s">
        <v>1460</v>
      </c>
      <c r="F710" s="10">
        <v>42036</v>
      </c>
      <c r="G710" s="10">
        <v>44593</v>
      </c>
      <c r="H710" s="11">
        <v>8</v>
      </c>
      <c r="I710" s="20" t="s">
        <v>259</v>
      </c>
      <c r="J710" s="11" t="s">
        <v>261</v>
      </c>
      <c r="K710" s="11" t="s">
        <v>2958</v>
      </c>
      <c r="L710" s="11">
        <v>2</v>
      </c>
    </row>
    <row r="711" spans="1:12">
      <c r="A711" s="11" t="s">
        <v>1211</v>
      </c>
      <c r="D711" s="11" t="s">
        <v>260</v>
      </c>
      <c r="E711" s="19" t="s">
        <v>1461</v>
      </c>
      <c r="F711" s="10">
        <v>42036</v>
      </c>
      <c r="G711" s="10">
        <v>44593</v>
      </c>
      <c r="H711" s="11">
        <v>8</v>
      </c>
      <c r="I711" s="20" t="s">
        <v>259</v>
      </c>
      <c r="J711" s="11" t="s">
        <v>261</v>
      </c>
      <c r="K711" s="11" t="s">
        <v>2958</v>
      </c>
      <c r="L711" s="11">
        <v>2</v>
      </c>
    </row>
    <row r="712" spans="1:12">
      <c r="A712" s="11" t="s">
        <v>1212</v>
      </c>
      <c r="D712" s="11" t="s">
        <v>260</v>
      </c>
      <c r="E712" s="19" t="s">
        <v>1462</v>
      </c>
      <c r="F712" s="10">
        <v>42036</v>
      </c>
      <c r="G712" s="10">
        <v>44593</v>
      </c>
      <c r="H712" s="11">
        <v>8</v>
      </c>
      <c r="I712" s="20" t="s">
        <v>259</v>
      </c>
      <c r="J712" s="11" t="s">
        <v>261</v>
      </c>
      <c r="K712" s="11" t="s">
        <v>2958</v>
      </c>
      <c r="L712" s="11">
        <v>2</v>
      </c>
    </row>
    <row r="713" spans="1:12">
      <c r="A713" s="11" t="s">
        <v>1213</v>
      </c>
      <c r="D713" s="11" t="s">
        <v>260</v>
      </c>
      <c r="E713" s="19" t="s">
        <v>1463</v>
      </c>
      <c r="F713" s="10">
        <v>42036</v>
      </c>
      <c r="G713" s="10">
        <v>44593</v>
      </c>
      <c r="H713" s="11">
        <v>8</v>
      </c>
      <c r="I713" s="20" t="s">
        <v>259</v>
      </c>
      <c r="J713" s="11" t="s">
        <v>261</v>
      </c>
      <c r="K713" s="11" t="s">
        <v>2958</v>
      </c>
      <c r="L713" s="11">
        <v>2</v>
      </c>
    </row>
    <row r="714" spans="1:12">
      <c r="A714" s="11" t="s">
        <v>1214</v>
      </c>
      <c r="D714" s="11" t="s">
        <v>260</v>
      </c>
      <c r="E714" s="19" t="s">
        <v>1464</v>
      </c>
      <c r="F714" s="10">
        <v>42036</v>
      </c>
      <c r="G714" s="10">
        <v>44593</v>
      </c>
      <c r="H714" s="11">
        <v>8</v>
      </c>
      <c r="I714" s="20" t="s">
        <v>259</v>
      </c>
      <c r="J714" s="11" t="s">
        <v>261</v>
      </c>
      <c r="K714" s="11" t="s">
        <v>2958</v>
      </c>
      <c r="L714" s="11">
        <v>2</v>
      </c>
    </row>
    <row r="715" spans="1:12">
      <c r="A715" s="11" t="s">
        <v>1215</v>
      </c>
      <c r="D715" s="11" t="s">
        <v>260</v>
      </c>
      <c r="E715" s="19" t="s">
        <v>1465</v>
      </c>
      <c r="F715" s="10">
        <v>42036</v>
      </c>
      <c r="G715" s="10">
        <v>44593</v>
      </c>
      <c r="H715" s="11">
        <v>8</v>
      </c>
      <c r="I715" s="20" t="s">
        <v>259</v>
      </c>
      <c r="J715" s="11" t="s">
        <v>261</v>
      </c>
      <c r="K715" s="11" t="s">
        <v>2958</v>
      </c>
      <c r="L715" s="11">
        <v>2</v>
      </c>
    </row>
    <row r="716" spans="1:12">
      <c r="A716" s="11" t="s">
        <v>1216</v>
      </c>
      <c r="D716" s="11" t="s">
        <v>260</v>
      </c>
      <c r="E716" s="19" t="s">
        <v>1466</v>
      </c>
      <c r="F716" s="10">
        <v>42036</v>
      </c>
      <c r="G716" s="10">
        <v>44593</v>
      </c>
      <c r="H716" s="11">
        <v>8</v>
      </c>
      <c r="I716" s="20" t="s">
        <v>259</v>
      </c>
      <c r="J716" s="11" t="s">
        <v>261</v>
      </c>
      <c r="K716" s="11" t="s">
        <v>2958</v>
      </c>
      <c r="L716" s="11">
        <v>2</v>
      </c>
    </row>
    <row r="717" spans="1:12">
      <c r="A717" s="11" t="s">
        <v>1217</v>
      </c>
      <c r="D717" s="11" t="s">
        <v>260</v>
      </c>
      <c r="E717" s="19" t="s">
        <v>1467</v>
      </c>
      <c r="F717" s="10">
        <v>42036</v>
      </c>
      <c r="G717" s="10">
        <v>44593</v>
      </c>
      <c r="H717" s="11">
        <v>8</v>
      </c>
      <c r="I717" s="20" t="s">
        <v>259</v>
      </c>
      <c r="J717" s="11" t="s">
        <v>261</v>
      </c>
      <c r="K717" s="11" t="s">
        <v>2958</v>
      </c>
      <c r="L717" s="11">
        <v>2</v>
      </c>
    </row>
    <row r="718" spans="1:12">
      <c r="A718" s="11" t="s">
        <v>1218</v>
      </c>
      <c r="D718" s="11" t="s">
        <v>260</v>
      </c>
      <c r="E718" s="19" t="s">
        <v>1468</v>
      </c>
      <c r="F718" s="10">
        <v>42036</v>
      </c>
      <c r="G718" s="10">
        <v>44593</v>
      </c>
      <c r="H718" s="11">
        <v>8</v>
      </c>
      <c r="I718" s="20" t="s">
        <v>259</v>
      </c>
      <c r="J718" s="11" t="s">
        <v>261</v>
      </c>
      <c r="K718" s="11" t="s">
        <v>2958</v>
      </c>
      <c r="L718" s="11">
        <v>2</v>
      </c>
    </row>
    <row r="719" spans="1:12">
      <c r="A719" s="11" t="s">
        <v>1219</v>
      </c>
      <c r="D719" s="11" t="s">
        <v>260</v>
      </c>
      <c r="E719" s="19" t="s">
        <v>1469</v>
      </c>
      <c r="F719" s="10">
        <v>42036</v>
      </c>
      <c r="G719" s="10">
        <v>44593</v>
      </c>
      <c r="H719" s="11">
        <v>8</v>
      </c>
      <c r="I719" s="20" t="s">
        <v>259</v>
      </c>
      <c r="J719" s="11" t="s">
        <v>261</v>
      </c>
      <c r="K719" s="11" t="s">
        <v>2958</v>
      </c>
      <c r="L719" s="11">
        <v>2</v>
      </c>
    </row>
    <row r="720" spans="1:12">
      <c r="A720" s="11" t="s">
        <v>1220</v>
      </c>
      <c r="D720" s="11" t="s">
        <v>260</v>
      </c>
      <c r="E720" s="19" t="s">
        <v>1470</v>
      </c>
      <c r="F720" s="10">
        <v>42036</v>
      </c>
      <c r="G720" s="10">
        <v>44593</v>
      </c>
      <c r="H720" s="11">
        <v>8</v>
      </c>
      <c r="I720" s="20" t="s">
        <v>259</v>
      </c>
      <c r="J720" s="11" t="s">
        <v>261</v>
      </c>
      <c r="K720" s="11" t="s">
        <v>2958</v>
      </c>
      <c r="L720" s="11">
        <v>2</v>
      </c>
    </row>
    <row r="721" spans="1:12">
      <c r="A721" s="11" t="s">
        <v>1221</v>
      </c>
      <c r="D721" s="11" t="s">
        <v>260</v>
      </c>
      <c r="E721" s="19" t="s">
        <v>1471</v>
      </c>
      <c r="F721" s="10">
        <v>42036</v>
      </c>
      <c r="G721" s="10">
        <v>44593</v>
      </c>
      <c r="H721" s="11">
        <v>8</v>
      </c>
      <c r="I721" s="20" t="s">
        <v>259</v>
      </c>
      <c r="J721" s="11" t="s">
        <v>261</v>
      </c>
      <c r="K721" s="11" t="s">
        <v>2958</v>
      </c>
      <c r="L721" s="11">
        <v>2</v>
      </c>
    </row>
    <row r="722" spans="1:12">
      <c r="A722" s="11" t="s">
        <v>1222</v>
      </c>
      <c r="D722" s="11" t="s">
        <v>260</v>
      </c>
      <c r="E722" s="19" t="s">
        <v>1472</v>
      </c>
      <c r="F722" s="10">
        <v>42036</v>
      </c>
      <c r="G722" s="10">
        <v>44593</v>
      </c>
      <c r="H722" s="11">
        <v>8</v>
      </c>
      <c r="I722" s="20" t="s">
        <v>259</v>
      </c>
      <c r="J722" s="11" t="s">
        <v>261</v>
      </c>
      <c r="K722" s="11" t="s">
        <v>2958</v>
      </c>
      <c r="L722" s="11">
        <v>2</v>
      </c>
    </row>
    <row r="723" spans="1:12">
      <c r="A723" s="11" t="s">
        <v>1223</v>
      </c>
      <c r="D723" s="11" t="s">
        <v>260</v>
      </c>
      <c r="E723" s="19" t="s">
        <v>1473</v>
      </c>
      <c r="F723" s="10">
        <v>42036</v>
      </c>
      <c r="G723" s="10">
        <v>44593</v>
      </c>
      <c r="H723" s="11">
        <v>8</v>
      </c>
      <c r="I723" s="20" t="s">
        <v>259</v>
      </c>
      <c r="J723" s="11" t="s">
        <v>261</v>
      </c>
      <c r="K723" s="11" t="s">
        <v>2958</v>
      </c>
      <c r="L723" s="11">
        <v>2</v>
      </c>
    </row>
    <row r="724" spans="1:12">
      <c r="A724" s="11" t="s">
        <v>1224</v>
      </c>
      <c r="D724" s="11" t="s">
        <v>260</v>
      </c>
      <c r="E724" s="19" t="s">
        <v>1474</v>
      </c>
      <c r="F724" s="10">
        <v>42036</v>
      </c>
      <c r="G724" s="10">
        <v>44593</v>
      </c>
      <c r="H724" s="11">
        <v>8</v>
      </c>
      <c r="I724" s="20" t="s">
        <v>259</v>
      </c>
      <c r="J724" s="11" t="s">
        <v>261</v>
      </c>
      <c r="K724" s="11" t="s">
        <v>2958</v>
      </c>
      <c r="L724" s="11">
        <v>2</v>
      </c>
    </row>
    <row r="725" spans="1:12">
      <c r="A725" s="11" t="s">
        <v>1225</v>
      </c>
      <c r="D725" s="11" t="s">
        <v>260</v>
      </c>
      <c r="E725" s="19" t="s">
        <v>1475</v>
      </c>
      <c r="F725" s="10">
        <v>42036</v>
      </c>
      <c r="G725" s="10">
        <v>44593</v>
      </c>
      <c r="H725" s="11">
        <v>8</v>
      </c>
      <c r="I725" s="20" t="s">
        <v>259</v>
      </c>
      <c r="J725" s="11" t="s">
        <v>261</v>
      </c>
      <c r="K725" s="11" t="s">
        <v>2958</v>
      </c>
      <c r="L725" s="11">
        <v>2</v>
      </c>
    </row>
    <row r="726" spans="1:12">
      <c r="A726" s="11" t="s">
        <v>1226</v>
      </c>
      <c r="D726" s="11" t="s">
        <v>260</v>
      </c>
      <c r="E726" s="19" t="s">
        <v>1476</v>
      </c>
      <c r="F726" s="10">
        <v>42036</v>
      </c>
      <c r="G726" s="10">
        <v>44593</v>
      </c>
      <c r="H726" s="11">
        <v>8</v>
      </c>
      <c r="I726" s="20" t="s">
        <v>259</v>
      </c>
      <c r="J726" s="11" t="s">
        <v>261</v>
      </c>
      <c r="K726" s="11" t="s">
        <v>2958</v>
      </c>
      <c r="L726" s="11">
        <v>2</v>
      </c>
    </row>
    <row r="727" spans="1:12">
      <c r="A727" s="11" t="s">
        <v>1227</v>
      </c>
      <c r="D727" s="11" t="s">
        <v>260</v>
      </c>
      <c r="E727" s="19" t="s">
        <v>1477</v>
      </c>
      <c r="F727" s="10">
        <v>42036</v>
      </c>
      <c r="G727" s="10">
        <v>44593</v>
      </c>
      <c r="H727" s="11">
        <v>8</v>
      </c>
      <c r="I727" s="20" t="s">
        <v>259</v>
      </c>
      <c r="J727" s="11" t="s">
        <v>261</v>
      </c>
      <c r="K727" s="11" t="s">
        <v>2958</v>
      </c>
      <c r="L727" s="11">
        <v>2</v>
      </c>
    </row>
    <row r="728" spans="1:12">
      <c r="A728" s="11" t="s">
        <v>1228</v>
      </c>
      <c r="D728" s="11" t="s">
        <v>260</v>
      </c>
      <c r="E728" s="19" t="s">
        <v>1478</v>
      </c>
      <c r="F728" s="10">
        <v>42036</v>
      </c>
      <c r="G728" s="10">
        <v>44593</v>
      </c>
      <c r="H728" s="11">
        <v>8</v>
      </c>
      <c r="I728" s="20" t="s">
        <v>259</v>
      </c>
      <c r="J728" s="11" t="s">
        <v>261</v>
      </c>
      <c r="K728" s="11" t="s">
        <v>2958</v>
      </c>
      <c r="L728" s="11">
        <v>2</v>
      </c>
    </row>
    <row r="729" spans="1:12">
      <c r="A729" s="11" t="s">
        <v>1229</v>
      </c>
      <c r="D729" s="11" t="s">
        <v>260</v>
      </c>
      <c r="E729" s="19" t="s">
        <v>1479</v>
      </c>
      <c r="F729" s="10">
        <v>42036</v>
      </c>
      <c r="G729" s="10">
        <v>44593</v>
      </c>
      <c r="H729" s="11">
        <v>8</v>
      </c>
      <c r="I729" s="20" t="s">
        <v>259</v>
      </c>
      <c r="J729" s="11" t="s">
        <v>261</v>
      </c>
      <c r="K729" s="11" t="s">
        <v>2958</v>
      </c>
      <c r="L729" s="11">
        <v>2</v>
      </c>
    </row>
    <row r="730" spans="1:12">
      <c r="A730" s="11" t="s">
        <v>1230</v>
      </c>
      <c r="D730" s="11" t="s">
        <v>260</v>
      </c>
      <c r="E730" s="19" t="s">
        <v>1480</v>
      </c>
      <c r="F730" s="10">
        <v>42036</v>
      </c>
      <c r="G730" s="10">
        <v>44593</v>
      </c>
      <c r="H730" s="11">
        <v>8</v>
      </c>
      <c r="I730" s="20" t="s">
        <v>259</v>
      </c>
      <c r="J730" s="11" t="s">
        <v>261</v>
      </c>
      <c r="K730" s="11" t="s">
        <v>2958</v>
      </c>
      <c r="L730" s="11">
        <v>2</v>
      </c>
    </row>
    <row r="731" spans="1:12">
      <c r="A731" s="11" t="s">
        <v>1231</v>
      </c>
      <c r="D731" s="11" t="s">
        <v>260</v>
      </c>
      <c r="E731" s="19" t="s">
        <v>1481</v>
      </c>
      <c r="F731" s="10">
        <v>42036</v>
      </c>
      <c r="G731" s="10">
        <v>44593</v>
      </c>
      <c r="H731" s="11">
        <v>8</v>
      </c>
      <c r="I731" s="20" t="s">
        <v>259</v>
      </c>
      <c r="J731" s="11" t="s">
        <v>261</v>
      </c>
      <c r="K731" s="11" t="s">
        <v>2958</v>
      </c>
      <c r="L731" s="11">
        <v>2</v>
      </c>
    </row>
    <row r="732" spans="1:12">
      <c r="A732" s="11" t="s">
        <v>1232</v>
      </c>
      <c r="D732" s="11" t="s">
        <v>260</v>
      </c>
      <c r="E732" s="19" t="s">
        <v>1482</v>
      </c>
      <c r="F732" s="10">
        <v>42036</v>
      </c>
      <c r="G732" s="10">
        <v>44593</v>
      </c>
      <c r="H732" s="11">
        <v>8</v>
      </c>
      <c r="I732" s="20" t="s">
        <v>259</v>
      </c>
      <c r="J732" s="11" t="s">
        <v>261</v>
      </c>
      <c r="K732" s="11" t="s">
        <v>2958</v>
      </c>
      <c r="L732" s="11">
        <v>2</v>
      </c>
    </row>
    <row r="733" spans="1:12">
      <c r="A733" s="11" t="s">
        <v>1233</v>
      </c>
      <c r="D733" s="11" t="s">
        <v>260</v>
      </c>
      <c r="E733" s="19" t="s">
        <v>1483</v>
      </c>
      <c r="F733" s="10">
        <v>42036</v>
      </c>
      <c r="G733" s="10">
        <v>44593</v>
      </c>
      <c r="H733" s="11">
        <v>8</v>
      </c>
      <c r="I733" s="20" t="s">
        <v>259</v>
      </c>
      <c r="J733" s="11" t="s">
        <v>261</v>
      </c>
      <c r="K733" s="11" t="s">
        <v>2958</v>
      </c>
      <c r="L733" s="11">
        <v>2</v>
      </c>
    </row>
    <row r="734" spans="1:12">
      <c r="A734" s="11" t="s">
        <v>1234</v>
      </c>
      <c r="D734" s="11" t="s">
        <v>260</v>
      </c>
      <c r="E734" s="19" t="s">
        <v>1484</v>
      </c>
      <c r="F734" s="10">
        <v>42036</v>
      </c>
      <c r="G734" s="10">
        <v>44593</v>
      </c>
      <c r="H734" s="11">
        <v>8</v>
      </c>
      <c r="I734" s="20" t="s">
        <v>259</v>
      </c>
      <c r="J734" s="11" t="s">
        <v>261</v>
      </c>
      <c r="K734" s="11" t="s">
        <v>2958</v>
      </c>
      <c r="L734" s="11">
        <v>2</v>
      </c>
    </row>
    <row r="735" spans="1:12">
      <c r="A735" s="11" t="s">
        <v>1235</v>
      </c>
      <c r="D735" s="11" t="s">
        <v>260</v>
      </c>
      <c r="E735" s="19" t="s">
        <v>1485</v>
      </c>
      <c r="F735" s="10">
        <v>42036</v>
      </c>
      <c r="G735" s="10">
        <v>44593</v>
      </c>
      <c r="H735" s="11">
        <v>8</v>
      </c>
      <c r="I735" s="20" t="s">
        <v>259</v>
      </c>
      <c r="J735" s="11" t="s">
        <v>261</v>
      </c>
      <c r="K735" s="11" t="s">
        <v>2958</v>
      </c>
      <c r="L735" s="11">
        <v>2</v>
      </c>
    </row>
    <row r="736" spans="1:12">
      <c r="A736" s="11" t="s">
        <v>1236</v>
      </c>
      <c r="D736" s="11" t="s">
        <v>260</v>
      </c>
      <c r="E736" s="19" t="s">
        <v>1486</v>
      </c>
      <c r="F736" s="10">
        <v>42036</v>
      </c>
      <c r="G736" s="10">
        <v>44593</v>
      </c>
      <c r="H736" s="11">
        <v>8</v>
      </c>
      <c r="I736" s="20" t="s">
        <v>259</v>
      </c>
      <c r="J736" s="11" t="s">
        <v>261</v>
      </c>
      <c r="K736" s="11" t="s">
        <v>2958</v>
      </c>
      <c r="L736" s="11">
        <v>2</v>
      </c>
    </row>
    <row r="737" spans="1:12">
      <c r="A737" s="11" t="s">
        <v>1237</v>
      </c>
      <c r="D737" s="11" t="s">
        <v>260</v>
      </c>
      <c r="E737" s="19" t="s">
        <v>1487</v>
      </c>
      <c r="F737" s="10">
        <v>42036</v>
      </c>
      <c r="G737" s="10">
        <v>44593</v>
      </c>
      <c r="H737" s="11">
        <v>8</v>
      </c>
      <c r="I737" s="20" t="s">
        <v>259</v>
      </c>
      <c r="J737" s="11" t="s">
        <v>261</v>
      </c>
      <c r="K737" s="11" t="s">
        <v>2958</v>
      </c>
      <c r="L737" s="11">
        <v>2</v>
      </c>
    </row>
    <row r="738" spans="1:12">
      <c r="A738" s="11" t="s">
        <v>1238</v>
      </c>
      <c r="D738" s="11" t="s">
        <v>260</v>
      </c>
      <c r="E738" s="19" t="s">
        <v>1488</v>
      </c>
      <c r="F738" s="10">
        <v>42036</v>
      </c>
      <c r="G738" s="10">
        <v>44593</v>
      </c>
      <c r="H738" s="11">
        <v>8</v>
      </c>
      <c r="I738" s="20" t="s">
        <v>259</v>
      </c>
      <c r="J738" s="11" t="s">
        <v>261</v>
      </c>
      <c r="K738" s="11" t="s">
        <v>2958</v>
      </c>
      <c r="L738" s="11">
        <v>2</v>
      </c>
    </row>
    <row r="739" spans="1:12">
      <c r="A739" s="11" t="s">
        <v>1239</v>
      </c>
      <c r="D739" s="11" t="s">
        <v>260</v>
      </c>
      <c r="E739" s="19" t="s">
        <v>1489</v>
      </c>
      <c r="F739" s="10">
        <v>42036</v>
      </c>
      <c r="G739" s="10">
        <v>44593</v>
      </c>
      <c r="H739" s="11">
        <v>8</v>
      </c>
      <c r="I739" s="20" t="s">
        <v>259</v>
      </c>
      <c r="J739" s="11" t="s">
        <v>261</v>
      </c>
      <c r="K739" s="11" t="s">
        <v>2958</v>
      </c>
      <c r="L739" s="11">
        <v>2</v>
      </c>
    </row>
    <row r="740" spans="1:12">
      <c r="A740" s="11" t="s">
        <v>1240</v>
      </c>
      <c r="D740" s="11" t="s">
        <v>260</v>
      </c>
      <c r="E740" s="19" t="s">
        <v>1490</v>
      </c>
      <c r="F740" s="10">
        <v>42036</v>
      </c>
      <c r="G740" s="10">
        <v>44593</v>
      </c>
      <c r="H740" s="11">
        <v>8</v>
      </c>
      <c r="I740" s="20" t="s">
        <v>259</v>
      </c>
      <c r="J740" s="11" t="s">
        <v>261</v>
      </c>
      <c r="K740" s="11" t="s">
        <v>2958</v>
      </c>
      <c r="L740" s="11">
        <v>2</v>
      </c>
    </row>
    <row r="741" spans="1:12">
      <c r="A741" s="11" t="s">
        <v>1241</v>
      </c>
      <c r="D741" s="11" t="s">
        <v>260</v>
      </c>
      <c r="E741" s="19" t="s">
        <v>1491</v>
      </c>
      <c r="F741" s="10">
        <v>42036</v>
      </c>
      <c r="G741" s="10">
        <v>44593</v>
      </c>
      <c r="H741" s="11">
        <v>8</v>
      </c>
      <c r="I741" s="20" t="s">
        <v>259</v>
      </c>
      <c r="J741" s="11" t="s">
        <v>261</v>
      </c>
      <c r="K741" s="11" t="s">
        <v>2958</v>
      </c>
      <c r="L741" s="11">
        <v>2</v>
      </c>
    </row>
    <row r="742" spans="1:12">
      <c r="A742" s="11" t="s">
        <v>1242</v>
      </c>
      <c r="D742" s="11" t="s">
        <v>260</v>
      </c>
      <c r="E742" s="19" t="s">
        <v>1492</v>
      </c>
      <c r="F742" s="10">
        <v>42036</v>
      </c>
      <c r="G742" s="10">
        <v>44593</v>
      </c>
      <c r="H742" s="11">
        <v>8</v>
      </c>
      <c r="I742" s="20" t="s">
        <v>259</v>
      </c>
      <c r="J742" s="11" t="s">
        <v>261</v>
      </c>
      <c r="K742" s="11" t="s">
        <v>2958</v>
      </c>
      <c r="L742" s="11">
        <v>2</v>
      </c>
    </row>
    <row r="743" spans="1:12">
      <c r="A743" s="11" t="s">
        <v>1243</v>
      </c>
      <c r="D743" s="11" t="s">
        <v>260</v>
      </c>
      <c r="E743" s="19" t="s">
        <v>1493</v>
      </c>
      <c r="F743" s="10">
        <v>42036</v>
      </c>
      <c r="G743" s="10">
        <v>44593</v>
      </c>
      <c r="H743" s="11">
        <v>8</v>
      </c>
      <c r="I743" s="20" t="s">
        <v>259</v>
      </c>
      <c r="J743" s="11" t="s">
        <v>261</v>
      </c>
      <c r="K743" s="11" t="s">
        <v>2958</v>
      </c>
      <c r="L743" s="11">
        <v>2</v>
      </c>
    </row>
    <row r="744" spans="1:12">
      <c r="A744" s="11" t="s">
        <v>1244</v>
      </c>
      <c r="D744" s="11" t="s">
        <v>260</v>
      </c>
      <c r="E744" s="19" t="s">
        <v>1494</v>
      </c>
      <c r="F744" s="10">
        <v>42036</v>
      </c>
      <c r="G744" s="10">
        <v>44593</v>
      </c>
      <c r="H744" s="11">
        <v>8</v>
      </c>
      <c r="I744" s="20" t="s">
        <v>259</v>
      </c>
      <c r="J744" s="11" t="s">
        <v>261</v>
      </c>
      <c r="K744" s="11" t="s">
        <v>2958</v>
      </c>
      <c r="L744" s="11">
        <v>2</v>
      </c>
    </row>
    <row r="745" spans="1:12">
      <c r="A745" s="11" t="s">
        <v>1245</v>
      </c>
      <c r="D745" s="11" t="s">
        <v>260</v>
      </c>
      <c r="E745" s="19" t="s">
        <v>1495</v>
      </c>
      <c r="F745" s="10">
        <v>42036</v>
      </c>
      <c r="G745" s="10">
        <v>44593</v>
      </c>
      <c r="H745" s="11">
        <v>8</v>
      </c>
      <c r="I745" s="20" t="s">
        <v>259</v>
      </c>
      <c r="J745" s="11" t="s">
        <v>261</v>
      </c>
      <c r="K745" s="11" t="s">
        <v>2958</v>
      </c>
      <c r="L745" s="11">
        <v>2</v>
      </c>
    </row>
    <row r="746" spans="1:12">
      <c r="A746" s="11" t="s">
        <v>1246</v>
      </c>
      <c r="D746" s="11" t="s">
        <v>260</v>
      </c>
      <c r="E746" s="19" t="s">
        <v>1496</v>
      </c>
      <c r="F746" s="10">
        <v>42036</v>
      </c>
      <c r="G746" s="10">
        <v>44593</v>
      </c>
      <c r="H746" s="11">
        <v>8</v>
      </c>
      <c r="I746" s="20" t="s">
        <v>259</v>
      </c>
      <c r="J746" s="11" t="s">
        <v>261</v>
      </c>
      <c r="K746" s="11" t="s">
        <v>2958</v>
      </c>
      <c r="L746" s="11">
        <v>2</v>
      </c>
    </row>
    <row r="747" spans="1:12">
      <c r="A747" s="11" t="s">
        <v>1247</v>
      </c>
      <c r="D747" s="11" t="s">
        <v>260</v>
      </c>
      <c r="E747" s="19" t="s">
        <v>1497</v>
      </c>
      <c r="F747" s="10">
        <v>42036</v>
      </c>
      <c r="G747" s="10">
        <v>44593</v>
      </c>
      <c r="H747" s="11">
        <v>8</v>
      </c>
      <c r="I747" s="20" t="s">
        <v>259</v>
      </c>
      <c r="J747" s="11" t="s">
        <v>261</v>
      </c>
      <c r="K747" s="11" t="s">
        <v>2958</v>
      </c>
      <c r="L747" s="11">
        <v>2</v>
      </c>
    </row>
    <row r="748" spans="1:12">
      <c r="A748" s="11" t="s">
        <v>1248</v>
      </c>
      <c r="D748" s="11" t="s">
        <v>260</v>
      </c>
      <c r="E748" s="19" t="s">
        <v>1498</v>
      </c>
      <c r="F748" s="10">
        <v>42036</v>
      </c>
      <c r="G748" s="10">
        <v>44593</v>
      </c>
      <c r="H748" s="11">
        <v>8</v>
      </c>
      <c r="I748" s="20" t="s">
        <v>259</v>
      </c>
      <c r="J748" s="11" t="s">
        <v>261</v>
      </c>
      <c r="K748" s="11" t="s">
        <v>2958</v>
      </c>
      <c r="L748" s="11">
        <v>2</v>
      </c>
    </row>
    <row r="749" spans="1:12">
      <c r="A749" s="11" t="s">
        <v>1249</v>
      </c>
      <c r="D749" s="11" t="s">
        <v>260</v>
      </c>
      <c r="E749" s="19" t="s">
        <v>1499</v>
      </c>
      <c r="F749" s="10">
        <v>42036</v>
      </c>
      <c r="G749" s="10">
        <v>44593</v>
      </c>
      <c r="H749" s="11">
        <v>8</v>
      </c>
      <c r="I749" s="20" t="s">
        <v>259</v>
      </c>
      <c r="J749" s="11" t="s">
        <v>261</v>
      </c>
      <c r="K749" s="11" t="s">
        <v>2958</v>
      </c>
      <c r="L749" s="11">
        <v>2</v>
      </c>
    </row>
    <row r="750" spans="1:12">
      <c r="A750" s="11" t="s">
        <v>1250</v>
      </c>
      <c r="D750" s="11" t="s">
        <v>260</v>
      </c>
      <c r="E750" s="19" t="s">
        <v>1500</v>
      </c>
      <c r="F750" s="10">
        <v>42036</v>
      </c>
      <c r="G750" s="10">
        <v>44593</v>
      </c>
      <c r="H750" s="11">
        <v>8</v>
      </c>
      <c r="I750" s="20" t="s">
        <v>259</v>
      </c>
      <c r="J750" s="11" t="s">
        <v>261</v>
      </c>
      <c r="K750" s="11" t="s">
        <v>2958</v>
      </c>
      <c r="L750" s="11">
        <v>2</v>
      </c>
    </row>
    <row r="751" spans="1:12">
      <c r="A751" s="11" t="s">
        <v>1251</v>
      </c>
      <c r="D751" s="11" t="s">
        <v>260</v>
      </c>
      <c r="E751" s="19" t="s">
        <v>1501</v>
      </c>
      <c r="F751" s="10">
        <v>42036</v>
      </c>
      <c r="G751" s="10">
        <v>44593</v>
      </c>
      <c r="H751" s="11">
        <v>8</v>
      </c>
      <c r="I751" s="20" t="s">
        <v>259</v>
      </c>
      <c r="J751" s="11" t="s">
        <v>261</v>
      </c>
      <c r="K751" s="11" t="s">
        <v>2958</v>
      </c>
      <c r="L751" s="11">
        <v>2</v>
      </c>
    </row>
    <row r="752" spans="1:12">
      <c r="A752" s="11" t="s">
        <v>1252</v>
      </c>
      <c r="D752" s="11" t="s">
        <v>260</v>
      </c>
      <c r="E752" s="19" t="s">
        <v>1502</v>
      </c>
      <c r="F752" s="10">
        <v>42036</v>
      </c>
      <c r="G752" s="10">
        <v>44593</v>
      </c>
      <c r="H752" s="11">
        <v>8</v>
      </c>
      <c r="I752" s="20" t="s">
        <v>259</v>
      </c>
      <c r="J752" s="11" t="s">
        <v>261</v>
      </c>
      <c r="K752" s="11" t="s">
        <v>2958</v>
      </c>
      <c r="L752" s="11">
        <v>2</v>
      </c>
    </row>
    <row r="753" spans="1:12">
      <c r="A753" s="11" t="s">
        <v>1253</v>
      </c>
      <c r="D753" s="11" t="s">
        <v>260</v>
      </c>
      <c r="E753" s="19" t="s">
        <v>1503</v>
      </c>
      <c r="F753" s="10">
        <v>42036</v>
      </c>
      <c r="G753" s="10">
        <v>44593</v>
      </c>
      <c r="H753" s="11">
        <v>8</v>
      </c>
      <c r="I753" s="20" t="s">
        <v>259</v>
      </c>
      <c r="J753" s="11" t="s">
        <v>261</v>
      </c>
      <c r="K753" s="11" t="s">
        <v>2958</v>
      </c>
      <c r="L753" s="11">
        <v>2</v>
      </c>
    </row>
    <row r="754" spans="1:12">
      <c r="A754" s="11" t="s">
        <v>1254</v>
      </c>
      <c r="D754" s="11" t="s">
        <v>260</v>
      </c>
      <c r="E754" s="19" t="s">
        <v>1504</v>
      </c>
      <c r="F754" s="10">
        <v>42036</v>
      </c>
      <c r="G754" s="10">
        <v>44593</v>
      </c>
      <c r="H754" s="11">
        <v>8</v>
      </c>
      <c r="I754" s="20" t="s">
        <v>259</v>
      </c>
      <c r="J754" s="11" t="s">
        <v>261</v>
      </c>
      <c r="K754" s="11" t="s">
        <v>2958</v>
      </c>
      <c r="L754" s="11">
        <v>2</v>
      </c>
    </row>
    <row r="755" spans="1:12">
      <c r="A755" s="11" t="s">
        <v>1255</v>
      </c>
      <c r="D755" s="11" t="s">
        <v>260</v>
      </c>
      <c r="E755" s="19" t="s">
        <v>1505</v>
      </c>
      <c r="F755" s="10">
        <v>42036</v>
      </c>
      <c r="G755" s="10">
        <v>44593</v>
      </c>
      <c r="H755" s="11">
        <v>8</v>
      </c>
      <c r="I755" s="20" t="s">
        <v>259</v>
      </c>
      <c r="J755" s="11" t="s">
        <v>261</v>
      </c>
      <c r="K755" s="11" t="s">
        <v>2958</v>
      </c>
      <c r="L755" s="11">
        <v>2</v>
      </c>
    </row>
    <row r="756" spans="1:12">
      <c r="A756" s="11" t="s">
        <v>1256</v>
      </c>
      <c r="D756" s="11" t="s">
        <v>260</v>
      </c>
      <c r="E756" s="19" t="s">
        <v>1506</v>
      </c>
      <c r="F756" s="10">
        <v>42036</v>
      </c>
      <c r="G756" s="10">
        <v>44593</v>
      </c>
      <c r="H756" s="11">
        <v>8</v>
      </c>
      <c r="I756" s="20" t="s">
        <v>259</v>
      </c>
      <c r="J756" s="11" t="s">
        <v>261</v>
      </c>
      <c r="K756" s="11" t="s">
        <v>2958</v>
      </c>
      <c r="L756" s="11">
        <v>2</v>
      </c>
    </row>
    <row r="757" spans="1:12">
      <c r="A757" s="11" t="s">
        <v>1257</v>
      </c>
      <c r="D757" s="11" t="s">
        <v>260</v>
      </c>
      <c r="E757" s="19" t="s">
        <v>1507</v>
      </c>
      <c r="F757" s="10">
        <v>42036</v>
      </c>
      <c r="G757" s="10">
        <v>44593</v>
      </c>
      <c r="H757" s="11">
        <v>8</v>
      </c>
      <c r="I757" s="20" t="s">
        <v>259</v>
      </c>
      <c r="J757" s="11" t="s">
        <v>261</v>
      </c>
      <c r="K757" s="11" t="s">
        <v>2958</v>
      </c>
      <c r="L757" s="11">
        <v>2</v>
      </c>
    </row>
    <row r="758" spans="1:12">
      <c r="A758" s="11" t="s">
        <v>1258</v>
      </c>
      <c r="D758" s="11" t="s">
        <v>260</v>
      </c>
      <c r="E758" s="19" t="s">
        <v>1508</v>
      </c>
      <c r="F758" s="10">
        <v>42036</v>
      </c>
      <c r="G758" s="10">
        <v>44593</v>
      </c>
      <c r="H758" s="11">
        <v>8</v>
      </c>
      <c r="I758" s="20" t="s">
        <v>259</v>
      </c>
      <c r="J758" s="11" t="s">
        <v>261</v>
      </c>
      <c r="K758" s="11" t="s">
        <v>2958</v>
      </c>
      <c r="L758" s="11">
        <v>2</v>
      </c>
    </row>
    <row r="759" spans="1:12">
      <c r="A759" s="11" t="s">
        <v>1259</v>
      </c>
      <c r="D759" s="11" t="s">
        <v>260</v>
      </c>
      <c r="E759" s="19" t="s">
        <v>1509</v>
      </c>
      <c r="F759" s="10">
        <v>42036</v>
      </c>
      <c r="G759" s="10">
        <v>44593</v>
      </c>
      <c r="H759" s="11">
        <v>8</v>
      </c>
      <c r="I759" s="20" t="s">
        <v>259</v>
      </c>
      <c r="J759" s="11" t="s">
        <v>261</v>
      </c>
      <c r="K759" s="11" t="s">
        <v>2958</v>
      </c>
      <c r="L759" s="11">
        <v>2</v>
      </c>
    </row>
    <row r="760" spans="1:12">
      <c r="A760" s="11" t="s">
        <v>1260</v>
      </c>
      <c r="D760" s="11" t="s">
        <v>260</v>
      </c>
      <c r="E760" s="19" t="s">
        <v>1510</v>
      </c>
      <c r="F760" s="10">
        <v>42036</v>
      </c>
      <c r="G760" s="10">
        <v>44593</v>
      </c>
      <c r="H760" s="11">
        <v>8</v>
      </c>
      <c r="I760" s="20" t="s">
        <v>259</v>
      </c>
      <c r="J760" s="11" t="s">
        <v>261</v>
      </c>
      <c r="K760" s="11" t="s">
        <v>2958</v>
      </c>
      <c r="L760" s="11">
        <v>2</v>
      </c>
    </row>
    <row r="761" spans="1:12">
      <c r="A761" s="11" t="s">
        <v>1261</v>
      </c>
      <c r="D761" s="11" t="s">
        <v>260</v>
      </c>
      <c r="E761" s="19" t="s">
        <v>1511</v>
      </c>
      <c r="F761" s="10">
        <v>42036</v>
      </c>
      <c r="G761" s="10">
        <v>44593</v>
      </c>
      <c r="H761" s="11">
        <v>8</v>
      </c>
      <c r="I761" s="20" t="s">
        <v>259</v>
      </c>
      <c r="J761" s="11" t="s">
        <v>261</v>
      </c>
      <c r="K761" s="11" t="s">
        <v>2958</v>
      </c>
      <c r="L761" s="11">
        <v>2</v>
      </c>
    </row>
    <row r="762" spans="1:12">
      <c r="A762" s="11" t="s">
        <v>1512</v>
      </c>
      <c r="D762" s="11" t="s">
        <v>260</v>
      </c>
      <c r="E762" s="19" t="s">
        <v>1762</v>
      </c>
      <c r="F762" s="10">
        <v>42036</v>
      </c>
      <c r="G762" s="10">
        <v>44593</v>
      </c>
      <c r="H762" s="11">
        <v>8</v>
      </c>
      <c r="I762" s="20" t="s">
        <v>259</v>
      </c>
      <c r="J762" s="11" t="s">
        <v>261</v>
      </c>
      <c r="K762" s="11" t="s">
        <v>2958</v>
      </c>
      <c r="L762" s="11">
        <v>2</v>
      </c>
    </row>
    <row r="763" spans="1:12">
      <c r="A763" s="11" t="s">
        <v>1513</v>
      </c>
      <c r="D763" s="11" t="s">
        <v>260</v>
      </c>
      <c r="E763" s="19" t="s">
        <v>1763</v>
      </c>
      <c r="F763" s="10">
        <v>42036</v>
      </c>
      <c r="G763" s="10">
        <v>44593</v>
      </c>
      <c r="H763" s="11">
        <v>8</v>
      </c>
      <c r="I763" s="20" t="s">
        <v>259</v>
      </c>
      <c r="J763" s="11" t="s">
        <v>261</v>
      </c>
      <c r="K763" s="11" t="s">
        <v>2958</v>
      </c>
      <c r="L763" s="11">
        <v>2</v>
      </c>
    </row>
    <row r="764" spans="1:12">
      <c r="A764" s="11" t="s">
        <v>1514</v>
      </c>
      <c r="D764" s="11" t="s">
        <v>260</v>
      </c>
      <c r="E764" s="19" t="s">
        <v>1764</v>
      </c>
      <c r="F764" s="10">
        <v>42036</v>
      </c>
      <c r="G764" s="10">
        <v>44593</v>
      </c>
      <c r="H764" s="11">
        <v>8</v>
      </c>
      <c r="I764" s="20" t="s">
        <v>259</v>
      </c>
      <c r="J764" s="11" t="s">
        <v>261</v>
      </c>
      <c r="K764" s="11" t="s">
        <v>2958</v>
      </c>
      <c r="L764" s="11">
        <v>2</v>
      </c>
    </row>
    <row r="765" spans="1:12">
      <c r="A765" s="11" t="s">
        <v>1515</v>
      </c>
      <c r="D765" s="11" t="s">
        <v>260</v>
      </c>
      <c r="E765" s="19" t="s">
        <v>1765</v>
      </c>
      <c r="F765" s="10">
        <v>42036</v>
      </c>
      <c r="G765" s="10">
        <v>44593</v>
      </c>
      <c r="H765" s="11">
        <v>8</v>
      </c>
      <c r="I765" s="20" t="s">
        <v>259</v>
      </c>
      <c r="J765" s="11" t="s">
        <v>261</v>
      </c>
      <c r="K765" s="11" t="s">
        <v>2958</v>
      </c>
      <c r="L765" s="11">
        <v>2</v>
      </c>
    </row>
    <row r="766" spans="1:12">
      <c r="A766" s="11" t="s">
        <v>1516</v>
      </c>
      <c r="D766" s="11" t="s">
        <v>260</v>
      </c>
      <c r="E766" s="19" t="s">
        <v>1766</v>
      </c>
      <c r="F766" s="10">
        <v>42036</v>
      </c>
      <c r="G766" s="10">
        <v>44593</v>
      </c>
      <c r="H766" s="11">
        <v>8</v>
      </c>
      <c r="I766" s="20" t="s">
        <v>259</v>
      </c>
      <c r="J766" s="11" t="s">
        <v>261</v>
      </c>
      <c r="K766" s="11" t="s">
        <v>2958</v>
      </c>
      <c r="L766" s="11">
        <v>2</v>
      </c>
    </row>
    <row r="767" spans="1:12">
      <c r="A767" s="11" t="s">
        <v>1517</v>
      </c>
      <c r="D767" s="11" t="s">
        <v>260</v>
      </c>
      <c r="E767" s="19" t="s">
        <v>1767</v>
      </c>
      <c r="F767" s="10">
        <v>42036</v>
      </c>
      <c r="G767" s="10">
        <v>44593</v>
      </c>
      <c r="H767" s="11">
        <v>8</v>
      </c>
      <c r="I767" s="20" t="s">
        <v>259</v>
      </c>
      <c r="J767" s="11" t="s">
        <v>261</v>
      </c>
      <c r="K767" s="11" t="s">
        <v>2958</v>
      </c>
      <c r="L767" s="11">
        <v>2</v>
      </c>
    </row>
    <row r="768" spans="1:12">
      <c r="A768" s="11" t="s">
        <v>1518</v>
      </c>
      <c r="D768" s="11" t="s">
        <v>260</v>
      </c>
      <c r="E768" s="19" t="s">
        <v>1768</v>
      </c>
      <c r="F768" s="10">
        <v>42036</v>
      </c>
      <c r="G768" s="10">
        <v>44593</v>
      </c>
      <c r="H768" s="11">
        <v>8</v>
      </c>
      <c r="I768" s="20" t="s">
        <v>259</v>
      </c>
      <c r="J768" s="11" t="s">
        <v>261</v>
      </c>
      <c r="K768" s="11" t="s">
        <v>2958</v>
      </c>
      <c r="L768" s="11">
        <v>2</v>
      </c>
    </row>
    <row r="769" spans="1:12">
      <c r="A769" s="11" t="s">
        <v>1519</v>
      </c>
      <c r="D769" s="11" t="s">
        <v>260</v>
      </c>
      <c r="E769" s="19" t="s">
        <v>1769</v>
      </c>
      <c r="F769" s="10">
        <v>42036</v>
      </c>
      <c r="G769" s="10">
        <v>44593</v>
      </c>
      <c r="H769" s="11">
        <v>8</v>
      </c>
      <c r="I769" s="20" t="s">
        <v>259</v>
      </c>
      <c r="J769" s="11" t="s">
        <v>261</v>
      </c>
      <c r="K769" s="11" t="s">
        <v>2958</v>
      </c>
      <c r="L769" s="11">
        <v>2</v>
      </c>
    </row>
    <row r="770" spans="1:12">
      <c r="A770" s="11" t="s">
        <v>1520</v>
      </c>
      <c r="D770" s="11" t="s">
        <v>260</v>
      </c>
      <c r="E770" s="19" t="s">
        <v>1770</v>
      </c>
      <c r="F770" s="10">
        <v>42036</v>
      </c>
      <c r="G770" s="10">
        <v>44593</v>
      </c>
      <c r="H770" s="11">
        <v>8</v>
      </c>
      <c r="I770" s="20" t="s">
        <v>259</v>
      </c>
      <c r="J770" s="11" t="s">
        <v>261</v>
      </c>
      <c r="K770" s="11" t="s">
        <v>2958</v>
      </c>
      <c r="L770" s="11">
        <v>2</v>
      </c>
    </row>
    <row r="771" spans="1:12">
      <c r="A771" s="11" t="s">
        <v>1521</v>
      </c>
      <c r="D771" s="11" t="s">
        <v>260</v>
      </c>
      <c r="E771" s="19" t="s">
        <v>1771</v>
      </c>
      <c r="F771" s="10">
        <v>42036</v>
      </c>
      <c r="G771" s="10">
        <v>44593</v>
      </c>
      <c r="H771" s="11">
        <v>8</v>
      </c>
      <c r="I771" s="20" t="s">
        <v>259</v>
      </c>
      <c r="J771" s="11" t="s">
        <v>261</v>
      </c>
      <c r="K771" s="11" t="s">
        <v>2958</v>
      </c>
      <c r="L771" s="11">
        <v>2</v>
      </c>
    </row>
    <row r="772" spans="1:12">
      <c r="A772" s="11" t="s">
        <v>1522</v>
      </c>
      <c r="D772" s="11" t="s">
        <v>260</v>
      </c>
      <c r="E772" s="19" t="s">
        <v>1772</v>
      </c>
      <c r="F772" s="10">
        <v>42036</v>
      </c>
      <c r="G772" s="10">
        <v>44593</v>
      </c>
      <c r="H772" s="11">
        <v>8</v>
      </c>
      <c r="I772" s="20" t="s">
        <v>259</v>
      </c>
      <c r="J772" s="11" t="s">
        <v>261</v>
      </c>
      <c r="K772" s="11" t="s">
        <v>2958</v>
      </c>
      <c r="L772" s="11">
        <v>2</v>
      </c>
    </row>
    <row r="773" spans="1:12">
      <c r="A773" s="11" t="s">
        <v>1523</v>
      </c>
      <c r="D773" s="11" t="s">
        <v>260</v>
      </c>
      <c r="E773" s="19" t="s">
        <v>1773</v>
      </c>
      <c r="F773" s="10">
        <v>42036</v>
      </c>
      <c r="G773" s="10">
        <v>44593</v>
      </c>
      <c r="H773" s="11">
        <v>8</v>
      </c>
      <c r="I773" s="20" t="s">
        <v>259</v>
      </c>
      <c r="J773" s="11" t="s">
        <v>261</v>
      </c>
      <c r="K773" s="11" t="s">
        <v>2958</v>
      </c>
      <c r="L773" s="11">
        <v>2</v>
      </c>
    </row>
    <row r="774" spans="1:12">
      <c r="A774" s="11" t="s">
        <v>1524</v>
      </c>
      <c r="D774" s="11" t="s">
        <v>260</v>
      </c>
      <c r="E774" s="19" t="s">
        <v>1774</v>
      </c>
      <c r="F774" s="10">
        <v>42036</v>
      </c>
      <c r="G774" s="10">
        <v>44593</v>
      </c>
      <c r="H774" s="11">
        <v>8</v>
      </c>
      <c r="I774" s="20" t="s">
        <v>259</v>
      </c>
      <c r="J774" s="11" t="s">
        <v>261</v>
      </c>
      <c r="K774" s="11" t="s">
        <v>2958</v>
      </c>
      <c r="L774" s="11">
        <v>2</v>
      </c>
    </row>
    <row r="775" spans="1:12">
      <c r="A775" s="11" t="s">
        <v>1525</v>
      </c>
      <c r="D775" s="11" t="s">
        <v>260</v>
      </c>
      <c r="E775" s="19" t="s">
        <v>1775</v>
      </c>
      <c r="F775" s="10">
        <v>42036</v>
      </c>
      <c r="G775" s="10">
        <v>44593</v>
      </c>
      <c r="H775" s="11">
        <v>8</v>
      </c>
      <c r="I775" s="20" t="s">
        <v>259</v>
      </c>
      <c r="J775" s="11" t="s">
        <v>261</v>
      </c>
      <c r="K775" s="11" t="s">
        <v>2958</v>
      </c>
      <c r="L775" s="11">
        <v>2</v>
      </c>
    </row>
    <row r="776" spans="1:12">
      <c r="A776" s="11" t="s">
        <v>1526</v>
      </c>
      <c r="D776" s="11" t="s">
        <v>260</v>
      </c>
      <c r="E776" s="19" t="s">
        <v>1776</v>
      </c>
      <c r="F776" s="10">
        <v>42036</v>
      </c>
      <c r="G776" s="10">
        <v>44593</v>
      </c>
      <c r="H776" s="11">
        <v>8</v>
      </c>
      <c r="I776" s="20" t="s">
        <v>259</v>
      </c>
      <c r="J776" s="11" t="s">
        <v>261</v>
      </c>
      <c r="K776" s="11" t="s">
        <v>2958</v>
      </c>
      <c r="L776" s="11">
        <v>2</v>
      </c>
    </row>
    <row r="777" spans="1:12">
      <c r="A777" s="11" t="s">
        <v>1527</v>
      </c>
      <c r="D777" s="11" t="s">
        <v>260</v>
      </c>
      <c r="E777" s="19" t="s">
        <v>1777</v>
      </c>
      <c r="F777" s="10">
        <v>42036</v>
      </c>
      <c r="G777" s="10">
        <v>44593</v>
      </c>
      <c r="H777" s="11">
        <v>8</v>
      </c>
      <c r="I777" s="20" t="s">
        <v>259</v>
      </c>
      <c r="J777" s="11" t="s">
        <v>261</v>
      </c>
      <c r="K777" s="11" t="s">
        <v>2958</v>
      </c>
      <c r="L777" s="11">
        <v>2</v>
      </c>
    </row>
    <row r="778" spans="1:12">
      <c r="A778" s="11" t="s">
        <v>1528</v>
      </c>
      <c r="D778" s="11" t="s">
        <v>260</v>
      </c>
      <c r="E778" s="19" t="s">
        <v>1778</v>
      </c>
      <c r="F778" s="10">
        <v>42036</v>
      </c>
      <c r="G778" s="10">
        <v>44593</v>
      </c>
      <c r="H778" s="11">
        <v>8</v>
      </c>
      <c r="I778" s="20" t="s">
        <v>259</v>
      </c>
      <c r="J778" s="11" t="s">
        <v>261</v>
      </c>
      <c r="K778" s="11" t="s">
        <v>2958</v>
      </c>
      <c r="L778" s="11">
        <v>2</v>
      </c>
    </row>
    <row r="779" spans="1:12">
      <c r="A779" s="11" t="s">
        <v>1529</v>
      </c>
      <c r="D779" s="11" t="s">
        <v>260</v>
      </c>
      <c r="E779" s="19" t="s">
        <v>1779</v>
      </c>
      <c r="F779" s="10">
        <v>42036</v>
      </c>
      <c r="G779" s="10">
        <v>44593</v>
      </c>
      <c r="H779" s="11">
        <v>8</v>
      </c>
      <c r="I779" s="20" t="s">
        <v>259</v>
      </c>
      <c r="J779" s="11" t="s">
        <v>261</v>
      </c>
      <c r="K779" s="11" t="s">
        <v>2958</v>
      </c>
      <c r="L779" s="11">
        <v>2</v>
      </c>
    </row>
    <row r="780" spans="1:12">
      <c r="A780" s="11" t="s">
        <v>1530</v>
      </c>
      <c r="D780" s="11" t="s">
        <v>260</v>
      </c>
      <c r="E780" s="19" t="s">
        <v>1780</v>
      </c>
      <c r="F780" s="10">
        <v>42036</v>
      </c>
      <c r="G780" s="10">
        <v>44593</v>
      </c>
      <c r="H780" s="11">
        <v>8</v>
      </c>
      <c r="I780" s="20" t="s">
        <v>259</v>
      </c>
      <c r="J780" s="11" t="s">
        <v>261</v>
      </c>
      <c r="K780" s="11" t="s">
        <v>2958</v>
      </c>
      <c r="L780" s="11">
        <v>2</v>
      </c>
    </row>
    <row r="781" spans="1:12">
      <c r="A781" s="11" t="s">
        <v>1531</v>
      </c>
      <c r="D781" s="11" t="s">
        <v>260</v>
      </c>
      <c r="E781" s="19" t="s">
        <v>1781</v>
      </c>
      <c r="F781" s="10">
        <v>42036</v>
      </c>
      <c r="G781" s="10">
        <v>44593</v>
      </c>
      <c r="H781" s="11">
        <v>8</v>
      </c>
      <c r="I781" s="20" t="s">
        <v>259</v>
      </c>
      <c r="J781" s="11" t="s">
        <v>261</v>
      </c>
      <c r="K781" s="11" t="s">
        <v>2958</v>
      </c>
      <c r="L781" s="11">
        <v>2</v>
      </c>
    </row>
    <row r="782" spans="1:12">
      <c r="A782" s="11" t="s">
        <v>1532</v>
      </c>
      <c r="D782" s="11" t="s">
        <v>260</v>
      </c>
      <c r="E782" s="19" t="s">
        <v>1782</v>
      </c>
      <c r="F782" s="10">
        <v>42036</v>
      </c>
      <c r="G782" s="10">
        <v>44593</v>
      </c>
      <c r="H782" s="11">
        <v>8</v>
      </c>
      <c r="I782" s="20" t="s">
        <v>259</v>
      </c>
      <c r="J782" s="11" t="s">
        <v>261</v>
      </c>
      <c r="K782" s="11" t="s">
        <v>2958</v>
      </c>
      <c r="L782" s="11">
        <v>2</v>
      </c>
    </row>
    <row r="783" spans="1:12">
      <c r="A783" s="11" t="s">
        <v>1533</v>
      </c>
      <c r="D783" s="11" t="s">
        <v>260</v>
      </c>
      <c r="E783" s="19" t="s">
        <v>1783</v>
      </c>
      <c r="F783" s="10">
        <v>42036</v>
      </c>
      <c r="G783" s="10">
        <v>44593</v>
      </c>
      <c r="H783" s="11">
        <v>8</v>
      </c>
      <c r="I783" s="20" t="s">
        <v>259</v>
      </c>
      <c r="J783" s="11" t="s">
        <v>261</v>
      </c>
      <c r="K783" s="11" t="s">
        <v>2958</v>
      </c>
      <c r="L783" s="11">
        <v>2</v>
      </c>
    </row>
    <row r="784" spans="1:12">
      <c r="A784" s="11" t="s">
        <v>1534</v>
      </c>
      <c r="D784" s="11" t="s">
        <v>260</v>
      </c>
      <c r="E784" s="19" t="s">
        <v>1784</v>
      </c>
      <c r="F784" s="10">
        <v>42036</v>
      </c>
      <c r="G784" s="10">
        <v>44593</v>
      </c>
      <c r="H784" s="11">
        <v>8</v>
      </c>
      <c r="I784" s="20" t="s">
        <v>259</v>
      </c>
      <c r="J784" s="11" t="s">
        <v>261</v>
      </c>
      <c r="K784" s="11" t="s">
        <v>2958</v>
      </c>
      <c r="L784" s="11">
        <v>2</v>
      </c>
    </row>
    <row r="785" spans="1:12">
      <c r="A785" s="11" t="s">
        <v>1535</v>
      </c>
      <c r="D785" s="11" t="s">
        <v>260</v>
      </c>
      <c r="E785" s="19" t="s">
        <v>1785</v>
      </c>
      <c r="F785" s="10">
        <v>42036</v>
      </c>
      <c r="G785" s="10">
        <v>44593</v>
      </c>
      <c r="H785" s="11">
        <v>8</v>
      </c>
      <c r="I785" s="20" t="s">
        <v>259</v>
      </c>
      <c r="J785" s="11" t="s">
        <v>261</v>
      </c>
      <c r="K785" s="11" t="s">
        <v>2958</v>
      </c>
      <c r="L785" s="11">
        <v>2</v>
      </c>
    </row>
    <row r="786" spans="1:12">
      <c r="A786" s="11" t="s">
        <v>1536</v>
      </c>
      <c r="D786" s="11" t="s">
        <v>260</v>
      </c>
      <c r="E786" s="19" t="s">
        <v>1786</v>
      </c>
      <c r="F786" s="10">
        <v>42036</v>
      </c>
      <c r="G786" s="10">
        <v>44593</v>
      </c>
      <c r="H786" s="11">
        <v>8</v>
      </c>
      <c r="I786" s="20" t="s">
        <v>259</v>
      </c>
      <c r="J786" s="11" t="s">
        <v>261</v>
      </c>
      <c r="K786" s="11" t="s">
        <v>2958</v>
      </c>
      <c r="L786" s="11">
        <v>2</v>
      </c>
    </row>
    <row r="787" spans="1:12">
      <c r="A787" s="11" t="s">
        <v>1537</v>
      </c>
      <c r="D787" s="11" t="s">
        <v>260</v>
      </c>
      <c r="E787" s="19" t="s">
        <v>1787</v>
      </c>
      <c r="F787" s="10">
        <v>42036</v>
      </c>
      <c r="G787" s="10">
        <v>44593</v>
      </c>
      <c r="H787" s="11">
        <v>8</v>
      </c>
      <c r="I787" s="20" t="s">
        <v>259</v>
      </c>
      <c r="J787" s="11" t="s">
        <v>261</v>
      </c>
      <c r="K787" s="11" t="s">
        <v>2958</v>
      </c>
      <c r="L787" s="11">
        <v>2</v>
      </c>
    </row>
    <row r="788" spans="1:12">
      <c r="A788" s="11" t="s">
        <v>1538</v>
      </c>
      <c r="D788" s="11" t="s">
        <v>260</v>
      </c>
      <c r="E788" s="19" t="s">
        <v>1788</v>
      </c>
      <c r="F788" s="10">
        <v>42036</v>
      </c>
      <c r="G788" s="10">
        <v>44593</v>
      </c>
      <c r="H788" s="11">
        <v>8</v>
      </c>
      <c r="I788" s="20" t="s">
        <v>259</v>
      </c>
      <c r="J788" s="11" t="s">
        <v>261</v>
      </c>
      <c r="K788" s="11" t="s">
        <v>2958</v>
      </c>
      <c r="L788" s="11">
        <v>2</v>
      </c>
    </row>
    <row r="789" spans="1:12">
      <c r="A789" s="11" t="s">
        <v>1539</v>
      </c>
      <c r="D789" s="11" t="s">
        <v>260</v>
      </c>
      <c r="E789" s="19" t="s">
        <v>1789</v>
      </c>
      <c r="F789" s="10">
        <v>42036</v>
      </c>
      <c r="G789" s="10">
        <v>44593</v>
      </c>
      <c r="H789" s="11">
        <v>8</v>
      </c>
      <c r="I789" s="20" t="s">
        <v>259</v>
      </c>
      <c r="J789" s="11" t="s">
        <v>261</v>
      </c>
      <c r="K789" s="11" t="s">
        <v>2958</v>
      </c>
      <c r="L789" s="11">
        <v>2</v>
      </c>
    </row>
    <row r="790" spans="1:12">
      <c r="A790" s="11" t="s">
        <v>1540</v>
      </c>
      <c r="D790" s="11" t="s">
        <v>260</v>
      </c>
      <c r="E790" s="19" t="s">
        <v>1790</v>
      </c>
      <c r="F790" s="10">
        <v>42036</v>
      </c>
      <c r="G790" s="10">
        <v>44593</v>
      </c>
      <c r="H790" s="11">
        <v>8</v>
      </c>
      <c r="I790" s="20" t="s">
        <v>259</v>
      </c>
      <c r="J790" s="11" t="s">
        <v>261</v>
      </c>
      <c r="K790" s="11" t="s">
        <v>2958</v>
      </c>
      <c r="L790" s="11">
        <v>2</v>
      </c>
    </row>
    <row r="791" spans="1:12">
      <c r="A791" s="11" t="s">
        <v>1541</v>
      </c>
      <c r="D791" s="11" t="s">
        <v>260</v>
      </c>
      <c r="E791" s="19" t="s">
        <v>1791</v>
      </c>
      <c r="F791" s="10">
        <v>42036</v>
      </c>
      <c r="G791" s="10">
        <v>44593</v>
      </c>
      <c r="H791" s="11">
        <v>8</v>
      </c>
      <c r="I791" s="20" t="s">
        <v>259</v>
      </c>
      <c r="J791" s="11" t="s">
        <v>261</v>
      </c>
      <c r="K791" s="11" t="s">
        <v>2958</v>
      </c>
      <c r="L791" s="11">
        <v>2</v>
      </c>
    </row>
    <row r="792" spans="1:12">
      <c r="A792" s="11" t="s">
        <v>1542</v>
      </c>
      <c r="D792" s="11" t="s">
        <v>260</v>
      </c>
      <c r="E792" s="19" t="s">
        <v>1792</v>
      </c>
      <c r="F792" s="10">
        <v>42036</v>
      </c>
      <c r="G792" s="10">
        <v>44593</v>
      </c>
      <c r="H792" s="11">
        <v>8</v>
      </c>
      <c r="I792" s="20" t="s">
        <v>259</v>
      </c>
      <c r="J792" s="11" t="s">
        <v>261</v>
      </c>
      <c r="K792" s="11" t="s">
        <v>2958</v>
      </c>
      <c r="L792" s="11">
        <v>2</v>
      </c>
    </row>
    <row r="793" spans="1:12">
      <c r="A793" s="11" t="s">
        <v>1543</v>
      </c>
      <c r="D793" s="11" t="s">
        <v>260</v>
      </c>
      <c r="E793" s="19" t="s">
        <v>1793</v>
      </c>
      <c r="F793" s="10">
        <v>42036</v>
      </c>
      <c r="G793" s="10">
        <v>44593</v>
      </c>
      <c r="H793" s="11">
        <v>8</v>
      </c>
      <c r="I793" s="20" t="s">
        <v>259</v>
      </c>
      <c r="J793" s="11" t="s">
        <v>261</v>
      </c>
      <c r="K793" s="11" t="s">
        <v>2958</v>
      </c>
      <c r="L793" s="11">
        <v>2</v>
      </c>
    </row>
    <row r="794" spans="1:12">
      <c r="A794" s="11" t="s">
        <v>1544</v>
      </c>
      <c r="D794" s="11" t="s">
        <v>260</v>
      </c>
      <c r="E794" s="19" t="s">
        <v>1794</v>
      </c>
      <c r="F794" s="10">
        <v>42036</v>
      </c>
      <c r="G794" s="10">
        <v>44593</v>
      </c>
      <c r="H794" s="11">
        <v>8</v>
      </c>
      <c r="I794" s="20" t="s">
        <v>259</v>
      </c>
      <c r="J794" s="11" t="s">
        <v>261</v>
      </c>
      <c r="K794" s="11" t="s">
        <v>2958</v>
      </c>
      <c r="L794" s="11">
        <v>2</v>
      </c>
    </row>
    <row r="795" spans="1:12">
      <c r="A795" s="11" t="s">
        <v>1545</v>
      </c>
      <c r="D795" s="11" t="s">
        <v>260</v>
      </c>
      <c r="E795" s="19" t="s">
        <v>1795</v>
      </c>
      <c r="F795" s="10">
        <v>42036</v>
      </c>
      <c r="G795" s="10">
        <v>44593</v>
      </c>
      <c r="H795" s="11">
        <v>8</v>
      </c>
      <c r="I795" s="20" t="s">
        <v>259</v>
      </c>
      <c r="J795" s="11" t="s">
        <v>261</v>
      </c>
      <c r="K795" s="11" t="s">
        <v>2958</v>
      </c>
      <c r="L795" s="11">
        <v>2</v>
      </c>
    </row>
    <row r="796" spans="1:12">
      <c r="A796" s="11" t="s">
        <v>1546</v>
      </c>
      <c r="D796" s="11" t="s">
        <v>260</v>
      </c>
      <c r="E796" s="19" t="s">
        <v>1796</v>
      </c>
      <c r="F796" s="10">
        <v>42036</v>
      </c>
      <c r="G796" s="10">
        <v>44593</v>
      </c>
      <c r="H796" s="11">
        <v>8</v>
      </c>
      <c r="I796" s="20" t="s">
        <v>259</v>
      </c>
      <c r="J796" s="11" t="s">
        <v>261</v>
      </c>
      <c r="K796" s="11" t="s">
        <v>2958</v>
      </c>
      <c r="L796" s="11">
        <v>2</v>
      </c>
    </row>
    <row r="797" spans="1:12">
      <c r="A797" s="11" t="s">
        <v>1547</v>
      </c>
      <c r="D797" s="11" t="s">
        <v>260</v>
      </c>
      <c r="E797" s="19" t="s">
        <v>1797</v>
      </c>
      <c r="F797" s="10">
        <v>42036</v>
      </c>
      <c r="G797" s="10">
        <v>44593</v>
      </c>
      <c r="H797" s="11">
        <v>8</v>
      </c>
      <c r="I797" s="20" t="s">
        <v>259</v>
      </c>
      <c r="J797" s="11" t="s">
        <v>261</v>
      </c>
      <c r="K797" s="11" t="s">
        <v>2958</v>
      </c>
      <c r="L797" s="11">
        <v>2</v>
      </c>
    </row>
    <row r="798" spans="1:12">
      <c r="A798" s="11" t="s">
        <v>1548</v>
      </c>
      <c r="D798" s="11" t="s">
        <v>260</v>
      </c>
      <c r="E798" s="19" t="s">
        <v>1798</v>
      </c>
      <c r="F798" s="10">
        <v>42036</v>
      </c>
      <c r="G798" s="10">
        <v>44593</v>
      </c>
      <c r="H798" s="11">
        <v>8</v>
      </c>
      <c r="I798" s="20" t="s">
        <v>259</v>
      </c>
      <c r="J798" s="11" t="s">
        <v>261</v>
      </c>
      <c r="K798" s="11" t="s">
        <v>2958</v>
      </c>
      <c r="L798" s="11">
        <v>2</v>
      </c>
    </row>
    <row r="799" spans="1:12">
      <c r="A799" s="11" t="s">
        <v>1549</v>
      </c>
      <c r="D799" s="11" t="s">
        <v>260</v>
      </c>
      <c r="E799" s="19" t="s">
        <v>1799</v>
      </c>
      <c r="F799" s="10">
        <v>42036</v>
      </c>
      <c r="G799" s="10">
        <v>44593</v>
      </c>
      <c r="H799" s="11">
        <v>8</v>
      </c>
      <c r="I799" s="20" t="s">
        <v>259</v>
      </c>
      <c r="J799" s="11" t="s">
        <v>261</v>
      </c>
      <c r="K799" s="11" t="s">
        <v>2958</v>
      </c>
      <c r="L799" s="11">
        <v>2</v>
      </c>
    </row>
    <row r="800" spans="1:12">
      <c r="A800" s="11" t="s">
        <v>1550</v>
      </c>
      <c r="D800" s="11" t="s">
        <v>260</v>
      </c>
      <c r="E800" s="19" t="s">
        <v>1800</v>
      </c>
      <c r="F800" s="10">
        <v>42036</v>
      </c>
      <c r="G800" s="10">
        <v>44593</v>
      </c>
      <c r="H800" s="11">
        <v>8</v>
      </c>
      <c r="I800" s="20" t="s">
        <v>259</v>
      </c>
      <c r="J800" s="11" t="s">
        <v>261</v>
      </c>
      <c r="K800" s="11" t="s">
        <v>2958</v>
      </c>
      <c r="L800" s="11">
        <v>2</v>
      </c>
    </row>
    <row r="801" spans="1:12">
      <c r="A801" s="11" t="s">
        <v>1551</v>
      </c>
      <c r="D801" s="11" t="s">
        <v>260</v>
      </c>
      <c r="E801" s="19" t="s">
        <v>1801</v>
      </c>
      <c r="F801" s="10">
        <v>42036</v>
      </c>
      <c r="G801" s="10">
        <v>44593</v>
      </c>
      <c r="H801" s="11">
        <v>8</v>
      </c>
      <c r="I801" s="20" t="s">
        <v>259</v>
      </c>
      <c r="J801" s="11" t="s">
        <v>261</v>
      </c>
      <c r="K801" s="11" t="s">
        <v>2958</v>
      </c>
      <c r="L801" s="11">
        <v>2</v>
      </c>
    </row>
    <row r="802" spans="1:12">
      <c r="A802" s="11" t="s">
        <v>1552</v>
      </c>
      <c r="D802" s="11" t="s">
        <v>260</v>
      </c>
      <c r="E802" s="19" t="s">
        <v>1802</v>
      </c>
      <c r="F802" s="10">
        <v>42036</v>
      </c>
      <c r="G802" s="10">
        <v>44593</v>
      </c>
      <c r="H802" s="11">
        <v>8</v>
      </c>
      <c r="I802" s="20" t="s">
        <v>259</v>
      </c>
      <c r="J802" s="11" t="s">
        <v>261</v>
      </c>
      <c r="K802" s="11" t="s">
        <v>2958</v>
      </c>
      <c r="L802" s="11">
        <v>2</v>
      </c>
    </row>
    <row r="803" spans="1:12">
      <c r="A803" s="11" t="s">
        <v>1553</v>
      </c>
      <c r="D803" s="11" t="s">
        <v>260</v>
      </c>
      <c r="E803" s="19" t="s">
        <v>1803</v>
      </c>
      <c r="F803" s="10">
        <v>42036</v>
      </c>
      <c r="G803" s="10">
        <v>44593</v>
      </c>
      <c r="H803" s="11">
        <v>8</v>
      </c>
      <c r="I803" s="20" t="s">
        <v>259</v>
      </c>
      <c r="J803" s="11" t="s">
        <v>261</v>
      </c>
      <c r="K803" s="11" t="s">
        <v>2958</v>
      </c>
      <c r="L803" s="11">
        <v>2</v>
      </c>
    </row>
    <row r="804" spans="1:12">
      <c r="A804" s="11" t="s">
        <v>1554</v>
      </c>
      <c r="D804" s="11" t="s">
        <v>260</v>
      </c>
      <c r="E804" s="19" t="s">
        <v>1804</v>
      </c>
      <c r="F804" s="10">
        <v>42036</v>
      </c>
      <c r="G804" s="10">
        <v>44593</v>
      </c>
      <c r="H804" s="11">
        <v>8</v>
      </c>
      <c r="I804" s="20" t="s">
        <v>259</v>
      </c>
      <c r="J804" s="11" t="s">
        <v>261</v>
      </c>
      <c r="K804" s="11" t="s">
        <v>2958</v>
      </c>
      <c r="L804" s="11">
        <v>2</v>
      </c>
    </row>
    <row r="805" spans="1:12">
      <c r="A805" s="11" t="s">
        <v>1555</v>
      </c>
      <c r="D805" s="11" t="s">
        <v>260</v>
      </c>
      <c r="E805" s="19" t="s">
        <v>1805</v>
      </c>
      <c r="F805" s="10">
        <v>42036</v>
      </c>
      <c r="G805" s="10">
        <v>44593</v>
      </c>
      <c r="H805" s="11">
        <v>8</v>
      </c>
      <c r="I805" s="20" t="s">
        <v>259</v>
      </c>
      <c r="J805" s="11" t="s">
        <v>261</v>
      </c>
      <c r="K805" s="11" t="s">
        <v>2958</v>
      </c>
      <c r="L805" s="11">
        <v>2</v>
      </c>
    </row>
    <row r="806" spans="1:12">
      <c r="A806" s="11" t="s">
        <v>1556</v>
      </c>
      <c r="D806" s="11" t="s">
        <v>260</v>
      </c>
      <c r="E806" s="19" t="s">
        <v>1806</v>
      </c>
      <c r="F806" s="10">
        <v>42036</v>
      </c>
      <c r="G806" s="10">
        <v>44593</v>
      </c>
      <c r="H806" s="11">
        <v>8</v>
      </c>
      <c r="I806" s="20" t="s">
        <v>259</v>
      </c>
      <c r="J806" s="11" t="s">
        <v>261</v>
      </c>
      <c r="K806" s="11" t="s">
        <v>2958</v>
      </c>
      <c r="L806" s="11">
        <v>2</v>
      </c>
    </row>
    <row r="807" spans="1:12">
      <c r="A807" s="11" t="s">
        <v>1557</v>
      </c>
      <c r="D807" s="11" t="s">
        <v>260</v>
      </c>
      <c r="E807" s="19" t="s">
        <v>1807</v>
      </c>
      <c r="F807" s="10">
        <v>42036</v>
      </c>
      <c r="G807" s="10">
        <v>44593</v>
      </c>
      <c r="H807" s="11">
        <v>8</v>
      </c>
      <c r="I807" s="20" t="s">
        <v>259</v>
      </c>
      <c r="J807" s="11" t="s">
        <v>261</v>
      </c>
      <c r="K807" s="11" t="s">
        <v>2958</v>
      </c>
      <c r="L807" s="11">
        <v>2</v>
      </c>
    </row>
    <row r="808" spans="1:12">
      <c r="A808" s="11" t="s">
        <v>1558</v>
      </c>
      <c r="D808" s="11" t="s">
        <v>260</v>
      </c>
      <c r="E808" s="19" t="s">
        <v>1808</v>
      </c>
      <c r="F808" s="10">
        <v>42036</v>
      </c>
      <c r="G808" s="10">
        <v>44593</v>
      </c>
      <c r="H808" s="11">
        <v>8</v>
      </c>
      <c r="I808" s="20" t="s">
        <v>259</v>
      </c>
      <c r="J808" s="11" t="s">
        <v>261</v>
      </c>
      <c r="K808" s="11" t="s">
        <v>2958</v>
      </c>
      <c r="L808" s="11">
        <v>2</v>
      </c>
    </row>
    <row r="809" spans="1:12">
      <c r="A809" s="11" t="s">
        <v>1559</v>
      </c>
      <c r="D809" s="11" t="s">
        <v>260</v>
      </c>
      <c r="E809" s="19" t="s">
        <v>1809</v>
      </c>
      <c r="F809" s="10">
        <v>42036</v>
      </c>
      <c r="G809" s="10">
        <v>44593</v>
      </c>
      <c r="H809" s="11">
        <v>8</v>
      </c>
      <c r="I809" s="20" t="s">
        <v>259</v>
      </c>
      <c r="J809" s="11" t="s">
        <v>261</v>
      </c>
      <c r="K809" s="11" t="s">
        <v>2958</v>
      </c>
      <c r="L809" s="11">
        <v>2</v>
      </c>
    </row>
    <row r="810" spans="1:12">
      <c r="A810" s="11" t="s">
        <v>1560</v>
      </c>
      <c r="D810" s="11" t="s">
        <v>260</v>
      </c>
      <c r="E810" s="19" t="s">
        <v>1810</v>
      </c>
      <c r="F810" s="10">
        <v>42036</v>
      </c>
      <c r="G810" s="10">
        <v>44593</v>
      </c>
      <c r="H810" s="11">
        <v>8</v>
      </c>
      <c r="I810" s="20" t="s">
        <v>259</v>
      </c>
      <c r="J810" s="11" t="s">
        <v>261</v>
      </c>
      <c r="K810" s="11" t="s">
        <v>2958</v>
      </c>
      <c r="L810" s="11">
        <v>2</v>
      </c>
    </row>
    <row r="811" spans="1:12">
      <c r="A811" s="11" t="s">
        <v>1561</v>
      </c>
      <c r="D811" s="11" t="s">
        <v>260</v>
      </c>
      <c r="E811" s="19" t="s">
        <v>1811</v>
      </c>
      <c r="F811" s="10">
        <v>42036</v>
      </c>
      <c r="G811" s="10">
        <v>44593</v>
      </c>
      <c r="H811" s="11">
        <v>8</v>
      </c>
      <c r="I811" s="20" t="s">
        <v>259</v>
      </c>
      <c r="J811" s="11" t="s">
        <v>261</v>
      </c>
      <c r="K811" s="11" t="s">
        <v>2958</v>
      </c>
      <c r="L811" s="11">
        <v>2</v>
      </c>
    </row>
    <row r="812" spans="1:12">
      <c r="A812" s="11" t="s">
        <v>1562</v>
      </c>
      <c r="D812" s="11" t="s">
        <v>260</v>
      </c>
      <c r="E812" s="19" t="s">
        <v>1812</v>
      </c>
      <c r="F812" s="10">
        <v>42036</v>
      </c>
      <c r="G812" s="10">
        <v>44593</v>
      </c>
      <c r="H812" s="11">
        <v>8</v>
      </c>
      <c r="I812" s="20" t="s">
        <v>259</v>
      </c>
      <c r="J812" s="11" t="s">
        <v>261</v>
      </c>
      <c r="K812" s="11" t="s">
        <v>2958</v>
      </c>
      <c r="L812" s="11">
        <v>2</v>
      </c>
    </row>
    <row r="813" spans="1:12">
      <c r="A813" s="11" t="s">
        <v>1563</v>
      </c>
      <c r="D813" s="11" t="s">
        <v>260</v>
      </c>
      <c r="E813" s="19" t="s">
        <v>1813</v>
      </c>
      <c r="F813" s="10">
        <v>42036</v>
      </c>
      <c r="G813" s="10">
        <v>44593</v>
      </c>
      <c r="H813" s="11">
        <v>8</v>
      </c>
      <c r="I813" s="20" t="s">
        <v>259</v>
      </c>
      <c r="J813" s="11" t="s">
        <v>261</v>
      </c>
      <c r="K813" s="11" t="s">
        <v>2958</v>
      </c>
      <c r="L813" s="11">
        <v>2</v>
      </c>
    </row>
    <row r="814" spans="1:12">
      <c r="A814" s="11" t="s">
        <v>1564</v>
      </c>
      <c r="D814" s="11" t="s">
        <v>260</v>
      </c>
      <c r="E814" s="19" t="s">
        <v>1814</v>
      </c>
      <c r="F814" s="10">
        <v>42036</v>
      </c>
      <c r="G814" s="10">
        <v>44593</v>
      </c>
      <c r="H814" s="11">
        <v>8</v>
      </c>
      <c r="I814" s="20" t="s">
        <v>259</v>
      </c>
      <c r="J814" s="11" t="s">
        <v>261</v>
      </c>
      <c r="K814" s="11" t="s">
        <v>2958</v>
      </c>
      <c r="L814" s="11">
        <v>2</v>
      </c>
    </row>
    <row r="815" spans="1:12">
      <c r="A815" s="11" t="s">
        <v>1565</v>
      </c>
      <c r="D815" s="11" t="s">
        <v>260</v>
      </c>
      <c r="E815" s="19" t="s">
        <v>1815</v>
      </c>
      <c r="F815" s="10">
        <v>42036</v>
      </c>
      <c r="G815" s="10">
        <v>44593</v>
      </c>
      <c r="H815" s="11">
        <v>8</v>
      </c>
      <c r="I815" s="20" t="s">
        <v>259</v>
      </c>
      <c r="J815" s="11" t="s">
        <v>261</v>
      </c>
      <c r="K815" s="11" t="s">
        <v>2958</v>
      </c>
      <c r="L815" s="11">
        <v>2</v>
      </c>
    </row>
    <row r="816" spans="1:12">
      <c r="A816" s="11" t="s">
        <v>1566</v>
      </c>
      <c r="D816" s="11" t="s">
        <v>260</v>
      </c>
      <c r="E816" s="19" t="s">
        <v>1816</v>
      </c>
      <c r="F816" s="10">
        <v>42036</v>
      </c>
      <c r="G816" s="10">
        <v>44593</v>
      </c>
      <c r="H816" s="11">
        <v>8</v>
      </c>
      <c r="I816" s="20" t="s">
        <v>259</v>
      </c>
      <c r="J816" s="11" t="s">
        <v>261</v>
      </c>
      <c r="K816" s="11" t="s">
        <v>2958</v>
      </c>
      <c r="L816" s="11">
        <v>2</v>
      </c>
    </row>
    <row r="817" spans="1:12">
      <c r="A817" s="11" t="s">
        <v>1567</v>
      </c>
      <c r="D817" s="11" t="s">
        <v>260</v>
      </c>
      <c r="E817" s="19" t="s">
        <v>1817</v>
      </c>
      <c r="F817" s="10">
        <v>42036</v>
      </c>
      <c r="G817" s="10">
        <v>44593</v>
      </c>
      <c r="H817" s="11">
        <v>8</v>
      </c>
      <c r="I817" s="20" t="s">
        <v>259</v>
      </c>
      <c r="J817" s="11" t="s">
        <v>261</v>
      </c>
      <c r="K817" s="11" t="s">
        <v>2958</v>
      </c>
      <c r="L817" s="11">
        <v>2</v>
      </c>
    </row>
    <row r="818" spans="1:12">
      <c r="A818" s="11" t="s">
        <v>1568</v>
      </c>
      <c r="D818" s="11" t="s">
        <v>260</v>
      </c>
      <c r="E818" s="19" t="s">
        <v>1818</v>
      </c>
      <c r="F818" s="10">
        <v>42036</v>
      </c>
      <c r="G818" s="10">
        <v>44593</v>
      </c>
      <c r="H818" s="11">
        <v>8</v>
      </c>
      <c r="I818" s="20" t="s">
        <v>259</v>
      </c>
      <c r="J818" s="11" t="s">
        <v>261</v>
      </c>
      <c r="K818" s="11" t="s">
        <v>2958</v>
      </c>
      <c r="L818" s="11">
        <v>2</v>
      </c>
    </row>
    <row r="819" spans="1:12">
      <c r="A819" s="11" t="s">
        <v>1569</v>
      </c>
      <c r="D819" s="11" t="s">
        <v>260</v>
      </c>
      <c r="E819" s="19" t="s">
        <v>1819</v>
      </c>
      <c r="F819" s="10">
        <v>42036</v>
      </c>
      <c r="G819" s="10">
        <v>44593</v>
      </c>
      <c r="H819" s="11">
        <v>8</v>
      </c>
      <c r="I819" s="20" t="s">
        <v>259</v>
      </c>
      <c r="J819" s="11" t="s">
        <v>261</v>
      </c>
      <c r="K819" s="11" t="s">
        <v>2958</v>
      </c>
      <c r="L819" s="11">
        <v>2</v>
      </c>
    </row>
    <row r="820" spans="1:12">
      <c r="A820" s="11" t="s">
        <v>1570</v>
      </c>
      <c r="D820" s="11" t="s">
        <v>260</v>
      </c>
      <c r="E820" s="19" t="s">
        <v>1820</v>
      </c>
      <c r="F820" s="10">
        <v>42036</v>
      </c>
      <c r="G820" s="10">
        <v>44593</v>
      </c>
      <c r="H820" s="11">
        <v>8</v>
      </c>
      <c r="I820" s="20" t="s">
        <v>259</v>
      </c>
      <c r="J820" s="11" t="s">
        <v>261</v>
      </c>
      <c r="K820" s="11" t="s">
        <v>2958</v>
      </c>
      <c r="L820" s="11">
        <v>2</v>
      </c>
    </row>
    <row r="821" spans="1:12">
      <c r="A821" s="11" t="s">
        <v>1571</v>
      </c>
      <c r="D821" s="11" t="s">
        <v>260</v>
      </c>
      <c r="E821" s="19" t="s">
        <v>1821</v>
      </c>
      <c r="F821" s="10">
        <v>42036</v>
      </c>
      <c r="G821" s="10">
        <v>44593</v>
      </c>
      <c r="H821" s="11">
        <v>8</v>
      </c>
      <c r="I821" s="20" t="s">
        <v>259</v>
      </c>
      <c r="J821" s="11" t="s">
        <v>261</v>
      </c>
      <c r="K821" s="11" t="s">
        <v>2958</v>
      </c>
      <c r="L821" s="11">
        <v>2</v>
      </c>
    </row>
    <row r="822" spans="1:12">
      <c r="A822" s="11" t="s">
        <v>1572</v>
      </c>
      <c r="D822" s="11" t="s">
        <v>260</v>
      </c>
      <c r="E822" s="19" t="s">
        <v>1822</v>
      </c>
      <c r="F822" s="10">
        <v>42036</v>
      </c>
      <c r="G822" s="10">
        <v>44593</v>
      </c>
      <c r="H822" s="11">
        <v>8</v>
      </c>
      <c r="I822" s="20" t="s">
        <v>259</v>
      </c>
      <c r="J822" s="11" t="s">
        <v>261</v>
      </c>
      <c r="K822" s="11" t="s">
        <v>2958</v>
      </c>
      <c r="L822" s="11">
        <v>2</v>
      </c>
    </row>
    <row r="823" spans="1:12">
      <c r="A823" s="11" t="s">
        <v>1573</v>
      </c>
      <c r="D823" s="11" t="s">
        <v>260</v>
      </c>
      <c r="E823" s="19" t="s">
        <v>1823</v>
      </c>
      <c r="F823" s="10">
        <v>42036</v>
      </c>
      <c r="G823" s="10">
        <v>44593</v>
      </c>
      <c r="H823" s="11">
        <v>8</v>
      </c>
      <c r="I823" s="20" t="s">
        <v>259</v>
      </c>
      <c r="J823" s="11" t="s">
        <v>261</v>
      </c>
      <c r="K823" s="11" t="s">
        <v>2958</v>
      </c>
      <c r="L823" s="11">
        <v>2</v>
      </c>
    </row>
    <row r="824" spans="1:12">
      <c r="A824" s="11" t="s">
        <v>1574</v>
      </c>
      <c r="D824" s="11" t="s">
        <v>260</v>
      </c>
      <c r="E824" s="19" t="s">
        <v>1824</v>
      </c>
      <c r="F824" s="10">
        <v>42036</v>
      </c>
      <c r="G824" s="10">
        <v>44593</v>
      </c>
      <c r="H824" s="11">
        <v>8</v>
      </c>
      <c r="I824" s="20" t="s">
        <v>259</v>
      </c>
      <c r="J824" s="11" t="s">
        <v>261</v>
      </c>
      <c r="K824" s="11" t="s">
        <v>2958</v>
      </c>
      <c r="L824" s="11">
        <v>2</v>
      </c>
    </row>
    <row r="825" spans="1:12">
      <c r="A825" s="11" t="s">
        <v>1575</v>
      </c>
      <c r="D825" s="11" t="s">
        <v>260</v>
      </c>
      <c r="E825" s="19" t="s">
        <v>1825</v>
      </c>
      <c r="F825" s="10">
        <v>42036</v>
      </c>
      <c r="G825" s="10">
        <v>44593</v>
      </c>
      <c r="H825" s="11">
        <v>8</v>
      </c>
      <c r="I825" s="20" t="s">
        <v>259</v>
      </c>
      <c r="J825" s="11" t="s">
        <v>261</v>
      </c>
      <c r="K825" s="11" t="s">
        <v>2958</v>
      </c>
      <c r="L825" s="11">
        <v>2</v>
      </c>
    </row>
    <row r="826" spans="1:12">
      <c r="A826" s="11" t="s">
        <v>1576</v>
      </c>
      <c r="D826" s="11" t="s">
        <v>260</v>
      </c>
      <c r="E826" s="19" t="s">
        <v>1826</v>
      </c>
      <c r="F826" s="10">
        <v>42036</v>
      </c>
      <c r="G826" s="10">
        <v>44593</v>
      </c>
      <c r="H826" s="11">
        <v>8</v>
      </c>
      <c r="I826" s="20" t="s">
        <v>259</v>
      </c>
      <c r="J826" s="11" t="s">
        <v>261</v>
      </c>
      <c r="K826" s="11" t="s">
        <v>2958</v>
      </c>
      <c r="L826" s="11">
        <v>2</v>
      </c>
    </row>
    <row r="827" spans="1:12">
      <c r="A827" s="11" t="s">
        <v>1577</v>
      </c>
      <c r="D827" s="11" t="s">
        <v>260</v>
      </c>
      <c r="E827" s="19" t="s">
        <v>1827</v>
      </c>
      <c r="F827" s="10">
        <v>42036</v>
      </c>
      <c r="G827" s="10">
        <v>44593</v>
      </c>
      <c r="H827" s="11">
        <v>8</v>
      </c>
      <c r="I827" s="20" t="s">
        <v>259</v>
      </c>
      <c r="J827" s="11" t="s">
        <v>261</v>
      </c>
      <c r="K827" s="11" t="s">
        <v>2958</v>
      </c>
      <c r="L827" s="11">
        <v>2</v>
      </c>
    </row>
    <row r="828" spans="1:12">
      <c r="A828" s="11" t="s">
        <v>1578</v>
      </c>
      <c r="D828" s="11" t="s">
        <v>260</v>
      </c>
      <c r="E828" s="19" t="s">
        <v>1828</v>
      </c>
      <c r="F828" s="10">
        <v>42036</v>
      </c>
      <c r="G828" s="10">
        <v>44593</v>
      </c>
      <c r="H828" s="11">
        <v>8</v>
      </c>
      <c r="I828" s="20" t="s">
        <v>259</v>
      </c>
      <c r="J828" s="11" t="s">
        <v>261</v>
      </c>
      <c r="K828" s="11" t="s">
        <v>2958</v>
      </c>
      <c r="L828" s="11">
        <v>2</v>
      </c>
    </row>
    <row r="829" spans="1:12">
      <c r="A829" s="11" t="s">
        <v>1579</v>
      </c>
      <c r="D829" s="11" t="s">
        <v>260</v>
      </c>
      <c r="E829" s="19" t="s">
        <v>1829</v>
      </c>
      <c r="F829" s="10">
        <v>42036</v>
      </c>
      <c r="G829" s="10">
        <v>44593</v>
      </c>
      <c r="H829" s="11">
        <v>8</v>
      </c>
      <c r="I829" s="20" t="s">
        <v>259</v>
      </c>
      <c r="J829" s="11" t="s">
        <v>261</v>
      </c>
      <c r="K829" s="11" t="s">
        <v>2958</v>
      </c>
      <c r="L829" s="11">
        <v>2</v>
      </c>
    </row>
    <row r="830" spans="1:12">
      <c r="A830" s="11" t="s">
        <v>1580</v>
      </c>
      <c r="D830" s="11" t="s">
        <v>260</v>
      </c>
      <c r="E830" s="19" t="s">
        <v>1830</v>
      </c>
      <c r="F830" s="10">
        <v>42036</v>
      </c>
      <c r="G830" s="10">
        <v>44593</v>
      </c>
      <c r="H830" s="11">
        <v>8</v>
      </c>
      <c r="I830" s="20" t="s">
        <v>259</v>
      </c>
      <c r="J830" s="11" t="s">
        <v>261</v>
      </c>
      <c r="K830" s="11" t="s">
        <v>2958</v>
      </c>
      <c r="L830" s="11">
        <v>2</v>
      </c>
    </row>
    <row r="831" spans="1:12">
      <c r="A831" s="11" t="s">
        <v>1581</v>
      </c>
      <c r="D831" s="11" t="s">
        <v>260</v>
      </c>
      <c r="E831" s="19" t="s">
        <v>1831</v>
      </c>
      <c r="F831" s="10">
        <v>42036</v>
      </c>
      <c r="G831" s="10">
        <v>44593</v>
      </c>
      <c r="H831" s="11">
        <v>8</v>
      </c>
      <c r="I831" s="20" t="s">
        <v>259</v>
      </c>
      <c r="J831" s="11" t="s">
        <v>261</v>
      </c>
      <c r="K831" s="11" t="s">
        <v>2958</v>
      </c>
      <c r="L831" s="11">
        <v>2</v>
      </c>
    </row>
    <row r="832" spans="1:12">
      <c r="A832" s="11" t="s">
        <v>1582</v>
      </c>
      <c r="D832" s="11" t="s">
        <v>260</v>
      </c>
      <c r="E832" s="19" t="s">
        <v>1832</v>
      </c>
      <c r="F832" s="10">
        <v>42036</v>
      </c>
      <c r="G832" s="10">
        <v>44593</v>
      </c>
      <c r="H832" s="11">
        <v>8</v>
      </c>
      <c r="I832" s="20" t="s">
        <v>259</v>
      </c>
      <c r="J832" s="11" t="s">
        <v>261</v>
      </c>
      <c r="K832" s="11" t="s">
        <v>2958</v>
      </c>
      <c r="L832" s="11">
        <v>2</v>
      </c>
    </row>
    <row r="833" spans="1:12">
      <c r="A833" s="11" t="s">
        <v>1583</v>
      </c>
      <c r="D833" s="11" t="s">
        <v>260</v>
      </c>
      <c r="E833" s="19" t="s">
        <v>1833</v>
      </c>
      <c r="F833" s="10">
        <v>42036</v>
      </c>
      <c r="G833" s="10">
        <v>44593</v>
      </c>
      <c r="H833" s="11">
        <v>8</v>
      </c>
      <c r="I833" s="20" t="s">
        <v>259</v>
      </c>
      <c r="J833" s="11" t="s">
        <v>261</v>
      </c>
      <c r="K833" s="11" t="s">
        <v>2958</v>
      </c>
      <c r="L833" s="11">
        <v>2</v>
      </c>
    </row>
    <row r="834" spans="1:12">
      <c r="A834" s="11" t="s">
        <v>1584</v>
      </c>
      <c r="D834" s="11" t="s">
        <v>260</v>
      </c>
      <c r="E834" s="19" t="s">
        <v>1834</v>
      </c>
      <c r="F834" s="10">
        <v>42036</v>
      </c>
      <c r="G834" s="10">
        <v>44593</v>
      </c>
      <c r="H834" s="11">
        <v>8</v>
      </c>
      <c r="I834" s="20" t="s">
        <v>259</v>
      </c>
      <c r="J834" s="11" t="s">
        <v>261</v>
      </c>
      <c r="K834" s="11" t="s">
        <v>2958</v>
      </c>
      <c r="L834" s="11">
        <v>2</v>
      </c>
    </row>
    <row r="835" spans="1:12">
      <c r="A835" s="11" t="s">
        <v>1585</v>
      </c>
      <c r="D835" s="11" t="s">
        <v>260</v>
      </c>
      <c r="E835" s="19" t="s">
        <v>1835</v>
      </c>
      <c r="F835" s="10">
        <v>42036</v>
      </c>
      <c r="G835" s="10">
        <v>44593</v>
      </c>
      <c r="H835" s="11">
        <v>8</v>
      </c>
      <c r="I835" s="20" t="s">
        <v>259</v>
      </c>
      <c r="J835" s="11" t="s">
        <v>261</v>
      </c>
      <c r="K835" s="11" t="s">
        <v>2958</v>
      </c>
      <c r="L835" s="11">
        <v>2</v>
      </c>
    </row>
    <row r="836" spans="1:12">
      <c r="A836" s="11" t="s">
        <v>1586</v>
      </c>
      <c r="D836" s="11" t="s">
        <v>260</v>
      </c>
      <c r="E836" s="19" t="s">
        <v>1836</v>
      </c>
      <c r="F836" s="10">
        <v>42036</v>
      </c>
      <c r="G836" s="10">
        <v>44593</v>
      </c>
      <c r="H836" s="11">
        <v>8</v>
      </c>
      <c r="I836" s="20" t="s">
        <v>259</v>
      </c>
      <c r="J836" s="11" t="s">
        <v>261</v>
      </c>
      <c r="K836" s="11" t="s">
        <v>2958</v>
      </c>
      <c r="L836" s="11">
        <v>2</v>
      </c>
    </row>
    <row r="837" spans="1:12">
      <c r="A837" s="11" t="s">
        <v>1587</v>
      </c>
      <c r="D837" s="11" t="s">
        <v>260</v>
      </c>
      <c r="E837" s="19" t="s">
        <v>1837</v>
      </c>
      <c r="F837" s="10">
        <v>42036</v>
      </c>
      <c r="G837" s="10">
        <v>44593</v>
      </c>
      <c r="H837" s="11">
        <v>8</v>
      </c>
      <c r="I837" s="20" t="s">
        <v>259</v>
      </c>
      <c r="J837" s="11" t="s">
        <v>261</v>
      </c>
      <c r="K837" s="11" t="s">
        <v>2958</v>
      </c>
      <c r="L837" s="11">
        <v>2</v>
      </c>
    </row>
    <row r="838" spans="1:12">
      <c r="A838" s="11" t="s">
        <v>1588</v>
      </c>
      <c r="D838" s="11" t="s">
        <v>260</v>
      </c>
      <c r="E838" s="19" t="s">
        <v>1838</v>
      </c>
      <c r="F838" s="10">
        <v>42036</v>
      </c>
      <c r="G838" s="10">
        <v>44593</v>
      </c>
      <c r="H838" s="11">
        <v>8</v>
      </c>
      <c r="I838" s="20" t="s">
        <v>259</v>
      </c>
      <c r="J838" s="11" t="s">
        <v>261</v>
      </c>
      <c r="K838" s="11" t="s">
        <v>2958</v>
      </c>
      <c r="L838" s="11">
        <v>2</v>
      </c>
    </row>
    <row r="839" spans="1:12">
      <c r="A839" s="11" t="s">
        <v>1589</v>
      </c>
      <c r="D839" s="11" t="s">
        <v>260</v>
      </c>
      <c r="E839" s="19" t="s">
        <v>1839</v>
      </c>
      <c r="F839" s="10">
        <v>42036</v>
      </c>
      <c r="G839" s="10">
        <v>44593</v>
      </c>
      <c r="H839" s="11">
        <v>8</v>
      </c>
      <c r="I839" s="20" t="s">
        <v>259</v>
      </c>
      <c r="J839" s="11" t="s">
        <v>261</v>
      </c>
      <c r="K839" s="11" t="s">
        <v>2958</v>
      </c>
      <c r="L839" s="11">
        <v>2</v>
      </c>
    </row>
    <row r="840" spans="1:12">
      <c r="A840" s="11" t="s">
        <v>1590</v>
      </c>
      <c r="D840" s="11" t="s">
        <v>260</v>
      </c>
      <c r="E840" s="19" t="s">
        <v>1840</v>
      </c>
      <c r="F840" s="10">
        <v>42036</v>
      </c>
      <c r="G840" s="10">
        <v>44593</v>
      </c>
      <c r="H840" s="11">
        <v>8</v>
      </c>
      <c r="I840" s="20" t="s">
        <v>259</v>
      </c>
      <c r="J840" s="11" t="s">
        <v>261</v>
      </c>
      <c r="K840" s="11" t="s">
        <v>2958</v>
      </c>
      <c r="L840" s="11">
        <v>2</v>
      </c>
    </row>
    <row r="841" spans="1:12">
      <c r="A841" s="11" t="s">
        <v>1591</v>
      </c>
      <c r="D841" s="11" t="s">
        <v>260</v>
      </c>
      <c r="E841" s="19" t="s">
        <v>1841</v>
      </c>
      <c r="F841" s="10">
        <v>42036</v>
      </c>
      <c r="G841" s="10">
        <v>44593</v>
      </c>
      <c r="H841" s="11">
        <v>8</v>
      </c>
      <c r="I841" s="20" t="s">
        <v>259</v>
      </c>
      <c r="J841" s="11" t="s">
        <v>261</v>
      </c>
      <c r="K841" s="11" t="s">
        <v>2958</v>
      </c>
      <c r="L841" s="11">
        <v>2</v>
      </c>
    </row>
    <row r="842" spans="1:12">
      <c r="A842" s="11" t="s">
        <v>1592</v>
      </c>
      <c r="D842" s="11" t="s">
        <v>260</v>
      </c>
      <c r="E842" s="19" t="s">
        <v>1842</v>
      </c>
      <c r="F842" s="10">
        <v>42036</v>
      </c>
      <c r="G842" s="10">
        <v>44593</v>
      </c>
      <c r="H842" s="11">
        <v>8</v>
      </c>
      <c r="I842" s="20" t="s">
        <v>259</v>
      </c>
      <c r="J842" s="11" t="s">
        <v>261</v>
      </c>
      <c r="K842" s="11" t="s">
        <v>2958</v>
      </c>
      <c r="L842" s="11">
        <v>2</v>
      </c>
    </row>
    <row r="843" spans="1:12">
      <c r="A843" s="11" t="s">
        <v>1593</v>
      </c>
      <c r="D843" s="11" t="s">
        <v>260</v>
      </c>
      <c r="E843" s="19" t="s">
        <v>1843</v>
      </c>
      <c r="F843" s="10">
        <v>42036</v>
      </c>
      <c r="G843" s="10">
        <v>44593</v>
      </c>
      <c r="H843" s="11">
        <v>8</v>
      </c>
      <c r="I843" s="20" t="s">
        <v>259</v>
      </c>
      <c r="J843" s="11" t="s">
        <v>261</v>
      </c>
      <c r="K843" s="11" t="s">
        <v>2958</v>
      </c>
      <c r="L843" s="11">
        <v>2</v>
      </c>
    </row>
    <row r="844" spans="1:12">
      <c r="A844" s="11" t="s">
        <v>1594</v>
      </c>
      <c r="D844" s="11" t="s">
        <v>260</v>
      </c>
      <c r="E844" s="19" t="s">
        <v>1844</v>
      </c>
      <c r="F844" s="10">
        <v>42036</v>
      </c>
      <c r="G844" s="10">
        <v>44593</v>
      </c>
      <c r="H844" s="11">
        <v>8</v>
      </c>
      <c r="I844" s="20" t="s">
        <v>259</v>
      </c>
      <c r="J844" s="11" t="s">
        <v>261</v>
      </c>
      <c r="K844" s="11" t="s">
        <v>2958</v>
      </c>
      <c r="L844" s="11">
        <v>2</v>
      </c>
    </row>
    <row r="845" spans="1:12">
      <c r="A845" s="11" t="s">
        <v>1595</v>
      </c>
      <c r="D845" s="11" t="s">
        <v>260</v>
      </c>
      <c r="E845" s="19" t="s">
        <v>1845</v>
      </c>
      <c r="F845" s="10">
        <v>42036</v>
      </c>
      <c r="G845" s="10">
        <v>44593</v>
      </c>
      <c r="H845" s="11">
        <v>8</v>
      </c>
      <c r="I845" s="20" t="s">
        <v>259</v>
      </c>
      <c r="J845" s="11" t="s">
        <v>261</v>
      </c>
      <c r="K845" s="11" t="s">
        <v>2958</v>
      </c>
      <c r="L845" s="11">
        <v>2</v>
      </c>
    </row>
    <row r="846" spans="1:12">
      <c r="A846" s="11" t="s">
        <v>1596</v>
      </c>
      <c r="D846" s="11" t="s">
        <v>260</v>
      </c>
      <c r="E846" s="19" t="s">
        <v>1846</v>
      </c>
      <c r="F846" s="10">
        <v>42036</v>
      </c>
      <c r="G846" s="10">
        <v>44593</v>
      </c>
      <c r="H846" s="11">
        <v>8</v>
      </c>
      <c r="I846" s="20" t="s">
        <v>259</v>
      </c>
      <c r="J846" s="11" t="s">
        <v>261</v>
      </c>
      <c r="K846" s="11" t="s">
        <v>2958</v>
      </c>
      <c r="L846" s="11">
        <v>2</v>
      </c>
    </row>
    <row r="847" spans="1:12">
      <c r="A847" s="11" t="s">
        <v>1597</v>
      </c>
      <c r="D847" s="11" t="s">
        <v>260</v>
      </c>
      <c r="E847" s="19" t="s">
        <v>1847</v>
      </c>
      <c r="F847" s="10">
        <v>42036</v>
      </c>
      <c r="G847" s="10">
        <v>44593</v>
      </c>
      <c r="H847" s="11">
        <v>8</v>
      </c>
      <c r="I847" s="20" t="s">
        <v>259</v>
      </c>
      <c r="J847" s="11" t="s">
        <v>261</v>
      </c>
      <c r="K847" s="11" t="s">
        <v>2958</v>
      </c>
      <c r="L847" s="11">
        <v>2</v>
      </c>
    </row>
    <row r="848" spans="1:12">
      <c r="A848" s="11" t="s">
        <v>1598</v>
      </c>
      <c r="D848" s="11" t="s">
        <v>260</v>
      </c>
      <c r="E848" s="19" t="s">
        <v>1848</v>
      </c>
      <c r="F848" s="10">
        <v>42036</v>
      </c>
      <c r="G848" s="10">
        <v>44593</v>
      </c>
      <c r="H848" s="11">
        <v>8</v>
      </c>
      <c r="I848" s="20" t="s">
        <v>259</v>
      </c>
      <c r="J848" s="11" t="s">
        <v>261</v>
      </c>
      <c r="K848" s="11" t="s">
        <v>2958</v>
      </c>
      <c r="L848" s="11">
        <v>2</v>
      </c>
    </row>
    <row r="849" spans="1:12">
      <c r="A849" s="11" t="s">
        <v>1599</v>
      </c>
      <c r="D849" s="11" t="s">
        <v>260</v>
      </c>
      <c r="E849" s="19" t="s">
        <v>1849</v>
      </c>
      <c r="F849" s="10">
        <v>42036</v>
      </c>
      <c r="G849" s="10">
        <v>44593</v>
      </c>
      <c r="H849" s="11">
        <v>8</v>
      </c>
      <c r="I849" s="20" t="s">
        <v>259</v>
      </c>
      <c r="J849" s="11" t="s">
        <v>261</v>
      </c>
      <c r="K849" s="11" t="s">
        <v>2958</v>
      </c>
      <c r="L849" s="11">
        <v>2</v>
      </c>
    </row>
    <row r="850" spans="1:12">
      <c r="A850" s="11" t="s">
        <v>1600</v>
      </c>
      <c r="D850" s="11" t="s">
        <v>260</v>
      </c>
      <c r="E850" s="19" t="s">
        <v>1850</v>
      </c>
      <c r="F850" s="10">
        <v>42036</v>
      </c>
      <c r="G850" s="10">
        <v>44593</v>
      </c>
      <c r="H850" s="11">
        <v>8</v>
      </c>
      <c r="I850" s="20" t="s">
        <v>259</v>
      </c>
      <c r="J850" s="11" t="s">
        <v>261</v>
      </c>
      <c r="K850" s="11" t="s">
        <v>2958</v>
      </c>
      <c r="L850" s="11">
        <v>2</v>
      </c>
    </row>
    <row r="851" spans="1:12">
      <c r="A851" s="11" t="s">
        <v>1601</v>
      </c>
      <c r="D851" s="11" t="s">
        <v>260</v>
      </c>
      <c r="E851" s="19" t="s">
        <v>1851</v>
      </c>
      <c r="F851" s="10">
        <v>42036</v>
      </c>
      <c r="G851" s="10">
        <v>44593</v>
      </c>
      <c r="H851" s="11">
        <v>8</v>
      </c>
      <c r="I851" s="20" t="s">
        <v>259</v>
      </c>
      <c r="J851" s="11" t="s">
        <v>261</v>
      </c>
      <c r="K851" s="11" t="s">
        <v>2958</v>
      </c>
      <c r="L851" s="11">
        <v>2</v>
      </c>
    </row>
    <row r="852" spans="1:12">
      <c r="A852" s="11" t="s">
        <v>1602</v>
      </c>
      <c r="D852" s="11" t="s">
        <v>260</v>
      </c>
      <c r="E852" s="19" t="s">
        <v>1852</v>
      </c>
      <c r="F852" s="10">
        <v>42036</v>
      </c>
      <c r="G852" s="10">
        <v>44593</v>
      </c>
      <c r="H852" s="11">
        <v>8</v>
      </c>
      <c r="I852" s="20" t="s">
        <v>259</v>
      </c>
      <c r="J852" s="11" t="s">
        <v>261</v>
      </c>
      <c r="K852" s="11" t="s">
        <v>2958</v>
      </c>
      <c r="L852" s="11">
        <v>2</v>
      </c>
    </row>
    <row r="853" spans="1:12">
      <c r="A853" s="11" t="s">
        <v>1603</v>
      </c>
      <c r="D853" s="11" t="s">
        <v>260</v>
      </c>
      <c r="E853" s="19" t="s">
        <v>1853</v>
      </c>
      <c r="F853" s="10">
        <v>42036</v>
      </c>
      <c r="G853" s="10">
        <v>44593</v>
      </c>
      <c r="H853" s="11">
        <v>8</v>
      </c>
      <c r="I853" s="20" t="s">
        <v>259</v>
      </c>
      <c r="J853" s="11" t="s">
        <v>261</v>
      </c>
      <c r="K853" s="11" t="s">
        <v>2958</v>
      </c>
      <c r="L853" s="11">
        <v>2</v>
      </c>
    </row>
    <row r="854" spans="1:12">
      <c r="A854" s="11" t="s">
        <v>1604</v>
      </c>
      <c r="D854" s="11" t="s">
        <v>260</v>
      </c>
      <c r="E854" s="19" t="s">
        <v>1854</v>
      </c>
      <c r="F854" s="10">
        <v>42036</v>
      </c>
      <c r="G854" s="10">
        <v>44593</v>
      </c>
      <c r="H854" s="11">
        <v>8</v>
      </c>
      <c r="I854" s="20" t="s">
        <v>259</v>
      </c>
      <c r="J854" s="11" t="s">
        <v>261</v>
      </c>
      <c r="K854" s="11" t="s">
        <v>2958</v>
      </c>
      <c r="L854" s="11">
        <v>2</v>
      </c>
    </row>
    <row r="855" spans="1:12">
      <c r="A855" s="11" t="s">
        <v>1605</v>
      </c>
      <c r="D855" s="11" t="s">
        <v>260</v>
      </c>
      <c r="E855" s="19" t="s">
        <v>1855</v>
      </c>
      <c r="F855" s="10">
        <v>42036</v>
      </c>
      <c r="G855" s="10">
        <v>44593</v>
      </c>
      <c r="H855" s="11">
        <v>8</v>
      </c>
      <c r="I855" s="20" t="s">
        <v>259</v>
      </c>
      <c r="J855" s="11" t="s">
        <v>261</v>
      </c>
      <c r="K855" s="11" t="s">
        <v>2958</v>
      </c>
      <c r="L855" s="11">
        <v>2</v>
      </c>
    </row>
    <row r="856" spans="1:12">
      <c r="A856" s="11" t="s">
        <v>1606</v>
      </c>
      <c r="D856" s="11" t="s">
        <v>260</v>
      </c>
      <c r="E856" s="19" t="s">
        <v>1856</v>
      </c>
      <c r="F856" s="10">
        <v>42036</v>
      </c>
      <c r="G856" s="10">
        <v>44593</v>
      </c>
      <c r="H856" s="11">
        <v>8</v>
      </c>
      <c r="I856" s="20" t="s">
        <v>259</v>
      </c>
      <c r="J856" s="11" t="s">
        <v>261</v>
      </c>
      <c r="K856" s="11" t="s">
        <v>2958</v>
      </c>
      <c r="L856" s="11">
        <v>2</v>
      </c>
    </row>
    <row r="857" spans="1:12">
      <c r="A857" s="11" t="s">
        <v>1607</v>
      </c>
      <c r="D857" s="11" t="s">
        <v>260</v>
      </c>
      <c r="E857" s="19" t="s">
        <v>1857</v>
      </c>
      <c r="F857" s="10">
        <v>42036</v>
      </c>
      <c r="G857" s="10">
        <v>44593</v>
      </c>
      <c r="H857" s="11">
        <v>8</v>
      </c>
      <c r="I857" s="20" t="s">
        <v>259</v>
      </c>
      <c r="J857" s="11" t="s">
        <v>261</v>
      </c>
      <c r="K857" s="11" t="s">
        <v>2958</v>
      </c>
      <c r="L857" s="11">
        <v>2</v>
      </c>
    </row>
    <row r="858" spans="1:12">
      <c r="A858" s="11" t="s">
        <v>1608</v>
      </c>
      <c r="D858" s="11" t="s">
        <v>260</v>
      </c>
      <c r="E858" s="19" t="s">
        <v>1858</v>
      </c>
      <c r="F858" s="10">
        <v>42036</v>
      </c>
      <c r="G858" s="10">
        <v>44593</v>
      </c>
      <c r="H858" s="11">
        <v>8</v>
      </c>
      <c r="I858" s="20" t="s">
        <v>259</v>
      </c>
      <c r="J858" s="11" t="s">
        <v>261</v>
      </c>
      <c r="K858" s="11" t="s">
        <v>2958</v>
      </c>
      <c r="L858" s="11">
        <v>2</v>
      </c>
    </row>
    <row r="859" spans="1:12">
      <c r="A859" s="11" t="s">
        <v>1609</v>
      </c>
      <c r="D859" s="11" t="s">
        <v>260</v>
      </c>
      <c r="E859" s="19" t="s">
        <v>1859</v>
      </c>
      <c r="F859" s="10">
        <v>42036</v>
      </c>
      <c r="G859" s="10">
        <v>44593</v>
      </c>
      <c r="H859" s="11">
        <v>8</v>
      </c>
      <c r="I859" s="20" t="s">
        <v>259</v>
      </c>
      <c r="J859" s="11" t="s">
        <v>261</v>
      </c>
      <c r="K859" s="11" t="s">
        <v>2958</v>
      </c>
      <c r="L859" s="11">
        <v>2</v>
      </c>
    </row>
    <row r="860" spans="1:12">
      <c r="A860" s="11" t="s">
        <v>1610</v>
      </c>
      <c r="D860" s="11" t="s">
        <v>260</v>
      </c>
      <c r="E860" s="19" t="s">
        <v>1860</v>
      </c>
      <c r="F860" s="10">
        <v>42036</v>
      </c>
      <c r="G860" s="10">
        <v>44593</v>
      </c>
      <c r="H860" s="11">
        <v>8</v>
      </c>
      <c r="I860" s="20" t="s">
        <v>259</v>
      </c>
      <c r="J860" s="11" t="s">
        <v>261</v>
      </c>
      <c r="K860" s="11" t="s">
        <v>2958</v>
      </c>
      <c r="L860" s="11">
        <v>2</v>
      </c>
    </row>
    <row r="861" spans="1:12">
      <c r="A861" s="11" t="s">
        <v>1611</v>
      </c>
      <c r="D861" s="11" t="s">
        <v>260</v>
      </c>
      <c r="E861" s="19" t="s">
        <v>1861</v>
      </c>
      <c r="F861" s="10">
        <v>42036</v>
      </c>
      <c r="G861" s="10">
        <v>44593</v>
      </c>
      <c r="H861" s="11">
        <v>8</v>
      </c>
      <c r="I861" s="20" t="s">
        <v>259</v>
      </c>
      <c r="J861" s="11" t="s">
        <v>261</v>
      </c>
      <c r="K861" s="11" t="s">
        <v>2958</v>
      </c>
      <c r="L861" s="11">
        <v>2</v>
      </c>
    </row>
    <row r="862" spans="1:12">
      <c r="A862" s="11" t="s">
        <v>1612</v>
      </c>
      <c r="D862" s="11" t="s">
        <v>260</v>
      </c>
      <c r="E862" s="19" t="s">
        <v>1862</v>
      </c>
      <c r="F862" s="10">
        <v>42036</v>
      </c>
      <c r="G862" s="10">
        <v>44593</v>
      </c>
      <c r="H862" s="11">
        <v>8</v>
      </c>
      <c r="I862" s="20" t="s">
        <v>259</v>
      </c>
      <c r="J862" s="11" t="s">
        <v>261</v>
      </c>
      <c r="K862" s="11" t="s">
        <v>2958</v>
      </c>
      <c r="L862" s="11">
        <v>2</v>
      </c>
    </row>
    <row r="863" spans="1:12">
      <c r="A863" s="11" t="s">
        <v>1613</v>
      </c>
      <c r="D863" s="11" t="s">
        <v>260</v>
      </c>
      <c r="E863" s="19" t="s">
        <v>1863</v>
      </c>
      <c r="F863" s="10">
        <v>42036</v>
      </c>
      <c r="G863" s="10">
        <v>44593</v>
      </c>
      <c r="H863" s="11">
        <v>8</v>
      </c>
      <c r="I863" s="20" t="s">
        <v>259</v>
      </c>
      <c r="J863" s="11" t="s">
        <v>261</v>
      </c>
      <c r="K863" s="11" t="s">
        <v>2958</v>
      </c>
      <c r="L863" s="11">
        <v>2</v>
      </c>
    </row>
    <row r="864" spans="1:12">
      <c r="A864" s="11" t="s">
        <v>1614</v>
      </c>
      <c r="D864" s="11" t="s">
        <v>260</v>
      </c>
      <c r="E864" s="19" t="s">
        <v>1864</v>
      </c>
      <c r="F864" s="10">
        <v>42036</v>
      </c>
      <c r="G864" s="10">
        <v>44593</v>
      </c>
      <c r="H864" s="11">
        <v>8</v>
      </c>
      <c r="I864" s="20" t="s">
        <v>259</v>
      </c>
      <c r="J864" s="11" t="s">
        <v>261</v>
      </c>
      <c r="K864" s="11" t="s">
        <v>2958</v>
      </c>
      <c r="L864" s="11">
        <v>2</v>
      </c>
    </row>
    <row r="865" spans="1:12">
      <c r="A865" s="11" t="s">
        <v>1615</v>
      </c>
      <c r="D865" s="11" t="s">
        <v>260</v>
      </c>
      <c r="E865" s="19" t="s">
        <v>1865</v>
      </c>
      <c r="F865" s="10">
        <v>42036</v>
      </c>
      <c r="G865" s="10">
        <v>44593</v>
      </c>
      <c r="H865" s="11">
        <v>8</v>
      </c>
      <c r="I865" s="20" t="s">
        <v>259</v>
      </c>
      <c r="J865" s="11" t="s">
        <v>261</v>
      </c>
      <c r="K865" s="11" t="s">
        <v>2958</v>
      </c>
      <c r="L865" s="11">
        <v>2</v>
      </c>
    </row>
    <row r="866" spans="1:12">
      <c r="A866" s="11" t="s">
        <v>1616</v>
      </c>
      <c r="D866" s="11" t="s">
        <v>260</v>
      </c>
      <c r="E866" s="19" t="s">
        <v>1866</v>
      </c>
      <c r="F866" s="10">
        <v>42036</v>
      </c>
      <c r="G866" s="10">
        <v>44593</v>
      </c>
      <c r="H866" s="11">
        <v>8</v>
      </c>
      <c r="I866" s="20" t="s">
        <v>259</v>
      </c>
      <c r="J866" s="11" t="s">
        <v>261</v>
      </c>
      <c r="K866" s="11" t="s">
        <v>2958</v>
      </c>
      <c r="L866" s="11">
        <v>2</v>
      </c>
    </row>
    <row r="867" spans="1:12">
      <c r="A867" s="11" t="s">
        <v>1617</v>
      </c>
      <c r="D867" s="11" t="s">
        <v>260</v>
      </c>
      <c r="E867" s="19" t="s">
        <v>1867</v>
      </c>
      <c r="F867" s="10">
        <v>42036</v>
      </c>
      <c r="G867" s="10">
        <v>44593</v>
      </c>
      <c r="H867" s="11">
        <v>8</v>
      </c>
      <c r="I867" s="20" t="s">
        <v>259</v>
      </c>
      <c r="J867" s="11" t="s">
        <v>261</v>
      </c>
      <c r="K867" s="11" t="s">
        <v>2958</v>
      </c>
      <c r="L867" s="11">
        <v>2</v>
      </c>
    </row>
    <row r="868" spans="1:12">
      <c r="A868" s="11" t="s">
        <v>1618</v>
      </c>
      <c r="D868" s="11" t="s">
        <v>260</v>
      </c>
      <c r="E868" s="19" t="s">
        <v>1868</v>
      </c>
      <c r="F868" s="10">
        <v>42036</v>
      </c>
      <c r="G868" s="10">
        <v>44593</v>
      </c>
      <c r="H868" s="11">
        <v>8</v>
      </c>
      <c r="I868" s="20" t="s">
        <v>259</v>
      </c>
      <c r="J868" s="11" t="s">
        <v>261</v>
      </c>
      <c r="K868" s="11" t="s">
        <v>2958</v>
      </c>
      <c r="L868" s="11">
        <v>2</v>
      </c>
    </row>
    <row r="869" spans="1:12">
      <c r="A869" s="11" t="s">
        <v>1619</v>
      </c>
      <c r="D869" s="11" t="s">
        <v>260</v>
      </c>
      <c r="E869" s="19" t="s">
        <v>1869</v>
      </c>
      <c r="F869" s="10">
        <v>42036</v>
      </c>
      <c r="G869" s="10">
        <v>44593</v>
      </c>
      <c r="H869" s="11">
        <v>8</v>
      </c>
      <c r="I869" s="20" t="s">
        <v>259</v>
      </c>
      <c r="J869" s="11" t="s">
        <v>261</v>
      </c>
      <c r="K869" s="11" t="s">
        <v>2958</v>
      </c>
      <c r="L869" s="11">
        <v>2</v>
      </c>
    </row>
    <row r="870" spans="1:12">
      <c r="A870" s="11" t="s">
        <v>1620</v>
      </c>
      <c r="D870" s="11" t="s">
        <v>260</v>
      </c>
      <c r="E870" s="19" t="s">
        <v>1870</v>
      </c>
      <c r="F870" s="10">
        <v>42036</v>
      </c>
      <c r="G870" s="10">
        <v>44593</v>
      </c>
      <c r="H870" s="11">
        <v>8</v>
      </c>
      <c r="I870" s="20" t="s">
        <v>259</v>
      </c>
      <c r="J870" s="11" t="s">
        <v>261</v>
      </c>
      <c r="K870" s="11" t="s">
        <v>2958</v>
      </c>
      <c r="L870" s="11">
        <v>2</v>
      </c>
    </row>
    <row r="871" spans="1:12">
      <c r="A871" s="11" t="s">
        <v>1621</v>
      </c>
      <c r="D871" s="11" t="s">
        <v>260</v>
      </c>
      <c r="E871" s="19" t="s">
        <v>1871</v>
      </c>
      <c r="F871" s="10">
        <v>42036</v>
      </c>
      <c r="G871" s="10">
        <v>44593</v>
      </c>
      <c r="H871" s="11">
        <v>8</v>
      </c>
      <c r="I871" s="20" t="s">
        <v>259</v>
      </c>
      <c r="J871" s="11" t="s">
        <v>261</v>
      </c>
      <c r="K871" s="11" t="s">
        <v>2958</v>
      </c>
      <c r="L871" s="11">
        <v>2</v>
      </c>
    </row>
    <row r="872" spans="1:12">
      <c r="A872" s="11" t="s">
        <v>1622</v>
      </c>
      <c r="D872" s="11" t="s">
        <v>260</v>
      </c>
      <c r="E872" s="19" t="s">
        <v>1872</v>
      </c>
      <c r="F872" s="10">
        <v>42036</v>
      </c>
      <c r="G872" s="10">
        <v>44593</v>
      </c>
      <c r="H872" s="11">
        <v>8</v>
      </c>
      <c r="I872" s="20" t="s">
        <v>259</v>
      </c>
      <c r="J872" s="11" t="s">
        <v>261</v>
      </c>
      <c r="K872" s="11" t="s">
        <v>2958</v>
      </c>
      <c r="L872" s="11">
        <v>2</v>
      </c>
    </row>
    <row r="873" spans="1:12">
      <c r="A873" s="11" t="s">
        <v>1623</v>
      </c>
      <c r="D873" s="11" t="s">
        <v>260</v>
      </c>
      <c r="E873" s="19" t="s">
        <v>1873</v>
      </c>
      <c r="F873" s="10">
        <v>42036</v>
      </c>
      <c r="G873" s="10">
        <v>44593</v>
      </c>
      <c r="H873" s="11">
        <v>8</v>
      </c>
      <c r="I873" s="20" t="s">
        <v>259</v>
      </c>
      <c r="J873" s="11" t="s">
        <v>261</v>
      </c>
      <c r="K873" s="11" t="s">
        <v>2958</v>
      </c>
      <c r="L873" s="11">
        <v>2</v>
      </c>
    </row>
    <row r="874" spans="1:12">
      <c r="A874" s="11" t="s">
        <v>1624</v>
      </c>
      <c r="D874" s="11" t="s">
        <v>260</v>
      </c>
      <c r="E874" s="19" t="s">
        <v>1874</v>
      </c>
      <c r="F874" s="10">
        <v>42036</v>
      </c>
      <c r="G874" s="10">
        <v>44593</v>
      </c>
      <c r="H874" s="11">
        <v>8</v>
      </c>
      <c r="I874" s="20" t="s">
        <v>259</v>
      </c>
      <c r="J874" s="11" t="s">
        <v>261</v>
      </c>
      <c r="K874" s="11" t="s">
        <v>2958</v>
      </c>
      <c r="L874" s="11">
        <v>2</v>
      </c>
    </row>
    <row r="875" spans="1:12">
      <c r="A875" s="11" t="s">
        <v>1625</v>
      </c>
      <c r="D875" s="11" t="s">
        <v>260</v>
      </c>
      <c r="E875" s="19" t="s">
        <v>1875</v>
      </c>
      <c r="F875" s="10">
        <v>42036</v>
      </c>
      <c r="G875" s="10">
        <v>44593</v>
      </c>
      <c r="H875" s="11">
        <v>8</v>
      </c>
      <c r="I875" s="20" t="s">
        <v>259</v>
      </c>
      <c r="J875" s="11" t="s">
        <v>261</v>
      </c>
      <c r="K875" s="11" t="s">
        <v>2958</v>
      </c>
      <c r="L875" s="11">
        <v>2</v>
      </c>
    </row>
    <row r="876" spans="1:12">
      <c r="A876" s="11" t="s">
        <v>1626</v>
      </c>
      <c r="D876" s="11" t="s">
        <v>260</v>
      </c>
      <c r="E876" s="19" t="s">
        <v>1876</v>
      </c>
      <c r="F876" s="10">
        <v>42036</v>
      </c>
      <c r="G876" s="10">
        <v>44593</v>
      </c>
      <c r="H876" s="11">
        <v>8</v>
      </c>
      <c r="I876" s="20" t="s">
        <v>259</v>
      </c>
      <c r="J876" s="11" t="s">
        <v>261</v>
      </c>
      <c r="K876" s="11" t="s">
        <v>2958</v>
      </c>
      <c r="L876" s="11">
        <v>2</v>
      </c>
    </row>
    <row r="877" spans="1:12">
      <c r="A877" s="11" t="s">
        <v>1627</v>
      </c>
      <c r="D877" s="11" t="s">
        <v>260</v>
      </c>
      <c r="E877" s="19" t="s">
        <v>1877</v>
      </c>
      <c r="F877" s="10">
        <v>42036</v>
      </c>
      <c r="G877" s="10">
        <v>44593</v>
      </c>
      <c r="H877" s="11">
        <v>8</v>
      </c>
      <c r="I877" s="20" t="s">
        <v>259</v>
      </c>
      <c r="J877" s="11" t="s">
        <v>261</v>
      </c>
      <c r="K877" s="11" t="s">
        <v>2958</v>
      </c>
      <c r="L877" s="11">
        <v>2</v>
      </c>
    </row>
    <row r="878" spans="1:12">
      <c r="A878" s="11" t="s">
        <v>1628</v>
      </c>
      <c r="D878" s="11" t="s">
        <v>260</v>
      </c>
      <c r="E878" s="19" t="s">
        <v>1878</v>
      </c>
      <c r="F878" s="10">
        <v>42036</v>
      </c>
      <c r="G878" s="10">
        <v>44593</v>
      </c>
      <c r="H878" s="11">
        <v>8</v>
      </c>
      <c r="I878" s="20" t="s">
        <v>259</v>
      </c>
      <c r="J878" s="11" t="s">
        <v>261</v>
      </c>
      <c r="K878" s="11" t="s">
        <v>2958</v>
      </c>
      <c r="L878" s="11">
        <v>2</v>
      </c>
    </row>
    <row r="879" spans="1:12">
      <c r="A879" s="11" t="s">
        <v>1629</v>
      </c>
      <c r="D879" s="11" t="s">
        <v>260</v>
      </c>
      <c r="E879" s="19" t="s">
        <v>1879</v>
      </c>
      <c r="F879" s="10">
        <v>42036</v>
      </c>
      <c r="G879" s="10">
        <v>44593</v>
      </c>
      <c r="H879" s="11">
        <v>8</v>
      </c>
      <c r="I879" s="20" t="s">
        <v>259</v>
      </c>
      <c r="J879" s="11" t="s">
        <v>261</v>
      </c>
      <c r="K879" s="11" t="s">
        <v>2958</v>
      </c>
      <c r="L879" s="11">
        <v>2</v>
      </c>
    </row>
    <row r="880" spans="1:12">
      <c r="A880" s="11" t="s">
        <v>1630</v>
      </c>
      <c r="D880" s="11" t="s">
        <v>260</v>
      </c>
      <c r="E880" s="19" t="s">
        <v>1880</v>
      </c>
      <c r="F880" s="10">
        <v>42036</v>
      </c>
      <c r="G880" s="10">
        <v>44593</v>
      </c>
      <c r="H880" s="11">
        <v>8</v>
      </c>
      <c r="I880" s="20" t="s">
        <v>259</v>
      </c>
      <c r="J880" s="11" t="s">
        <v>261</v>
      </c>
      <c r="K880" s="11" t="s">
        <v>2958</v>
      </c>
      <c r="L880" s="11">
        <v>2</v>
      </c>
    </row>
    <row r="881" spans="1:12">
      <c r="A881" s="11" t="s">
        <v>1631</v>
      </c>
      <c r="D881" s="11" t="s">
        <v>260</v>
      </c>
      <c r="E881" s="19" t="s">
        <v>1881</v>
      </c>
      <c r="F881" s="10">
        <v>42036</v>
      </c>
      <c r="G881" s="10">
        <v>44593</v>
      </c>
      <c r="H881" s="11">
        <v>8</v>
      </c>
      <c r="I881" s="20" t="s">
        <v>259</v>
      </c>
      <c r="J881" s="11" t="s">
        <v>261</v>
      </c>
      <c r="K881" s="11" t="s">
        <v>2958</v>
      </c>
      <c r="L881" s="11">
        <v>2</v>
      </c>
    </row>
    <row r="882" spans="1:12">
      <c r="A882" s="11" t="s">
        <v>1632</v>
      </c>
      <c r="D882" s="11" t="s">
        <v>260</v>
      </c>
      <c r="E882" s="19" t="s">
        <v>1882</v>
      </c>
      <c r="F882" s="10">
        <v>42036</v>
      </c>
      <c r="G882" s="10">
        <v>44593</v>
      </c>
      <c r="H882" s="11">
        <v>8</v>
      </c>
      <c r="I882" s="20" t="s">
        <v>259</v>
      </c>
      <c r="J882" s="11" t="s">
        <v>261</v>
      </c>
      <c r="K882" s="11" t="s">
        <v>2958</v>
      </c>
      <c r="L882" s="11">
        <v>2</v>
      </c>
    </row>
    <row r="883" spans="1:12">
      <c r="A883" s="11" t="s">
        <v>1633</v>
      </c>
      <c r="D883" s="11" t="s">
        <v>260</v>
      </c>
      <c r="E883" s="19" t="s">
        <v>1883</v>
      </c>
      <c r="F883" s="10">
        <v>42036</v>
      </c>
      <c r="G883" s="10">
        <v>44593</v>
      </c>
      <c r="H883" s="11">
        <v>8</v>
      </c>
      <c r="I883" s="20" t="s">
        <v>259</v>
      </c>
      <c r="J883" s="11" t="s">
        <v>261</v>
      </c>
      <c r="K883" s="11" t="s">
        <v>2958</v>
      </c>
      <c r="L883" s="11">
        <v>2</v>
      </c>
    </row>
    <row r="884" spans="1:12">
      <c r="A884" s="11" t="s">
        <v>1634</v>
      </c>
      <c r="D884" s="11" t="s">
        <v>260</v>
      </c>
      <c r="E884" s="19" t="s">
        <v>1884</v>
      </c>
      <c r="F884" s="10">
        <v>42036</v>
      </c>
      <c r="G884" s="10">
        <v>44593</v>
      </c>
      <c r="H884" s="11">
        <v>8</v>
      </c>
      <c r="I884" s="20" t="s">
        <v>259</v>
      </c>
      <c r="J884" s="11" t="s">
        <v>261</v>
      </c>
      <c r="K884" s="11" t="s">
        <v>2958</v>
      </c>
      <c r="L884" s="11">
        <v>2</v>
      </c>
    </row>
    <row r="885" spans="1:12">
      <c r="A885" s="11" t="s">
        <v>1635</v>
      </c>
      <c r="D885" s="11" t="s">
        <v>260</v>
      </c>
      <c r="E885" s="19" t="s">
        <v>1885</v>
      </c>
      <c r="F885" s="10">
        <v>42036</v>
      </c>
      <c r="G885" s="10">
        <v>44593</v>
      </c>
      <c r="H885" s="11">
        <v>8</v>
      </c>
      <c r="I885" s="20" t="s">
        <v>259</v>
      </c>
      <c r="J885" s="11" t="s">
        <v>261</v>
      </c>
      <c r="K885" s="11" t="s">
        <v>2958</v>
      </c>
      <c r="L885" s="11">
        <v>2</v>
      </c>
    </row>
    <row r="886" spans="1:12">
      <c r="A886" s="11" t="s">
        <v>1636</v>
      </c>
      <c r="D886" s="11" t="s">
        <v>260</v>
      </c>
      <c r="E886" s="19" t="s">
        <v>1886</v>
      </c>
      <c r="F886" s="10">
        <v>42036</v>
      </c>
      <c r="G886" s="10">
        <v>44593</v>
      </c>
      <c r="H886" s="11">
        <v>8</v>
      </c>
      <c r="I886" s="20" t="s">
        <v>259</v>
      </c>
      <c r="J886" s="11" t="s">
        <v>261</v>
      </c>
      <c r="K886" s="11" t="s">
        <v>2958</v>
      </c>
      <c r="L886" s="11">
        <v>2</v>
      </c>
    </row>
    <row r="887" spans="1:12">
      <c r="A887" s="11" t="s">
        <v>1637</v>
      </c>
      <c r="D887" s="11" t="s">
        <v>260</v>
      </c>
      <c r="E887" s="19" t="s">
        <v>1887</v>
      </c>
      <c r="F887" s="10">
        <v>42036</v>
      </c>
      <c r="G887" s="10">
        <v>44593</v>
      </c>
      <c r="H887" s="11">
        <v>8</v>
      </c>
      <c r="I887" s="20" t="s">
        <v>259</v>
      </c>
      <c r="J887" s="11" t="s">
        <v>261</v>
      </c>
      <c r="K887" s="11" t="s">
        <v>2958</v>
      </c>
      <c r="L887" s="11">
        <v>2</v>
      </c>
    </row>
    <row r="888" spans="1:12">
      <c r="A888" s="11" t="s">
        <v>1638</v>
      </c>
      <c r="D888" s="11" t="s">
        <v>260</v>
      </c>
      <c r="E888" s="19" t="s">
        <v>1888</v>
      </c>
      <c r="F888" s="10">
        <v>42036</v>
      </c>
      <c r="G888" s="10">
        <v>44593</v>
      </c>
      <c r="H888" s="11">
        <v>8</v>
      </c>
      <c r="I888" s="20" t="s">
        <v>259</v>
      </c>
      <c r="J888" s="11" t="s">
        <v>261</v>
      </c>
      <c r="K888" s="11" t="s">
        <v>2958</v>
      </c>
      <c r="L888" s="11">
        <v>2</v>
      </c>
    </row>
    <row r="889" spans="1:12">
      <c r="A889" s="11" t="s">
        <v>1639</v>
      </c>
      <c r="D889" s="11" t="s">
        <v>260</v>
      </c>
      <c r="E889" s="19" t="s">
        <v>1889</v>
      </c>
      <c r="F889" s="10">
        <v>42036</v>
      </c>
      <c r="G889" s="10">
        <v>44593</v>
      </c>
      <c r="H889" s="11">
        <v>8</v>
      </c>
      <c r="I889" s="20" t="s">
        <v>259</v>
      </c>
      <c r="J889" s="11" t="s">
        <v>261</v>
      </c>
      <c r="K889" s="11" t="s">
        <v>2958</v>
      </c>
      <c r="L889" s="11">
        <v>2</v>
      </c>
    </row>
    <row r="890" spans="1:12">
      <c r="A890" s="11" t="s">
        <v>1640</v>
      </c>
      <c r="D890" s="11" t="s">
        <v>260</v>
      </c>
      <c r="E890" s="19" t="s">
        <v>1890</v>
      </c>
      <c r="F890" s="10">
        <v>42036</v>
      </c>
      <c r="G890" s="10">
        <v>44593</v>
      </c>
      <c r="H890" s="11">
        <v>8</v>
      </c>
      <c r="I890" s="20" t="s">
        <v>259</v>
      </c>
      <c r="J890" s="11" t="s">
        <v>261</v>
      </c>
      <c r="K890" s="11" t="s">
        <v>2958</v>
      </c>
      <c r="L890" s="11">
        <v>2</v>
      </c>
    </row>
    <row r="891" spans="1:12">
      <c r="A891" s="11" t="s">
        <v>1641</v>
      </c>
      <c r="D891" s="11" t="s">
        <v>260</v>
      </c>
      <c r="E891" s="19" t="s">
        <v>1891</v>
      </c>
      <c r="F891" s="10">
        <v>42036</v>
      </c>
      <c r="G891" s="10">
        <v>44593</v>
      </c>
      <c r="H891" s="11">
        <v>8</v>
      </c>
      <c r="I891" s="20" t="s">
        <v>259</v>
      </c>
      <c r="J891" s="11" t="s">
        <v>261</v>
      </c>
      <c r="K891" s="11" t="s">
        <v>2958</v>
      </c>
      <c r="L891" s="11">
        <v>2</v>
      </c>
    </row>
    <row r="892" spans="1:12">
      <c r="A892" s="11" t="s">
        <v>1642</v>
      </c>
      <c r="D892" s="11" t="s">
        <v>260</v>
      </c>
      <c r="E892" s="19" t="s">
        <v>1892</v>
      </c>
      <c r="F892" s="10">
        <v>42036</v>
      </c>
      <c r="G892" s="10">
        <v>44593</v>
      </c>
      <c r="H892" s="11">
        <v>8</v>
      </c>
      <c r="I892" s="20" t="s">
        <v>259</v>
      </c>
      <c r="J892" s="11" t="s">
        <v>261</v>
      </c>
      <c r="K892" s="11" t="s">
        <v>2958</v>
      </c>
      <c r="L892" s="11">
        <v>2</v>
      </c>
    </row>
    <row r="893" spans="1:12">
      <c r="A893" s="11" t="s">
        <v>1643</v>
      </c>
      <c r="D893" s="11" t="s">
        <v>260</v>
      </c>
      <c r="E893" s="19" t="s">
        <v>1893</v>
      </c>
      <c r="F893" s="10">
        <v>42036</v>
      </c>
      <c r="G893" s="10">
        <v>44593</v>
      </c>
      <c r="H893" s="11">
        <v>8</v>
      </c>
      <c r="I893" s="20" t="s">
        <v>259</v>
      </c>
      <c r="J893" s="11" t="s">
        <v>261</v>
      </c>
      <c r="K893" s="11" t="s">
        <v>2958</v>
      </c>
      <c r="L893" s="11">
        <v>2</v>
      </c>
    </row>
    <row r="894" spans="1:12">
      <c r="A894" s="11" t="s">
        <v>1644</v>
      </c>
      <c r="D894" s="11" t="s">
        <v>260</v>
      </c>
      <c r="E894" s="19" t="s">
        <v>1894</v>
      </c>
      <c r="F894" s="10">
        <v>42036</v>
      </c>
      <c r="G894" s="10">
        <v>44593</v>
      </c>
      <c r="H894" s="11">
        <v>8</v>
      </c>
      <c r="I894" s="20" t="s">
        <v>259</v>
      </c>
      <c r="J894" s="11" t="s">
        <v>261</v>
      </c>
      <c r="K894" s="11" t="s">
        <v>2958</v>
      </c>
      <c r="L894" s="11">
        <v>2</v>
      </c>
    </row>
    <row r="895" spans="1:12">
      <c r="A895" s="11" t="s">
        <v>1645</v>
      </c>
      <c r="D895" s="11" t="s">
        <v>260</v>
      </c>
      <c r="E895" s="19" t="s">
        <v>1895</v>
      </c>
      <c r="F895" s="10">
        <v>42036</v>
      </c>
      <c r="G895" s="10">
        <v>44593</v>
      </c>
      <c r="H895" s="11">
        <v>8</v>
      </c>
      <c r="I895" s="20" t="s">
        <v>259</v>
      </c>
      <c r="J895" s="11" t="s">
        <v>261</v>
      </c>
      <c r="K895" s="11" t="s">
        <v>2958</v>
      </c>
      <c r="L895" s="11">
        <v>2</v>
      </c>
    </row>
    <row r="896" spans="1:12">
      <c r="A896" s="11" t="s">
        <v>1646</v>
      </c>
      <c r="D896" s="11" t="s">
        <v>260</v>
      </c>
      <c r="E896" s="19" t="s">
        <v>1896</v>
      </c>
      <c r="F896" s="10">
        <v>42036</v>
      </c>
      <c r="G896" s="10">
        <v>44593</v>
      </c>
      <c r="H896" s="11">
        <v>8</v>
      </c>
      <c r="I896" s="20" t="s">
        <v>259</v>
      </c>
      <c r="J896" s="11" t="s">
        <v>261</v>
      </c>
      <c r="K896" s="11" t="s">
        <v>2958</v>
      </c>
      <c r="L896" s="11">
        <v>2</v>
      </c>
    </row>
    <row r="897" spans="1:12">
      <c r="A897" s="11" t="s">
        <v>1647</v>
      </c>
      <c r="D897" s="11" t="s">
        <v>260</v>
      </c>
      <c r="E897" s="19" t="s">
        <v>1897</v>
      </c>
      <c r="F897" s="10">
        <v>42036</v>
      </c>
      <c r="G897" s="10">
        <v>44593</v>
      </c>
      <c r="H897" s="11">
        <v>8</v>
      </c>
      <c r="I897" s="20" t="s">
        <v>259</v>
      </c>
      <c r="J897" s="11" t="s">
        <v>261</v>
      </c>
      <c r="K897" s="11" t="s">
        <v>2958</v>
      </c>
      <c r="L897" s="11">
        <v>2</v>
      </c>
    </row>
    <row r="898" spans="1:12">
      <c r="A898" s="11" t="s">
        <v>1648</v>
      </c>
      <c r="D898" s="11" t="s">
        <v>260</v>
      </c>
      <c r="E898" s="19" t="s">
        <v>1898</v>
      </c>
      <c r="F898" s="10">
        <v>42036</v>
      </c>
      <c r="G898" s="10">
        <v>44593</v>
      </c>
      <c r="H898" s="11">
        <v>8</v>
      </c>
      <c r="I898" s="20" t="s">
        <v>259</v>
      </c>
      <c r="J898" s="11" t="s">
        <v>261</v>
      </c>
      <c r="K898" s="11" t="s">
        <v>2958</v>
      </c>
      <c r="L898" s="11">
        <v>2</v>
      </c>
    </row>
    <row r="899" spans="1:12">
      <c r="A899" s="11" t="s">
        <v>1649</v>
      </c>
      <c r="D899" s="11" t="s">
        <v>260</v>
      </c>
      <c r="E899" s="19" t="s">
        <v>1899</v>
      </c>
      <c r="F899" s="10">
        <v>42036</v>
      </c>
      <c r="G899" s="10">
        <v>44593</v>
      </c>
      <c r="H899" s="11">
        <v>8</v>
      </c>
      <c r="I899" s="20" t="s">
        <v>259</v>
      </c>
      <c r="J899" s="11" t="s">
        <v>261</v>
      </c>
      <c r="K899" s="11" t="s">
        <v>2958</v>
      </c>
      <c r="L899" s="11">
        <v>2</v>
      </c>
    </row>
    <row r="900" spans="1:12">
      <c r="A900" s="11" t="s">
        <v>1650</v>
      </c>
      <c r="D900" s="11" t="s">
        <v>260</v>
      </c>
      <c r="E900" s="19" t="s">
        <v>1900</v>
      </c>
      <c r="F900" s="10">
        <v>42036</v>
      </c>
      <c r="G900" s="10">
        <v>44593</v>
      </c>
      <c r="H900" s="11">
        <v>8</v>
      </c>
      <c r="I900" s="20" t="s">
        <v>259</v>
      </c>
      <c r="J900" s="11" t="s">
        <v>261</v>
      </c>
      <c r="K900" s="11" t="s">
        <v>2958</v>
      </c>
      <c r="L900" s="11">
        <v>2</v>
      </c>
    </row>
    <row r="901" spans="1:12">
      <c r="A901" s="11" t="s">
        <v>1651</v>
      </c>
      <c r="D901" s="11" t="s">
        <v>260</v>
      </c>
      <c r="E901" s="19" t="s">
        <v>1901</v>
      </c>
      <c r="F901" s="10">
        <v>42036</v>
      </c>
      <c r="G901" s="10">
        <v>44593</v>
      </c>
      <c r="H901" s="11">
        <v>8</v>
      </c>
      <c r="I901" s="20" t="s">
        <v>259</v>
      </c>
      <c r="J901" s="11" t="s">
        <v>261</v>
      </c>
      <c r="K901" s="11" t="s">
        <v>2958</v>
      </c>
      <c r="L901" s="11">
        <v>2</v>
      </c>
    </row>
    <row r="902" spans="1:12">
      <c r="A902" s="11" t="s">
        <v>1652</v>
      </c>
      <c r="D902" s="11" t="s">
        <v>260</v>
      </c>
      <c r="E902" s="19" t="s">
        <v>1902</v>
      </c>
      <c r="F902" s="10">
        <v>42036</v>
      </c>
      <c r="G902" s="10">
        <v>44593</v>
      </c>
      <c r="H902" s="11">
        <v>8</v>
      </c>
      <c r="I902" s="20" t="s">
        <v>259</v>
      </c>
      <c r="J902" s="11" t="s">
        <v>261</v>
      </c>
      <c r="K902" s="11" t="s">
        <v>2958</v>
      </c>
      <c r="L902" s="11">
        <v>2</v>
      </c>
    </row>
    <row r="903" spans="1:12">
      <c r="A903" s="11" t="s">
        <v>1653</v>
      </c>
      <c r="D903" s="11" t="s">
        <v>260</v>
      </c>
      <c r="E903" s="19" t="s">
        <v>1903</v>
      </c>
      <c r="F903" s="10">
        <v>42036</v>
      </c>
      <c r="G903" s="10">
        <v>44593</v>
      </c>
      <c r="H903" s="11">
        <v>8</v>
      </c>
      <c r="I903" s="20" t="s">
        <v>259</v>
      </c>
      <c r="J903" s="11" t="s">
        <v>261</v>
      </c>
      <c r="K903" s="11" t="s">
        <v>2958</v>
      </c>
      <c r="L903" s="11">
        <v>2</v>
      </c>
    </row>
    <row r="904" spans="1:12">
      <c r="A904" s="11" t="s">
        <v>1654</v>
      </c>
      <c r="D904" s="11" t="s">
        <v>260</v>
      </c>
      <c r="E904" s="19" t="s">
        <v>1904</v>
      </c>
      <c r="F904" s="10">
        <v>42036</v>
      </c>
      <c r="G904" s="10">
        <v>44593</v>
      </c>
      <c r="H904" s="11">
        <v>8</v>
      </c>
      <c r="I904" s="20" t="s">
        <v>259</v>
      </c>
      <c r="J904" s="11" t="s">
        <v>261</v>
      </c>
      <c r="K904" s="11" t="s">
        <v>2958</v>
      </c>
      <c r="L904" s="11">
        <v>2</v>
      </c>
    </row>
    <row r="905" spans="1:12">
      <c r="A905" s="11" t="s">
        <v>1655</v>
      </c>
      <c r="D905" s="11" t="s">
        <v>260</v>
      </c>
      <c r="E905" s="19" t="s">
        <v>1905</v>
      </c>
      <c r="F905" s="10">
        <v>42036</v>
      </c>
      <c r="G905" s="10">
        <v>44593</v>
      </c>
      <c r="H905" s="11">
        <v>8</v>
      </c>
      <c r="I905" s="20" t="s">
        <v>259</v>
      </c>
      <c r="J905" s="11" t="s">
        <v>261</v>
      </c>
      <c r="K905" s="11" t="s">
        <v>2958</v>
      </c>
      <c r="L905" s="11">
        <v>2</v>
      </c>
    </row>
    <row r="906" spans="1:12">
      <c r="A906" s="11" t="s">
        <v>1656</v>
      </c>
      <c r="D906" s="11" t="s">
        <v>260</v>
      </c>
      <c r="E906" s="19" t="s">
        <v>1906</v>
      </c>
      <c r="F906" s="10">
        <v>42036</v>
      </c>
      <c r="G906" s="10">
        <v>44593</v>
      </c>
      <c r="H906" s="11">
        <v>8</v>
      </c>
      <c r="I906" s="20" t="s">
        <v>259</v>
      </c>
      <c r="J906" s="11" t="s">
        <v>261</v>
      </c>
      <c r="K906" s="11" t="s">
        <v>2958</v>
      </c>
      <c r="L906" s="11">
        <v>2</v>
      </c>
    </row>
    <row r="907" spans="1:12">
      <c r="A907" s="11" t="s">
        <v>1657</v>
      </c>
      <c r="D907" s="11" t="s">
        <v>260</v>
      </c>
      <c r="E907" s="19" t="s">
        <v>1907</v>
      </c>
      <c r="F907" s="10">
        <v>42036</v>
      </c>
      <c r="G907" s="10">
        <v>44593</v>
      </c>
      <c r="H907" s="11">
        <v>8</v>
      </c>
      <c r="I907" s="20" t="s">
        <v>259</v>
      </c>
      <c r="J907" s="11" t="s">
        <v>261</v>
      </c>
      <c r="K907" s="11" t="s">
        <v>2958</v>
      </c>
      <c r="L907" s="11">
        <v>2</v>
      </c>
    </row>
    <row r="908" spans="1:12">
      <c r="A908" s="11" t="s">
        <v>1658</v>
      </c>
      <c r="D908" s="11" t="s">
        <v>260</v>
      </c>
      <c r="E908" s="19" t="s">
        <v>1908</v>
      </c>
      <c r="F908" s="10">
        <v>42036</v>
      </c>
      <c r="G908" s="10">
        <v>44593</v>
      </c>
      <c r="H908" s="11">
        <v>8</v>
      </c>
      <c r="I908" s="20" t="s">
        <v>259</v>
      </c>
      <c r="J908" s="11" t="s">
        <v>261</v>
      </c>
      <c r="K908" s="11" t="s">
        <v>2958</v>
      </c>
      <c r="L908" s="11">
        <v>2</v>
      </c>
    </row>
    <row r="909" spans="1:12">
      <c r="A909" s="11" t="s">
        <v>1659</v>
      </c>
      <c r="D909" s="11" t="s">
        <v>260</v>
      </c>
      <c r="E909" s="19" t="s">
        <v>1909</v>
      </c>
      <c r="F909" s="10">
        <v>42036</v>
      </c>
      <c r="G909" s="10">
        <v>44593</v>
      </c>
      <c r="H909" s="11">
        <v>8</v>
      </c>
      <c r="I909" s="20" t="s">
        <v>259</v>
      </c>
      <c r="J909" s="11" t="s">
        <v>261</v>
      </c>
      <c r="K909" s="11" t="s">
        <v>2958</v>
      </c>
      <c r="L909" s="11">
        <v>2</v>
      </c>
    </row>
    <row r="910" spans="1:12">
      <c r="A910" s="11" t="s">
        <v>1660</v>
      </c>
      <c r="D910" s="11" t="s">
        <v>260</v>
      </c>
      <c r="E910" s="19" t="s">
        <v>1910</v>
      </c>
      <c r="F910" s="10">
        <v>42036</v>
      </c>
      <c r="G910" s="10">
        <v>44593</v>
      </c>
      <c r="H910" s="11">
        <v>8</v>
      </c>
      <c r="I910" s="20" t="s">
        <v>259</v>
      </c>
      <c r="J910" s="11" t="s">
        <v>261</v>
      </c>
      <c r="K910" s="11" t="s">
        <v>2958</v>
      </c>
      <c r="L910" s="11">
        <v>2</v>
      </c>
    </row>
    <row r="911" spans="1:12">
      <c r="A911" s="11" t="s">
        <v>1661</v>
      </c>
      <c r="D911" s="11" t="s">
        <v>260</v>
      </c>
      <c r="E911" s="19" t="s">
        <v>1911</v>
      </c>
      <c r="F911" s="10">
        <v>42036</v>
      </c>
      <c r="G911" s="10">
        <v>44593</v>
      </c>
      <c r="H911" s="11">
        <v>8</v>
      </c>
      <c r="I911" s="20" t="s">
        <v>259</v>
      </c>
      <c r="J911" s="11" t="s">
        <v>261</v>
      </c>
      <c r="K911" s="11" t="s">
        <v>2958</v>
      </c>
      <c r="L911" s="11">
        <v>2</v>
      </c>
    </row>
    <row r="912" spans="1:12">
      <c r="A912" s="11" t="s">
        <v>1662</v>
      </c>
      <c r="D912" s="11" t="s">
        <v>260</v>
      </c>
      <c r="E912" s="19" t="s">
        <v>1912</v>
      </c>
      <c r="F912" s="10">
        <v>42036</v>
      </c>
      <c r="G912" s="10">
        <v>44593</v>
      </c>
      <c r="H912" s="11">
        <v>8</v>
      </c>
      <c r="I912" s="20" t="s">
        <v>259</v>
      </c>
      <c r="J912" s="11" t="s">
        <v>261</v>
      </c>
      <c r="K912" s="11" t="s">
        <v>2958</v>
      </c>
      <c r="L912" s="11">
        <v>2</v>
      </c>
    </row>
    <row r="913" spans="1:12">
      <c r="A913" s="11" t="s">
        <v>1663</v>
      </c>
      <c r="D913" s="11" t="s">
        <v>260</v>
      </c>
      <c r="E913" s="19" t="s">
        <v>1913</v>
      </c>
      <c r="F913" s="10">
        <v>42036</v>
      </c>
      <c r="G913" s="10">
        <v>44593</v>
      </c>
      <c r="H913" s="11">
        <v>8</v>
      </c>
      <c r="I913" s="20" t="s">
        <v>259</v>
      </c>
      <c r="J913" s="11" t="s">
        <v>261</v>
      </c>
      <c r="K913" s="11" t="s">
        <v>2958</v>
      </c>
      <c r="L913" s="11">
        <v>2</v>
      </c>
    </row>
    <row r="914" spans="1:12">
      <c r="A914" s="11" t="s">
        <v>1664</v>
      </c>
      <c r="D914" s="11" t="s">
        <v>260</v>
      </c>
      <c r="E914" s="19" t="s">
        <v>1914</v>
      </c>
      <c r="F914" s="10">
        <v>42036</v>
      </c>
      <c r="G914" s="10">
        <v>44593</v>
      </c>
      <c r="H914" s="11">
        <v>8</v>
      </c>
      <c r="I914" s="20" t="s">
        <v>259</v>
      </c>
      <c r="J914" s="11" t="s">
        <v>261</v>
      </c>
      <c r="K914" s="11" t="s">
        <v>2958</v>
      </c>
      <c r="L914" s="11">
        <v>2</v>
      </c>
    </row>
    <row r="915" spans="1:12">
      <c r="A915" s="11" t="s">
        <v>1665</v>
      </c>
      <c r="D915" s="11" t="s">
        <v>260</v>
      </c>
      <c r="E915" s="19" t="s">
        <v>1915</v>
      </c>
      <c r="F915" s="10">
        <v>42036</v>
      </c>
      <c r="G915" s="10">
        <v>44593</v>
      </c>
      <c r="H915" s="11">
        <v>8</v>
      </c>
      <c r="I915" s="20" t="s">
        <v>259</v>
      </c>
      <c r="J915" s="11" t="s">
        <v>261</v>
      </c>
      <c r="K915" s="11" t="s">
        <v>2958</v>
      </c>
      <c r="L915" s="11">
        <v>2</v>
      </c>
    </row>
    <row r="916" spans="1:12">
      <c r="A916" s="11" t="s">
        <v>1666</v>
      </c>
      <c r="D916" s="11" t="s">
        <v>260</v>
      </c>
      <c r="E916" s="19" t="s">
        <v>1916</v>
      </c>
      <c r="F916" s="10">
        <v>42036</v>
      </c>
      <c r="G916" s="10">
        <v>44593</v>
      </c>
      <c r="H916" s="11">
        <v>8</v>
      </c>
      <c r="I916" s="20" t="s">
        <v>259</v>
      </c>
      <c r="J916" s="11" t="s">
        <v>261</v>
      </c>
      <c r="K916" s="11" t="s">
        <v>2958</v>
      </c>
      <c r="L916" s="11">
        <v>2</v>
      </c>
    </row>
    <row r="917" spans="1:12">
      <c r="A917" s="11" t="s">
        <v>1667</v>
      </c>
      <c r="D917" s="11" t="s">
        <v>260</v>
      </c>
      <c r="E917" s="19" t="s">
        <v>1917</v>
      </c>
      <c r="F917" s="10">
        <v>42036</v>
      </c>
      <c r="G917" s="10">
        <v>44593</v>
      </c>
      <c r="H917" s="11">
        <v>8</v>
      </c>
      <c r="I917" s="20" t="s">
        <v>259</v>
      </c>
      <c r="J917" s="11" t="s">
        <v>261</v>
      </c>
      <c r="K917" s="11" t="s">
        <v>2958</v>
      </c>
      <c r="L917" s="11">
        <v>2</v>
      </c>
    </row>
    <row r="918" spans="1:12">
      <c r="A918" s="11" t="s">
        <v>1668</v>
      </c>
      <c r="D918" s="11" t="s">
        <v>260</v>
      </c>
      <c r="E918" s="19" t="s">
        <v>1918</v>
      </c>
      <c r="F918" s="10">
        <v>42036</v>
      </c>
      <c r="G918" s="10">
        <v>44593</v>
      </c>
      <c r="H918" s="11">
        <v>8</v>
      </c>
      <c r="I918" s="20" t="s">
        <v>259</v>
      </c>
      <c r="J918" s="11" t="s">
        <v>261</v>
      </c>
      <c r="K918" s="11" t="s">
        <v>2958</v>
      </c>
      <c r="L918" s="11">
        <v>2</v>
      </c>
    </row>
    <row r="919" spans="1:12">
      <c r="A919" s="11" t="s">
        <v>1669</v>
      </c>
      <c r="D919" s="11" t="s">
        <v>260</v>
      </c>
      <c r="E919" s="19" t="s">
        <v>1919</v>
      </c>
      <c r="F919" s="10">
        <v>42036</v>
      </c>
      <c r="G919" s="10">
        <v>44593</v>
      </c>
      <c r="H919" s="11">
        <v>8</v>
      </c>
      <c r="I919" s="20" t="s">
        <v>259</v>
      </c>
      <c r="J919" s="11" t="s">
        <v>261</v>
      </c>
      <c r="K919" s="11" t="s">
        <v>2958</v>
      </c>
      <c r="L919" s="11">
        <v>2</v>
      </c>
    </row>
    <row r="920" spans="1:12">
      <c r="A920" s="11" t="s">
        <v>1670</v>
      </c>
      <c r="D920" s="11" t="s">
        <v>260</v>
      </c>
      <c r="E920" s="19" t="s">
        <v>1920</v>
      </c>
      <c r="F920" s="10">
        <v>42036</v>
      </c>
      <c r="G920" s="10">
        <v>44593</v>
      </c>
      <c r="H920" s="11">
        <v>8</v>
      </c>
      <c r="I920" s="20" t="s">
        <v>259</v>
      </c>
      <c r="J920" s="11" t="s">
        <v>261</v>
      </c>
      <c r="K920" s="11" t="s">
        <v>2958</v>
      </c>
      <c r="L920" s="11">
        <v>2</v>
      </c>
    </row>
    <row r="921" spans="1:12">
      <c r="A921" s="11" t="s">
        <v>1671</v>
      </c>
      <c r="D921" s="11" t="s">
        <v>260</v>
      </c>
      <c r="E921" s="19" t="s">
        <v>1921</v>
      </c>
      <c r="F921" s="10">
        <v>42036</v>
      </c>
      <c r="G921" s="10">
        <v>44593</v>
      </c>
      <c r="H921" s="11">
        <v>8</v>
      </c>
      <c r="I921" s="20" t="s">
        <v>259</v>
      </c>
      <c r="J921" s="11" t="s">
        <v>261</v>
      </c>
      <c r="K921" s="11" t="s">
        <v>2958</v>
      </c>
      <c r="L921" s="11">
        <v>2</v>
      </c>
    </row>
    <row r="922" spans="1:12">
      <c r="A922" s="11" t="s">
        <v>1672</v>
      </c>
      <c r="D922" s="11" t="s">
        <v>260</v>
      </c>
      <c r="E922" s="19" t="s">
        <v>1922</v>
      </c>
      <c r="F922" s="10">
        <v>42036</v>
      </c>
      <c r="G922" s="10">
        <v>44593</v>
      </c>
      <c r="H922" s="11">
        <v>8</v>
      </c>
      <c r="I922" s="20" t="s">
        <v>259</v>
      </c>
      <c r="J922" s="11" t="s">
        <v>261</v>
      </c>
      <c r="K922" s="11" t="s">
        <v>2958</v>
      </c>
      <c r="L922" s="11">
        <v>2</v>
      </c>
    </row>
    <row r="923" spans="1:12">
      <c r="A923" s="11" t="s">
        <v>1673</v>
      </c>
      <c r="D923" s="11" t="s">
        <v>260</v>
      </c>
      <c r="E923" s="19" t="s">
        <v>1923</v>
      </c>
      <c r="F923" s="10">
        <v>42036</v>
      </c>
      <c r="G923" s="10">
        <v>44593</v>
      </c>
      <c r="H923" s="11">
        <v>8</v>
      </c>
      <c r="I923" s="20" t="s">
        <v>259</v>
      </c>
      <c r="J923" s="11" t="s">
        <v>261</v>
      </c>
      <c r="K923" s="11" t="s">
        <v>2958</v>
      </c>
      <c r="L923" s="11">
        <v>2</v>
      </c>
    </row>
    <row r="924" spans="1:12">
      <c r="A924" s="11" t="s">
        <v>1674</v>
      </c>
      <c r="D924" s="11" t="s">
        <v>260</v>
      </c>
      <c r="E924" s="19" t="s">
        <v>1924</v>
      </c>
      <c r="F924" s="10">
        <v>42036</v>
      </c>
      <c r="G924" s="10">
        <v>44593</v>
      </c>
      <c r="H924" s="11">
        <v>8</v>
      </c>
      <c r="I924" s="20" t="s">
        <v>259</v>
      </c>
      <c r="J924" s="11" t="s">
        <v>261</v>
      </c>
      <c r="K924" s="11" t="s">
        <v>2958</v>
      </c>
      <c r="L924" s="11">
        <v>2</v>
      </c>
    </row>
    <row r="925" spans="1:12">
      <c r="A925" s="11" t="s">
        <v>1675</v>
      </c>
      <c r="D925" s="11" t="s">
        <v>260</v>
      </c>
      <c r="E925" s="19" t="s">
        <v>1925</v>
      </c>
      <c r="F925" s="10">
        <v>42036</v>
      </c>
      <c r="G925" s="10">
        <v>44593</v>
      </c>
      <c r="H925" s="11">
        <v>8</v>
      </c>
      <c r="I925" s="20" t="s">
        <v>259</v>
      </c>
      <c r="J925" s="11" t="s">
        <v>261</v>
      </c>
      <c r="K925" s="11" t="s">
        <v>2958</v>
      </c>
      <c r="L925" s="11">
        <v>2</v>
      </c>
    </row>
    <row r="926" spans="1:12">
      <c r="A926" s="11" t="s">
        <v>1676</v>
      </c>
      <c r="D926" s="11" t="s">
        <v>260</v>
      </c>
      <c r="E926" s="19" t="s">
        <v>1926</v>
      </c>
      <c r="F926" s="10">
        <v>42036</v>
      </c>
      <c r="G926" s="10">
        <v>44593</v>
      </c>
      <c r="H926" s="11">
        <v>8</v>
      </c>
      <c r="I926" s="20" t="s">
        <v>259</v>
      </c>
      <c r="J926" s="11" t="s">
        <v>261</v>
      </c>
      <c r="K926" s="11" t="s">
        <v>2958</v>
      </c>
      <c r="L926" s="11">
        <v>2</v>
      </c>
    </row>
    <row r="927" spans="1:12">
      <c r="A927" s="11" t="s">
        <v>1677</v>
      </c>
      <c r="D927" s="11" t="s">
        <v>260</v>
      </c>
      <c r="E927" s="19" t="s">
        <v>1927</v>
      </c>
      <c r="F927" s="10">
        <v>42036</v>
      </c>
      <c r="G927" s="10">
        <v>44593</v>
      </c>
      <c r="H927" s="11">
        <v>8</v>
      </c>
      <c r="I927" s="20" t="s">
        <v>259</v>
      </c>
      <c r="J927" s="11" t="s">
        <v>261</v>
      </c>
      <c r="K927" s="11" t="s">
        <v>2958</v>
      </c>
      <c r="L927" s="11">
        <v>2</v>
      </c>
    </row>
    <row r="928" spans="1:12">
      <c r="A928" s="11" t="s">
        <v>1678</v>
      </c>
      <c r="D928" s="11" t="s">
        <v>260</v>
      </c>
      <c r="E928" s="19" t="s">
        <v>1928</v>
      </c>
      <c r="F928" s="10">
        <v>42036</v>
      </c>
      <c r="G928" s="10">
        <v>44593</v>
      </c>
      <c r="H928" s="11">
        <v>8</v>
      </c>
      <c r="I928" s="20" t="s">
        <v>259</v>
      </c>
      <c r="J928" s="11" t="s">
        <v>261</v>
      </c>
      <c r="K928" s="11" t="s">
        <v>2958</v>
      </c>
      <c r="L928" s="11">
        <v>2</v>
      </c>
    </row>
    <row r="929" spans="1:12">
      <c r="A929" s="11" t="s">
        <v>1679</v>
      </c>
      <c r="D929" s="11" t="s">
        <v>260</v>
      </c>
      <c r="E929" s="19" t="s">
        <v>1929</v>
      </c>
      <c r="F929" s="10">
        <v>42036</v>
      </c>
      <c r="G929" s="10">
        <v>44593</v>
      </c>
      <c r="H929" s="11">
        <v>8</v>
      </c>
      <c r="I929" s="20" t="s">
        <v>259</v>
      </c>
      <c r="J929" s="11" t="s">
        <v>261</v>
      </c>
      <c r="K929" s="11" t="s">
        <v>2958</v>
      </c>
      <c r="L929" s="11">
        <v>2</v>
      </c>
    </row>
    <row r="930" spans="1:12">
      <c r="A930" s="11" t="s">
        <v>1680</v>
      </c>
      <c r="D930" s="11" t="s">
        <v>260</v>
      </c>
      <c r="E930" s="19" t="s">
        <v>1930</v>
      </c>
      <c r="F930" s="10">
        <v>42036</v>
      </c>
      <c r="G930" s="10">
        <v>44593</v>
      </c>
      <c r="H930" s="11">
        <v>8</v>
      </c>
      <c r="I930" s="20" t="s">
        <v>259</v>
      </c>
      <c r="J930" s="11" t="s">
        <v>261</v>
      </c>
      <c r="K930" s="11" t="s">
        <v>2958</v>
      </c>
      <c r="L930" s="11">
        <v>2</v>
      </c>
    </row>
    <row r="931" spans="1:12">
      <c r="A931" s="11" t="s">
        <v>1681</v>
      </c>
      <c r="D931" s="11" t="s">
        <v>260</v>
      </c>
      <c r="E931" s="19" t="s">
        <v>1931</v>
      </c>
      <c r="F931" s="10">
        <v>42036</v>
      </c>
      <c r="G931" s="10">
        <v>44593</v>
      </c>
      <c r="H931" s="11">
        <v>8</v>
      </c>
      <c r="I931" s="20" t="s">
        <v>259</v>
      </c>
      <c r="J931" s="11" t="s">
        <v>261</v>
      </c>
      <c r="K931" s="11" t="s">
        <v>2958</v>
      </c>
      <c r="L931" s="11">
        <v>2</v>
      </c>
    </row>
    <row r="932" spans="1:12">
      <c r="A932" s="11" t="s">
        <v>1682</v>
      </c>
      <c r="D932" s="11" t="s">
        <v>260</v>
      </c>
      <c r="E932" s="19" t="s">
        <v>1932</v>
      </c>
      <c r="F932" s="10">
        <v>42036</v>
      </c>
      <c r="G932" s="10">
        <v>44593</v>
      </c>
      <c r="H932" s="11">
        <v>8</v>
      </c>
      <c r="I932" s="20" t="s">
        <v>259</v>
      </c>
      <c r="J932" s="11" t="s">
        <v>261</v>
      </c>
      <c r="K932" s="11" t="s">
        <v>2958</v>
      </c>
      <c r="L932" s="11">
        <v>2</v>
      </c>
    </row>
    <row r="933" spans="1:12">
      <c r="A933" s="11" t="s">
        <v>1683</v>
      </c>
      <c r="D933" s="11" t="s">
        <v>260</v>
      </c>
      <c r="E933" s="19" t="s">
        <v>1933</v>
      </c>
      <c r="F933" s="10">
        <v>42036</v>
      </c>
      <c r="G933" s="10">
        <v>44593</v>
      </c>
      <c r="H933" s="11">
        <v>8</v>
      </c>
      <c r="I933" s="20" t="s">
        <v>259</v>
      </c>
      <c r="J933" s="11" t="s">
        <v>261</v>
      </c>
      <c r="K933" s="11" t="s">
        <v>2958</v>
      </c>
      <c r="L933" s="11">
        <v>2</v>
      </c>
    </row>
    <row r="934" spans="1:12">
      <c r="A934" s="11" t="s">
        <v>1684</v>
      </c>
      <c r="D934" s="11" t="s">
        <v>260</v>
      </c>
      <c r="E934" s="19" t="s">
        <v>1934</v>
      </c>
      <c r="F934" s="10">
        <v>42036</v>
      </c>
      <c r="G934" s="10">
        <v>44593</v>
      </c>
      <c r="H934" s="11">
        <v>8</v>
      </c>
      <c r="I934" s="20" t="s">
        <v>259</v>
      </c>
      <c r="J934" s="11" t="s">
        <v>261</v>
      </c>
      <c r="K934" s="11" t="s">
        <v>2958</v>
      </c>
      <c r="L934" s="11">
        <v>2</v>
      </c>
    </row>
    <row r="935" spans="1:12">
      <c r="A935" s="11" t="s">
        <v>1685</v>
      </c>
      <c r="D935" s="11" t="s">
        <v>260</v>
      </c>
      <c r="E935" s="19" t="s">
        <v>1935</v>
      </c>
      <c r="F935" s="10">
        <v>42036</v>
      </c>
      <c r="G935" s="10">
        <v>44593</v>
      </c>
      <c r="H935" s="11">
        <v>8</v>
      </c>
      <c r="I935" s="20" t="s">
        <v>259</v>
      </c>
      <c r="J935" s="11" t="s">
        <v>261</v>
      </c>
      <c r="K935" s="11" t="s">
        <v>2958</v>
      </c>
      <c r="L935" s="11">
        <v>2</v>
      </c>
    </row>
    <row r="936" spans="1:12">
      <c r="A936" s="11" t="s">
        <v>1686</v>
      </c>
      <c r="D936" s="11" t="s">
        <v>260</v>
      </c>
      <c r="E936" s="19" t="s">
        <v>1936</v>
      </c>
      <c r="F936" s="10">
        <v>42036</v>
      </c>
      <c r="G936" s="10">
        <v>44593</v>
      </c>
      <c r="H936" s="11">
        <v>8</v>
      </c>
      <c r="I936" s="20" t="s">
        <v>259</v>
      </c>
      <c r="J936" s="11" t="s">
        <v>261</v>
      </c>
      <c r="K936" s="11" t="s">
        <v>2958</v>
      </c>
      <c r="L936" s="11">
        <v>2</v>
      </c>
    </row>
    <row r="937" spans="1:12">
      <c r="A937" s="11" t="s">
        <v>1687</v>
      </c>
      <c r="D937" s="11" t="s">
        <v>260</v>
      </c>
      <c r="E937" s="19" t="s">
        <v>1937</v>
      </c>
      <c r="F937" s="10">
        <v>42036</v>
      </c>
      <c r="G937" s="10">
        <v>44593</v>
      </c>
      <c r="H937" s="11">
        <v>8</v>
      </c>
      <c r="I937" s="20" t="s">
        <v>259</v>
      </c>
      <c r="J937" s="11" t="s">
        <v>261</v>
      </c>
      <c r="K937" s="11" t="s">
        <v>2958</v>
      </c>
      <c r="L937" s="11">
        <v>2</v>
      </c>
    </row>
    <row r="938" spans="1:12">
      <c r="A938" s="11" t="s">
        <v>1688</v>
      </c>
      <c r="D938" s="11" t="s">
        <v>260</v>
      </c>
      <c r="E938" s="19" t="s">
        <v>1938</v>
      </c>
      <c r="F938" s="10">
        <v>42036</v>
      </c>
      <c r="G938" s="10">
        <v>44593</v>
      </c>
      <c r="H938" s="11">
        <v>8</v>
      </c>
      <c r="I938" s="20" t="s">
        <v>259</v>
      </c>
      <c r="J938" s="11" t="s">
        <v>261</v>
      </c>
      <c r="K938" s="11" t="s">
        <v>2958</v>
      </c>
      <c r="L938" s="11">
        <v>2</v>
      </c>
    </row>
    <row r="939" spans="1:12">
      <c r="A939" s="11" t="s">
        <v>1689</v>
      </c>
      <c r="D939" s="11" t="s">
        <v>260</v>
      </c>
      <c r="E939" s="19" t="s">
        <v>1939</v>
      </c>
      <c r="F939" s="10">
        <v>42036</v>
      </c>
      <c r="G939" s="10">
        <v>44593</v>
      </c>
      <c r="H939" s="11">
        <v>8</v>
      </c>
      <c r="I939" s="20" t="s">
        <v>259</v>
      </c>
      <c r="J939" s="11" t="s">
        <v>261</v>
      </c>
      <c r="K939" s="11" t="s">
        <v>2958</v>
      </c>
      <c r="L939" s="11">
        <v>2</v>
      </c>
    </row>
    <row r="940" spans="1:12">
      <c r="A940" s="11" t="s">
        <v>1690</v>
      </c>
      <c r="D940" s="11" t="s">
        <v>260</v>
      </c>
      <c r="E940" s="19" t="s">
        <v>1940</v>
      </c>
      <c r="F940" s="10">
        <v>42036</v>
      </c>
      <c r="G940" s="10">
        <v>44593</v>
      </c>
      <c r="H940" s="11">
        <v>8</v>
      </c>
      <c r="I940" s="20" t="s">
        <v>259</v>
      </c>
      <c r="J940" s="11" t="s">
        <v>261</v>
      </c>
      <c r="K940" s="11" t="s">
        <v>2958</v>
      </c>
      <c r="L940" s="11">
        <v>2</v>
      </c>
    </row>
    <row r="941" spans="1:12">
      <c r="A941" s="11" t="s">
        <v>1691</v>
      </c>
      <c r="D941" s="11" t="s">
        <v>260</v>
      </c>
      <c r="E941" s="19" t="s">
        <v>1941</v>
      </c>
      <c r="F941" s="10">
        <v>42036</v>
      </c>
      <c r="G941" s="10">
        <v>44593</v>
      </c>
      <c r="H941" s="11">
        <v>8</v>
      </c>
      <c r="I941" s="20" t="s">
        <v>259</v>
      </c>
      <c r="J941" s="11" t="s">
        <v>261</v>
      </c>
      <c r="K941" s="11" t="s">
        <v>2958</v>
      </c>
      <c r="L941" s="11">
        <v>2</v>
      </c>
    </row>
    <row r="942" spans="1:12">
      <c r="A942" s="11" t="s">
        <v>1692</v>
      </c>
      <c r="D942" s="11" t="s">
        <v>260</v>
      </c>
      <c r="E942" s="19" t="s">
        <v>1942</v>
      </c>
      <c r="F942" s="10">
        <v>42036</v>
      </c>
      <c r="G942" s="10">
        <v>44593</v>
      </c>
      <c r="H942" s="11">
        <v>8</v>
      </c>
      <c r="I942" s="20" t="s">
        <v>259</v>
      </c>
      <c r="J942" s="11" t="s">
        <v>261</v>
      </c>
      <c r="K942" s="11" t="s">
        <v>2958</v>
      </c>
      <c r="L942" s="11">
        <v>2</v>
      </c>
    </row>
    <row r="943" spans="1:12">
      <c r="A943" s="11" t="s">
        <v>1693</v>
      </c>
      <c r="D943" s="11" t="s">
        <v>260</v>
      </c>
      <c r="E943" s="19" t="s">
        <v>1943</v>
      </c>
      <c r="F943" s="10">
        <v>42036</v>
      </c>
      <c r="G943" s="10">
        <v>44593</v>
      </c>
      <c r="H943" s="11">
        <v>8</v>
      </c>
      <c r="I943" s="20" t="s">
        <v>259</v>
      </c>
      <c r="J943" s="11" t="s">
        <v>261</v>
      </c>
      <c r="K943" s="11" t="s">
        <v>2958</v>
      </c>
      <c r="L943" s="11">
        <v>2</v>
      </c>
    </row>
    <row r="944" spans="1:12">
      <c r="A944" s="11" t="s">
        <v>1694</v>
      </c>
      <c r="D944" s="11" t="s">
        <v>260</v>
      </c>
      <c r="E944" s="19" t="s">
        <v>1944</v>
      </c>
      <c r="F944" s="10">
        <v>42036</v>
      </c>
      <c r="G944" s="10">
        <v>44593</v>
      </c>
      <c r="H944" s="11">
        <v>8</v>
      </c>
      <c r="I944" s="20" t="s">
        <v>259</v>
      </c>
      <c r="J944" s="11" t="s">
        <v>261</v>
      </c>
      <c r="K944" s="11" t="s">
        <v>2958</v>
      </c>
      <c r="L944" s="11">
        <v>2</v>
      </c>
    </row>
    <row r="945" spans="1:12">
      <c r="A945" s="11" t="s">
        <v>1695</v>
      </c>
      <c r="D945" s="11" t="s">
        <v>260</v>
      </c>
      <c r="E945" s="19" t="s">
        <v>1945</v>
      </c>
      <c r="F945" s="10">
        <v>42036</v>
      </c>
      <c r="G945" s="10">
        <v>44593</v>
      </c>
      <c r="H945" s="11">
        <v>8</v>
      </c>
      <c r="I945" s="20" t="s">
        <v>259</v>
      </c>
      <c r="J945" s="11" t="s">
        <v>261</v>
      </c>
      <c r="K945" s="11" t="s">
        <v>2958</v>
      </c>
      <c r="L945" s="11">
        <v>2</v>
      </c>
    </row>
    <row r="946" spans="1:12">
      <c r="A946" s="11" t="s">
        <v>1696</v>
      </c>
      <c r="D946" s="11" t="s">
        <v>260</v>
      </c>
      <c r="E946" s="19" t="s">
        <v>1946</v>
      </c>
      <c r="F946" s="10">
        <v>42036</v>
      </c>
      <c r="G946" s="10">
        <v>44593</v>
      </c>
      <c r="H946" s="11">
        <v>8</v>
      </c>
      <c r="I946" s="20" t="s">
        <v>259</v>
      </c>
      <c r="J946" s="11" t="s">
        <v>261</v>
      </c>
      <c r="K946" s="11" t="s">
        <v>2958</v>
      </c>
      <c r="L946" s="11">
        <v>2</v>
      </c>
    </row>
    <row r="947" spans="1:12">
      <c r="A947" s="11" t="s">
        <v>1697</v>
      </c>
      <c r="D947" s="11" t="s">
        <v>260</v>
      </c>
      <c r="E947" s="19" t="s">
        <v>1947</v>
      </c>
      <c r="F947" s="10">
        <v>42036</v>
      </c>
      <c r="G947" s="10">
        <v>44593</v>
      </c>
      <c r="H947" s="11">
        <v>8</v>
      </c>
      <c r="I947" s="20" t="s">
        <v>259</v>
      </c>
      <c r="J947" s="11" t="s">
        <v>261</v>
      </c>
      <c r="K947" s="11" t="s">
        <v>2958</v>
      </c>
      <c r="L947" s="11">
        <v>2</v>
      </c>
    </row>
    <row r="948" spans="1:12">
      <c r="A948" s="11" t="s">
        <v>1698</v>
      </c>
      <c r="D948" s="11" t="s">
        <v>260</v>
      </c>
      <c r="E948" s="19" t="s">
        <v>1948</v>
      </c>
      <c r="F948" s="10">
        <v>42036</v>
      </c>
      <c r="G948" s="10">
        <v>44593</v>
      </c>
      <c r="H948" s="11">
        <v>8</v>
      </c>
      <c r="I948" s="20" t="s">
        <v>259</v>
      </c>
      <c r="J948" s="11" t="s">
        <v>261</v>
      </c>
      <c r="K948" s="11" t="s">
        <v>2958</v>
      </c>
      <c r="L948" s="11">
        <v>2</v>
      </c>
    </row>
    <row r="949" spans="1:12">
      <c r="A949" s="11" t="s">
        <v>1699</v>
      </c>
      <c r="D949" s="11" t="s">
        <v>260</v>
      </c>
      <c r="E949" s="19" t="s">
        <v>1949</v>
      </c>
      <c r="F949" s="10">
        <v>42036</v>
      </c>
      <c r="G949" s="10">
        <v>44593</v>
      </c>
      <c r="H949" s="11">
        <v>8</v>
      </c>
      <c r="I949" s="20" t="s">
        <v>259</v>
      </c>
      <c r="J949" s="11" t="s">
        <v>261</v>
      </c>
      <c r="K949" s="11" t="s">
        <v>2958</v>
      </c>
      <c r="L949" s="11">
        <v>2</v>
      </c>
    </row>
    <row r="950" spans="1:12">
      <c r="A950" s="11" t="s">
        <v>1700</v>
      </c>
      <c r="D950" s="11" t="s">
        <v>260</v>
      </c>
      <c r="E950" s="19" t="s">
        <v>1950</v>
      </c>
      <c r="F950" s="10">
        <v>42036</v>
      </c>
      <c r="G950" s="10">
        <v>44593</v>
      </c>
      <c r="H950" s="11">
        <v>8</v>
      </c>
      <c r="I950" s="20" t="s">
        <v>259</v>
      </c>
      <c r="J950" s="11" t="s">
        <v>261</v>
      </c>
      <c r="K950" s="11" t="s">
        <v>2958</v>
      </c>
      <c r="L950" s="11">
        <v>2</v>
      </c>
    </row>
    <row r="951" spans="1:12">
      <c r="A951" s="11" t="s">
        <v>1701</v>
      </c>
      <c r="D951" s="11" t="s">
        <v>260</v>
      </c>
      <c r="E951" s="19" t="s">
        <v>1951</v>
      </c>
      <c r="F951" s="10">
        <v>42036</v>
      </c>
      <c r="G951" s="10">
        <v>44593</v>
      </c>
      <c r="H951" s="11">
        <v>8</v>
      </c>
      <c r="I951" s="20" t="s">
        <v>259</v>
      </c>
      <c r="J951" s="11" t="s">
        <v>261</v>
      </c>
      <c r="K951" s="11" t="s">
        <v>2958</v>
      </c>
      <c r="L951" s="11">
        <v>2</v>
      </c>
    </row>
    <row r="952" spans="1:12">
      <c r="A952" s="11" t="s">
        <v>1702</v>
      </c>
      <c r="D952" s="11" t="s">
        <v>260</v>
      </c>
      <c r="E952" s="19" t="s">
        <v>1952</v>
      </c>
      <c r="F952" s="10">
        <v>42036</v>
      </c>
      <c r="G952" s="10">
        <v>44593</v>
      </c>
      <c r="H952" s="11">
        <v>8</v>
      </c>
      <c r="I952" s="20" t="s">
        <v>259</v>
      </c>
      <c r="J952" s="11" t="s">
        <v>261</v>
      </c>
      <c r="K952" s="11" t="s">
        <v>2958</v>
      </c>
      <c r="L952" s="11">
        <v>2</v>
      </c>
    </row>
    <row r="953" spans="1:12">
      <c r="A953" s="11" t="s">
        <v>1703</v>
      </c>
      <c r="D953" s="11" t="s">
        <v>260</v>
      </c>
      <c r="E953" s="19" t="s">
        <v>1953</v>
      </c>
      <c r="F953" s="10">
        <v>42036</v>
      </c>
      <c r="G953" s="10">
        <v>44593</v>
      </c>
      <c r="H953" s="11">
        <v>8</v>
      </c>
      <c r="I953" s="20" t="s">
        <v>259</v>
      </c>
      <c r="J953" s="11" t="s">
        <v>261</v>
      </c>
      <c r="K953" s="11" t="s">
        <v>2958</v>
      </c>
      <c r="L953" s="11">
        <v>2</v>
      </c>
    </row>
    <row r="954" spans="1:12">
      <c r="A954" s="11" t="s">
        <v>1704</v>
      </c>
      <c r="D954" s="11" t="s">
        <v>260</v>
      </c>
      <c r="E954" s="19" t="s">
        <v>1954</v>
      </c>
      <c r="F954" s="10">
        <v>42036</v>
      </c>
      <c r="G954" s="10">
        <v>44593</v>
      </c>
      <c r="H954" s="11">
        <v>8</v>
      </c>
      <c r="I954" s="20" t="s">
        <v>259</v>
      </c>
      <c r="J954" s="11" t="s">
        <v>261</v>
      </c>
      <c r="K954" s="11" t="s">
        <v>2958</v>
      </c>
      <c r="L954" s="11">
        <v>2</v>
      </c>
    </row>
    <row r="955" spans="1:12">
      <c r="A955" s="11" t="s">
        <v>1705</v>
      </c>
      <c r="D955" s="11" t="s">
        <v>260</v>
      </c>
      <c r="E955" s="19" t="s">
        <v>1955</v>
      </c>
      <c r="F955" s="10">
        <v>42036</v>
      </c>
      <c r="G955" s="10">
        <v>44593</v>
      </c>
      <c r="H955" s="11">
        <v>8</v>
      </c>
      <c r="I955" s="20" t="s">
        <v>259</v>
      </c>
      <c r="J955" s="11" t="s">
        <v>261</v>
      </c>
      <c r="K955" s="11" t="s">
        <v>2958</v>
      </c>
      <c r="L955" s="11">
        <v>2</v>
      </c>
    </row>
    <row r="956" spans="1:12">
      <c r="A956" s="11" t="s">
        <v>1706</v>
      </c>
      <c r="D956" s="11" t="s">
        <v>260</v>
      </c>
      <c r="E956" s="19" t="s">
        <v>1956</v>
      </c>
      <c r="F956" s="10">
        <v>42036</v>
      </c>
      <c r="G956" s="10">
        <v>44593</v>
      </c>
      <c r="H956" s="11">
        <v>8</v>
      </c>
      <c r="I956" s="20" t="s">
        <v>259</v>
      </c>
      <c r="J956" s="11" t="s">
        <v>261</v>
      </c>
      <c r="K956" s="11" t="s">
        <v>2958</v>
      </c>
      <c r="L956" s="11">
        <v>2</v>
      </c>
    </row>
    <row r="957" spans="1:12">
      <c r="A957" s="11" t="s">
        <v>1707</v>
      </c>
      <c r="D957" s="11" t="s">
        <v>260</v>
      </c>
      <c r="E957" s="19" t="s">
        <v>1957</v>
      </c>
      <c r="F957" s="10">
        <v>42036</v>
      </c>
      <c r="G957" s="10">
        <v>44593</v>
      </c>
      <c r="H957" s="11">
        <v>8</v>
      </c>
      <c r="I957" s="20" t="s">
        <v>259</v>
      </c>
      <c r="J957" s="11" t="s">
        <v>261</v>
      </c>
      <c r="K957" s="11" t="s">
        <v>2958</v>
      </c>
      <c r="L957" s="11">
        <v>2</v>
      </c>
    </row>
    <row r="958" spans="1:12">
      <c r="A958" s="11" t="s">
        <v>1708</v>
      </c>
      <c r="D958" s="11" t="s">
        <v>260</v>
      </c>
      <c r="E958" s="19" t="s">
        <v>1958</v>
      </c>
      <c r="F958" s="10">
        <v>42036</v>
      </c>
      <c r="G958" s="10">
        <v>44593</v>
      </c>
      <c r="H958" s="11">
        <v>8</v>
      </c>
      <c r="I958" s="20" t="s">
        <v>259</v>
      </c>
      <c r="J958" s="11" t="s">
        <v>261</v>
      </c>
      <c r="K958" s="11" t="s">
        <v>2958</v>
      </c>
      <c r="L958" s="11">
        <v>2</v>
      </c>
    </row>
    <row r="959" spans="1:12">
      <c r="A959" s="11" t="s">
        <v>1709</v>
      </c>
      <c r="D959" s="11" t="s">
        <v>260</v>
      </c>
      <c r="E959" s="19" t="s">
        <v>1959</v>
      </c>
      <c r="F959" s="10">
        <v>42036</v>
      </c>
      <c r="G959" s="10">
        <v>44593</v>
      </c>
      <c r="H959" s="11">
        <v>8</v>
      </c>
      <c r="I959" s="20" t="s">
        <v>259</v>
      </c>
      <c r="J959" s="11" t="s">
        <v>261</v>
      </c>
      <c r="K959" s="11" t="s">
        <v>2958</v>
      </c>
      <c r="L959" s="11">
        <v>2</v>
      </c>
    </row>
    <row r="960" spans="1:12">
      <c r="A960" s="11" t="s">
        <v>1710</v>
      </c>
      <c r="D960" s="11" t="s">
        <v>260</v>
      </c>
      <c r="E960" s="19" t="s">
        <v>1960</v>
      </c>
      <c r="F960" s="10">
        <v>42036</v>
      </c>
      <c r="G960" s="10">
        <v>44593</v>
      </c>
      <c r="H960" s="11">
        <v>8</v>
      </c>
      <c r="I960" s="20" t="s">
        <v>259</v>
      </c>
      <c r="J960" s="11" t="s">
        <v>261</v>
      </c>
      <c r="K960" s="11" t="s">
        <v>2958</v>
      </c>
      <c r="L960" s="11">
        <v>2</v>
      </c>
    </row>
    <row r="961" spans="1:12">
      <c r="A961" s="11" t="s">
        <v>1711</v>
      </c>
      <c r="D961" s="11" t="s">
        <v>260</v>
      </c>
      <c r="E961" s="19" t="s">
        <v>1961</v>
      </c>
      <c r="F961" s="10">
        <v>42036</v>
      </c>
      <c r="G961" s="10">
        <v>44593</v>
      </c>
      <c r="H961" s="11">
        <v>8</v>
      </c>
      <c r="I961" s="20" t="s">
        <v>259</v>
      </c>
      <c r="J961" s="11" t="s">
        <v>261</v>
      </c>
      <c r="K961" s="11" t="s">
        <v>2958</v>
      </c>
      <c r="L961" s="11">
        <v>2</v>
      </c>
    </row>
    <row r="962" spans="1:12">
      <c r="A962" s="11" t="s">
        <v>1712</v>
      </c>
      <c r="D962" s="11" t="s">
        <v>260</v>
      </c>
      <c r="E962" s="19" t="s">
        <v>1962</v>
      </c>
      <c r="F962" s="10">
        <v>42036</v>
      </c>
      <c r="G962" s="10">
        <v>44593</v>
      </c>
      <c r="H962" s="11">
        <v>8</v>
      </c>
      <c r="I962" s="20" t="s">
        <v>259</v>
      </c>
      <c r="J962" s="11" t="s">
        <v>261</v>
      </c>
      <c r="K962" s="11" t="s">
        <v>2958</v>
      </c>
      <c r="L962" s="11">
        <v>2</v>
      </c>
    </row>
    <row r="963" spans="1:12">
      <c r="A963" s="11" t="s">
        <v>1713</v>
      </c>
      <c r="D963" s="11" t="s">
        <v>260</v>
      </c>
      <c r="E963" s="19" t="s">
        <v>1963</v>
      </c>
      <c r="F963" s="10">
        <v>42036</v>
      </c>
      <c r="G963" s="10">
        <v>44593</v>
      </c>
      <c r="H963" s="11">
        <v>8</v>
      </c>
      <c r="I963" s="20" t="s">
        <v>259</v>
      </c>
      <c r="J963" s="11" t="s">
        <v>261</v>
      </c>
      <c r="K963" s="11" t="s">
        <v>2958</v>
      </c>
      <c r="L963" s="11">
        <v>2</v>
      </c>
    </row>
    <row r="964" spans="1:12">
      <c r="A964" s="11" t="s">
        <v>1714</v>
      </c>
      <c r="D964" s="11" t="s">
        <v>260</v>
      </c>
      <c r="E964" s="19" t="s">
        <v>1964</v>
      </c>
      <c r="F964" s="10">
        <v>42036</v>
      </c>
      <c r="G964" s="10">
        <v>44593</v>
      </c>
      <c r="H964" s="11">
        <v>8</v>
      </c>
      <c r="I964" s="20" t="s">
        <v>259</v>
      </c>
      <c r="J964" s="11" t="s">
        <v>261</v>
      </c>
      <c r="K964" s="11" t="s">
        <v>2958</v>
      </c>
      <c r="L964" s="11">
        <v>2</v>
      </c>
    </row>
    <row r="965" spans="1:12">
      <c r="A965" s="11" t="s">
        <v>1715</v>
      </c>
      <c r="D965" s="11" t="s">
        <v>260</v>
      </c>
      <c r="E965" s="19" t="s">
        <v>1965</v>
      </c>
      <c r="F965" s="10">
        <v>42036</v>
      </c>
      <c r="G965" s="10">
        <v>44593</v>
      </c>
      <c r="H965" s="11">
        <v>8</v>
      </c>
      <c r="I965" s="20" t="s">
        <v>259</v>
      </c>
      <c r="J965" s="11" t="s">
        <v>261</v>
      </c>
      <c r="K965" s="11" t="s">
        <v>2958</v>
      </c>
      <c r="L965" s="11">
        <v>2</v>
      </c>
    </row>
    <row r="966" spans="1:12">
      <c r="A966" s="11" t="s">
        <v>1716</v>
      </c>
      <c r="D966" s="11" t="s">
        <v>260</v>
      </c>
      <c r="E966" s="19" t="s">
        <v>1966</v>
      </c>
      <c r="F966" s="10">
        <v>42036</v>
      </c>
      <c r="G966" s="10">
        <v>44593</v>
      </c>
      <c r="H966" s="11">
        <v>8</v>
      </c>
      <c r="I966" s="20" t="s">
        <v>259</v>
      </c>
      <c r="J966" s="11" t="s">
        <v>261</v>
      </c>
      <c r="K966" s="11" t="s">
        <v>2958</v>
      </c>
      <c r="L966" s="11">
        <v>2</v>
      </c>
    </row>
    <row r="967" spans="1:12">
      <c r="A967" s="11" t="s">
        <v>1717</v>
      </c>
      <c r="D967" s="11" t="s">
        <v>260</v>
      </c>
      <c r="E967" s="19" t="s">
        <v>1967</v>
      </c>
      <c r="F967" s="10">
        <v>42036</v>
      </c>
      <c r="G967" s="10">
        <v>44593</v>
      </c>
      <c r="H967" s="11">
        <v>8</v>
      </c>
      <c r="I967" s="20" t="s">
        <v>259</v>
      </c>
      <c r="J967" s="11" t="s">
        <v>261</v>
      </c>
      <c r="K967" s="11" t="s">
        <v>2958</v>
      </c>
      <c r="L967" s="11">
        <v>2</v>
      </c>
    </row>
    <row r="968" spans="1:12">
      <c r="A968" s="11" t="s">
        <v>1718</v>
      </c>
      <c r="D968" s="11" t="s">
        <v>260</v>
      </c>
      <c r="E968" s="19" t="s">
        <v>1968</v>
      </c>
      <c r="F968" s="10">
        <v>42036</v>
      </c>
      <c r="G968" s="10">
        <v>44593</v>
      </c>
      <c r="H968" s="11">
        <v>8</v>
      </c>
      <c r="I968" s="20" t="s">
        <v>259</v>
      </c>
      <c r="J968" s="11" t="s">
        <v>261</v>
      </c>
      <c r="K968" s="11" t="s">
        <v>2958</v>
      </c>
      <c r="L968" s="11">
        <v>2</v>
      </c>
    </row>
    <row r="969" spans="1:12">
      <c r="A969" s="11" t="s">
        <v>1719</v>
      </c>
      <c r="D969" s="11" t="s">
        <v>260</v>
      </c>
      <c r="E969" s="19" t="s">
        <v>1969</v>
      </c>
      <c r="F969" s="10">
        <v>42036</v>
      </c>
      <c r="G969" s="10">
        <v>44593</v>
      </c>
      <c r="H969" s="11">
        <v>8</v>
      </c>
      <c r="I969" s="20" t="s">
        <v>259</v>
      </c>
      <c r="J969" s="11" t="s">
        <v>261</v>
      </c>
      <c r="K969" s="11" t="s">
        <v>2958</v>
      </c>
      <c r="L969" s="11">
        <v>2</v>
      </c>
    </row>
    <row r="970" spans="1:12">
      <c r="A970" s="11" t="s">
        <v>1720</v>
      </c>
      <c r="D970" s="11" t="s">
        <v>260</v>
      </c>
      <c r="E970" s="19" t="s">
        <v>1970</v>
      </c>
      <c r="F970" s="10">
        <v>42036</v>
      </c>
      <c r="G970" s="10">
        <v>44593</v>
      </c>
      <c r="H970" s="11">
        <v>8</v>
      </c>
      <c r="I970" s="20" t="s">
        <v>259</v>
      </c>
      <c r="J970" s="11" t="s">
        <v>261</v>
      </c>
      <c r="K970" s="11" t="s">
        <v>2958</v>
      </c>
      <c r="L970" s="11">
        <v>2</v>
      </c>
    </row>
    <row r="971" spans="1:12">
      <c r="A971" s="11" t="s">
        <v>1721</v>
      </c>
      <c r="D971" s="11" t="s">
        <v>260</v>
      </c>
      <c r="E971" s="19" t="s">
        <v>1971</v>
      </c>
      <c r="F971" s="10">
        <v>42036</v>
      </c>
      <c r="G971" s="10">
        <v>44593</v>
      </c>
      <c r="H971" s="11">
        <v>8</v>
      </c>
      <c r="I971" s="20" t="s">
        <v>259</v>
      </c>
      <c r="J971" s="11" t="s">
        <v>261</v>
      </c>
      <c r="K971" s="11" t="s">
        <v>2958</v>
      </c>
      <c r="L971" s="11">
        <v>2</v>
      </c>
    </row>
    <row r="972" spans="1:12">
      <c r="A972" s="11" t="s">
        <v>1722</v>
      </c>
      <c r="D972" s="11" t="s">
        <v>260</v>
      </c>
      <c r="E972" s="19" t="s">
        <v>1972</v>
      </c>
      <c r="F972" s="10">
        <v>42036</v>
      </c>
      <c r="G972" s="10">
        <v>44593</v>
      </c>
      <c r="H972" s="11">
        <v>8</v>
      </c>
      <c r="I972" s="20" t="s">
        <v>259</v>
      </c>
      <c r="J972" s="11" t="s">
        <v>261</v>
      </c>
      <c r="K972" s="11" t="s">
        <v>2958</v>
      </c>
      <c r="L972" s="11">
        <v>2</v>
      </c>
    </row>
    <row r="973" spans="1:12">
      <c r="A973" s="11" t="s">
        <v>1723</v>
      </c>
      <c r="D973" s="11" t="s">
        <v>260</v>
      </c>
      <c r="E973" s="19" t="s">
        <v>1973</v>
      </c>
      <c r="F973" s="10">
        <v>42036</v>
      </c>
      <c r="G973" s="10">
        <v>44593</v>
      </c>
      <c r="H973" s="11">
        <v>8</v>
      </c>
      <c r="I973" s="20" t="s">
        <v>259</v>
      </c>
      <c r="J973" s="11" t="s">
        <v>261</v>
      </c>
      <c r="K973" s="11" t="s">
        <v>2958</v>
      </c>
      <c r="L973" s="11">
        <v>2</v>
      </c>
    </row>
    <row r="974" spans="1:12">
      <c r="A974" s="11" t="s">
        <v>1724</v>
      </c>
      <c r="D974" s="11" t="s">
        <v>260</v>
      </c>
      <c r="E974" s="19" t="s">
        <v>1974</v>
      </c>
      <c r="F974" s="10">
        <v>42036</v>
      </c>
      <c r="G974" s="10">
        <v>44593</v>
      </c>
      <c r="H974" s="11">
        <v>8</v>
      </c>
      <c r="I974" s="20" t="s">
        <v>259</v>
      </c>
      <c r="J974" s="11" t="s">
        <v>261</v>
      </c>
      <c r="K974" s="11" t="s">
        <v>2958</v>
      </c>
      <c r="L974" s="11">
        <v>2</v>
      </c>
    </row>
    <row r="975" spans="1:12">
      <c r="A975" s="11" t="s">
        <v>1725</v>
      </c>
      <c r="D975" s="11" t="s">
        <v>260</v>
      </c>
      <c r="E975" s="19" t="s">
        <v>1975</v>
      </c>
      <c r="F975" s="10">
        <v>42036</v>
      </c>
      <c r="G975" s="10">
        <v>44593</v>
      </c>
      <c r="H975" s="11">
        <v>8</v>
      </c>
      <c r="I975" s="20" t="s">
        <v>259</v>
      </c>
      <c r="J975" s="11" t="s">
        <v>261</v>
      </c>
      <c r="K975" s="11" t="s">
        <v>2958</v>
      </c>
      <c r="L975" s="11">
        <v>2</v>
      </c>
    </row>
    <row r="976" spans="1:12">
      <c r="A976" s="11" t="s">
        <v>1726</v>
      </c>
      <c r="D976" s="11" t="s">
        <v>260</v>
      </c>
      <c r="E976" s="19" t="s">
        <v>1976</v>
      </c>
      <c r="F976" s="10">
        <v>42036</v>
      </c>
      <c r="G976" s="10">
        <v>44593</v>
      </c>
      <c r="H976" s="11">
        <v>8</v>
      </c>
      <c r="I976" s="20" t="s">
        <v>259</v>
      </c>
      <c r="J976" s="11" t="s">
        <v>261</v>
      </c>
      <c r="K976" s="11" t="s">
        <v>2958</v>
      </c>
      <c r="L976" s="11">
        <v>2</v>
      </c>
    </row>
    <row r="977" spans="1:12">
      <c r="A977" s="11" t="s">
        <v>1727</v>
      </c>
      <c r="D977" s="11" t="s">
        <v>260</v>
      </c>
      <c r="E977" s="19" t="s">
        <v>1977</v>
      </c>
      <c r="F977" s="10">
        <v>42036</v>
      </c>
      <c r="G977" s="10">
        <v>44593</v>
      </c>
      <c r="H977" s="11">
        <v>8</v>
      </c>
      <c r="I977" s="20" t="s">
        <v>259</v>
      </c>
      <c r="J977" s="11" t="s">
        <v>261</v>
      </c>
      <c r="K977" s="11" t="s">
        <v>2958</v>
      </c>
      <c r="L977" s="11">
        <v>2</v>
      </c>
    </row>
    <row r="978" spans="1:12">
      <c r="A978" s="11" t="s">
        <v>1728</v>
      </c>
      <c r="D978" s="11" t="s">
        <v>260</v>
      </c>
      <c r="E978" s="19" t="s">
        <v>1978</v>
      </c>
      <c r="F978" s="10">
        <v>42036</v>
      </c>
      <c r="G978" s="10">
        <v>44593</v>
      </c>
      <c r="H978" s="11">
        <v>8</v>
      </c>
      <c r="I978" s="20" t="s">
        <v>259</v>
      </c>
      <c r="J978" s="11" t="s">
        <v>261</v>
      </c>
      <c r="K978" s="11" t="s">
        <v>2958</v>
      </c>
      <c r="L978" s="11">
        <v>2</v>
      </c>
    </row>
    <row r="979" spans="1:12">
      <c r="A979" s="11" t="s">
        <v>1729</v>
      </c>
      <c r="D979" s="11" t="s">
        <v>260</v>
      </c>
      <c r="E979" s="19" t="s">
        <v>1979</v>
      </c>
      <c r="F979" s="10">
        <v>42036</v>
      </c>
      <c r="G979" s="10">
        <v>44593</v>
      </c>
      <c r="H979" s="11">
        <v>8</v>
      </c>
      <c r="I979" s="20" t="s">
        <v>259</v>
      </c>
      <c r="J979" s="11" t="s">
        <v>261</v>
      </c>
      <c r="K979" s="11" t="s">
        <v>2958</v>
      </c>
      <c r="L979" s="11">
        <v>2</v>
      </c>
    </row>
    <row r="980" spans="1:12">
      <c r="A980" s="11" t="s">
        <v>1730</v>
      </c>
      <c r="D980" s="11" t="s">
        <v>260</v>
      </c>
      <c r="E980" s="19" t="s">
        <v>1980</v>
      </c>
      <c r="F980" s="10">
        <v>42036</v>
      </c>
      <c r="G980" s="10">
        <v>44593</v>
      </c>
      <c r="H980" s="11">
        <v>8</v>
      </c>
      <c r="I980" s="20" t="s">
        <v>259</v>
      </c>
      <c r="J980" s="11" t="s">
        <v>261</v>
      </c>
      <c r="K980" s="11" t="s">
        <v>2958</v>
      </c>
      <c r="L980" s="11">
        <v>2</v>
      </c>
    </row>
    <row r="981" spans="1:12">
      <c r="A981" s="11" t="s">
        <v>1731</v>
      </c>
      <c r="D981" s="11" t="s">
        <v>260</v>
      </c>
      <c r="E981" s="19" t="s">
        <v>1981</v>
      </c>
      <c r="F981" s="10">
        <v>42036</v>
      </c>
      <c r="G981" s="10">
        <v>44593</v>
      </c>
      <c r="H981" s="11">
        <v>8</v>
      </c>
      <c r="I981" s="20" t="s">
        <v>259</v>
      </c>
      <c r="J981" s="11" t="s">
        <v>261</v>
      </c>
      <c r="K981" s="11" t="s">
        <v>2958</v>
      </c>
      <c r="L981" s="11">
        <v>2</v>
      </c>
    </row>
    <row r="982" spans="1:12">
      <c r="A982" s="11" t="s">
        <v>1732</v>
      </c>
      <c r="D982" s="11" t="s">
        <v>260</v>
      </c>
      <c r="E982" s="19" t="s">
        <v>1982</v>
      </c>
      <c r="F982" s="10">
        <v>42036</v>
      </c>
      <c r="G982" s="10">
        <v>44593</v>
      </c>
      <c r="H982" s="11">
        <v>8</v>
      </c>
      <c r="I982" s="20" t="s">
        <v>259</v>
      </c>
      <c r="J982" s="11" t="s">
        <v>261</v>
      </c>
      <c r="K982" s="11" t="s">
        <v>2958</v>
      </c>
      <c r="L982" s="11">
        <v>2</v>
      </c>
    </row>
    <row r="983" spans="1:12">
      <c r="A983" s="11" t="s">
        <v>1733</v>
      </c>
      <c r="D983" s="11" t="s">
        <v>260</v>
      </c>
      <c r="E983" s="19" t="s">
        <v>1983</v>
      </c>
      <c r="F983" s="10">
        <v>42036</v>
      </c>
      <c r="G983" s="10">
        <v>44593</v>
      </c>
      <c r="H983" s="11">
        <v>8</v>
      </c>
      <c r="I983" s="20" t="s">
        <v>259</v>
      </c>
      <c r="J983" s="11" t="s">
        <v>261</v>
      </c>
      <c r="K983" s="11" t="s">
        <v>2958</v>
      </c>
      <c r="L983" s="11">
        <v>2</v>
      </c>
    </row>
    <row r="984" spans="1:12">
      <c r="A984" s="11" t="s">
        <v>1734</v>
      </c>
      <c r="D984" s="11" t="s">
        <v>260</v>
      </c>
      <c r="E984" s="19" t="s">
        <v>1984</v>
      </c>
      <c r="F984" s="10">
        <v>42036</v>
      </c>
      <c r="G984" s="10">
        <v>44593</v>
      </c>
      <c r="H984" s="11">
        <v>8</v>
      </c>
      <c r="I984" s="20" t="s">
        <v>259</v>
      </c>
      <c r="J984" s="11" t="s">
        <v>261</v>
      </c>
      <c r="K984" s="11" t="s">
        <v>2958</v>
      </c>
      <c r="L984" s="11">
        <v>2</v>
      </c>
    </row>
    <row r="985" spans="1:12">
      <c r="A985" s="11" t="s">
        <v>1735</v>
      </c>
      <c r="D985" s="11" t="s">
        <v>260</v>
      </c>
      <c r="E985" s="19" t="s">
        <v>1985</v>
      </c>
      <c r="F985" s="10">
        <v>42036</v>
      </c>
      <c r="G985" s="10">
        <v>44593</v>
      </c>
      <c r="H985" s="11">
        <v>8</v>
      </c>
      <c r="I985" s="20" t="s">
        <v>259</v>
      </c>
      <c r="J985" s="11" t="s">
        <v>261</v>
      </c>
      <c r="K985" s="11" t="s">
        <v>2958</v>
      </c>
      <c r="L985" s="11">
        <v>2</v>
      </c>
    </row>
    <row r="986" spans="1:12">
      <c r="A986" s="11" t="s">
        <v>1736</v>
      </c>
      <c r="D986" s="11" t="s">
        <v>260</v>
      </c>
      <c r="E986" s="19" t="s">
        <v>1986</v>
      </c>
      <c r="F986" s="10">
        <v>42036</v>
      </c>
      <c r="G986" s="10">
        <v>44593</v>
      </c>
      <c r="H986" s="11">
        <v>8</v>
      </c>
      <c r="I986" s="20" t="s">
        <v>259</v>
      </c>
      <c r="J986" s="11" t="s">
        <v>261</v>
      </c>
      <c r="K986" s="11" t="s">
        <v>2958</v>
      </c>
      <c r="L986" s="11">
        <v>2</v>
      </c>
    </row>
    <row r="987" spans="1:12">
      <c r="A987" s="11" t="s">
        <v>1737</v>
      </c>
      <c r="D987" s="11" t="s">
        <v>260</v>
      </c>
      <c r="E987" s="19" t="s">
        <v>1987</v>
      </c>
      <c r="F987" s="10">
        <v>42036</v>
      </c>
      <c r="G987" s="10">
        <v>44593</v>
      </c>
      <c r="H987" s="11">
        <v>8</v>
      </c>
      <c r="I987" s="20" t="s">
        <v>259</v>
      </c>
      <c r="J987" s="11" t="s">
        <v>261</v>
      </c>
      <c r="K987" s="11" t="s">
        <v>2958</v>
      </c>
      <c r="L987" s="11">
        <v>2</v>
      </c>
    </row>
    <row r="988" spans="1:12">
      <c r="A988" s="11" t="s">
        <v>1738</v>
      </c>
      <c r="D988" s="11" t="s">
        <v>260</v>
      </c>
      <c r="E988" s="19" t="s">
        <v>1988</v>
      </c>
      <c r="F988" s="10">
        <v>42036</v>
      </c>
      <c r="G988" s="10">
        <v>44593</v>
      </c>
      <c r="H988" s="11">
        <v>8</v>
      </c>
      <c r="I988" s="20" t="s">
        <v>259</v>
      </c>
      <c r="J988" s="11" t="s">
        <v>261</v>
      </c>
      <c r="K988" s="11" t="s">
        <v>2958</v>
      </c>
      <c r="L988" s="11">
        <v>2</v>
      </c>
    </row>
    <row r="989" spans="1:12">
      <c r="A989" s="11" t="s">
        <v>1739</v>
      </c>
      <c r="D989" s="11" t="s">
        <v>260</v>
      </c>
      <c r="E989" s="19" t="s">
        <v>1989</v>
      </c>
      <c r="F989" s="10">
        <v>42036</v>
      </c>
      <c r="G989" s="10">
        <v>44593</v>
      </c>
      <c r="H989" s="11">
        <v>8</v>
      </c>
      <c r="I989" s="20" t="s">
        <v>259</v>
      </c>
      <c r="J989" s="11" t="s">
        <v>261</v>
      </c>
      <c r="K989" s="11" t="s">
        <v>2958</v>
      </c>
      <c r="L989" s="11">
        <v>2</v>
      </c>
    </row>
    <row r="990" spans="1:12">
      <c r="A990" s="11" t="s">
        <v>1740</v>
      </c>
      <c r="D990" s="11" t="s">
        <v>260</v>
      </c>
      <c r="E990" s="19" t="s">
        <v>1990</v>
      </c>
      <c r="F990" s="10">
        <v>42036</v>
      </c>
      <c r="G990" s="10">
        <v>44593</v>
      </c>
      <c r="H990" s="11">
        <v>8</v>
      </c>
      <c r="I990" s="20" t="s">
        <v>259</v>
      </c>
      <c r="J990" s="11" t="s">
        <v>261</v>
      </c>
      <c r="K990" s="11" t="s">
        <v>2958</v>
      </c>
      <c r="L990" s="11">
        <v>2</v>
      </c>
    </row>
    <row r="991" spans="1:12">
      <c r="A991" s="11" t="s">
        <v>1741</v>
      </c>
      <c r="D991" s="11" t="s">
        <v>260</v>
      </c>
      <c r="E991" s="19" t="s">
        <v>1991</v>
      </c>
      <c r="F991" s="10">
        <v>42036</v>
      </c>
      <c r="G991" s="10">
        <v>44593</v>
      </c>
      <c r="H991" s="11">
        <v>8</v>
      </c>
      <c r="I991" s="20" t="s">
        <v>259</v>
      </c>
      <c r="J991" s="11" t="s">
        <v>261</v>
      </c>
      <c r="K991" s="11" t="s">
        <v>2958</v>
      </c>
      <c r="L991" s="11">
        <v>2</v>
      </c>
    </row>
    <row r="992" spans="1:12">
      <c r="A992" s="11" t="s">
        <v>1742</v>
      </c>
      <c r="D992" s="11" t="s">
        <v>260</v>
      </c>
      <c r="E992" s="19" t="s">
        <v>1992</v>
      </c>
      <c r="F992" s="10">
        <v>42036</v>
      </c>
      <c r="G992" s="10">
        <v>44593</v>
      </c>
      <c r="H992" s="11">
        <v>8</v>
      </c>
      <c r="I992" s="20" t="s">
        <v>259</v>
      </c>
      <c r="J992" s="11" t="s">
        <v>261</v>
      </c>
      <c r="K992" s="11" t="s">
        <v>2958</v>
      </c>
      <c r="L992" s="11">
        <v>2</v>
      </c>
    </row>
    <row r="993" spans="1:12">
      <c r="A993" s="11" t="s">
        <v>1743</v>
      </c>
      <c r="D993" s="11" t="s">
        <v>260</v>
      </c>
      <c r="E993" s="19" t="s">
        <v>1993</v>
      </c>
      <c r="F993" s="10">
        <v>42036</v>
      </c>
      <c r="G993" s="10">
        <v>44593</v>
      </c>
      <c r="H993" s="11">
        <v>8</v>
      </c>
      <c r="I993" s="20" t="s">
        <v>259</v>
      </c>
      <c r="J993" s="11" t="s">
        <v>261</v>
      </c>
      <c r="K993" s="11" t="s">
        <v>2958</v>
      </c>
      <c r="L993" s="11">
        <v>2</v>
      </c>
    </row>
    <row r="994" spans="1:12">
      <c r="A994" s="11" t="s">
        <v>1744</v>
      </c>
      <c r="D994" s="11" t="s">
        <v>260</v>
      </c>
      <c r="E994" s="19" t="s">
        <v>1994</v>
      </c>
      <c r="F994" s="10">
        <v>42036</v>
      </c>
      <c r="G994" s="10">
        <v>44593</v>
      </c>
      <c r="H994" s="11">
        <v>8</v>
      </c>
      <c r="I994" s="20" t="s">
        <v>259</v>
      </c>
      <c r="J994" s="11" t="s">
        <v>261</v>
      </c>
      <c r="K994" s="11" t="s">
        <v>2958</v>
      </c>
      <c r="L994" s="11">
        <v>2</v>
      </c>
    </row>
    <row r="995" spans="1:12">
      <c r="A995" s="11" t="s">
        <v>1745</v>
      </c>
      <c r="D995" s="11" t="s">
        <v>260</v>
      </c>
      <c r="E995" s="19" t="s">
        <v>1995</v>
      </c>
      <c r="F995" s="10">
        <v>42036</v>
      </c>
      <c r="G995" s="10">
        <v>44593</v>
      </c>
      <c r="H995" s="11">
        <v>8</v>
      </c>
      <c r="I995" s="20" t="s">
        <v>259</v>
      </c>
      <c r="J995" s="11" t="s">
        <v>261</v>
      </c>
      <c r="K995" s="11" t="s">
        <v>2958</v>
      </c>
      <c r="L995" s="11">
        <v>2</v>
      </c>
    </row>
    <row r="996" spans="1:12">
      <c r="A996" s="11" t="s">
        <v>1746</v>
      </c>
      <c r="D996" s="11" t="s">
        <v>260</v>
      </c>
      <c r="E996" s="19" t="s">
        <v>1996</v>
      </c>
      <c r="F996" s="10">
        <v>42036</v>
      </c>
      <c r="G996" s="10">
        <v>44593</v>
      </c>
      <c r="H996" s="11">
        <v>8</v>
      </c>
      <c r="I996" s="20" t="s">
        <v>259</v>
      </c>
      <c r="J996" s="11" t="s">
        <v>261</v>
      </c>
      <c r="K996" s="11" t="s">
        <v>2958</v>
      </c>
      <c r="L996" s="11">
        <v>2</v>
      </c>
    </row>
    <row r="997" spans="1:12">
      <c r="A997" s="11" t="s">
        <v>1747</v>
      </c>
      <c r="D997" s="11" t="s">
        <v>260</v>
      </c>
      <c r="E997" s="19" t="s">
        <v>1997</v>
      </c>
      <c r="F997" s="10">
        <v>42036</v>
      </c>
      <c r="G997" s="10">
        <v>44593</v>
      </c>
      <c r="H997" s="11">
        <v>8</v>
      </c>
      <c r="I997" s="20" t="s">
        <v>259</v>
      </c>
      <c r="J997" s="11" t="s">
        <v>261</v>
      </c>
      <c r="K997" s="11" t="s">
        <v>2958</v>
      </c>
      <c r="L997" s="11">
        <v>2</v>
      </c>
    </row>
    <row r="998" spans="1:12">
      <c r="A998" s="11" t="s">
        <v>1748</v>
      </c>
      <c r="D998" s="11" t="s">
        <v>260</v>
      </c>
      <c r="E998" s="19" t="s">
        <v>1998</v>
      </c>
      <c r="F998" s="10">
        <v>42036</v>
      </c>
      <c r="G998" s="10">
        <v>44593</v>
      </c>
      <c r="H998" s="11">
        <v>8</v>
      </c>
      <c r="I998" s="20" t="s">
        <v>259</v>
      </c>
      <c r="J998" s="11" t="s">
        <v>261</v>
      </c>
      <c r="K998" s="11" t="s">
        <v>2958</v>
      </c>
      <c r="L998" s="11">
        <v>2</v>
      </c>
    </row>
    <row r="999" spans="1:12">
      <c r="A999" s="11" t="s">
        <v>1749</v>
      </c>
      <c r="D999" s="11" t="s">
        <v>260</v>
      </c>
      <c r="E999" s="19" t="s">
        <v>1999</v>
      </c>
      <c r="F999" s="10">
        <v>42036</v>
      </c>
      <c r="G999" s="10">
        <v>44593</v>
      </c>
      <c r="H999" s="11">
        <v>8</v>
      </c>
      <c r="I999" s="20" t="s">
        <v>259</v>
      </c>
      <c r="J999" s="11" t="s">
        <v>261</v>
      </c>
      <c r="K999" s="11" t="s">
        <v>2958</v>
      </c>
      <c r="L999" s="11">
        <v>2</v>
      </c>
    </row>
    <row r="1000" spans="1:12">
      <c r="A1000" s="11" t="s">
        <v>1750</v>
      </c>
      <c r="D1000" s="11" t="s">
        <v>260</v>
      </c>
      <c r="E1000" s="19" t="s">
        <v>2000</v>
      </c>
      <c r="F1000" s="10">
        <v>42036</v>
      </c>
      <c r="G1000" s="10">
        <v>44593</v>
      </c>
      <c r="H1000" s="11">
        <v>8</v>
      </c>
      <c r="I1000" s="20" t="s">
        <v>259</v>
      </c>
      <c r="J1000" s="11" t="s">
        <v>261</v>
      </c>
      <c r="K1000" s="11" t="s">
        <v>2958</v>
      </c>
      <c r="L1000" s="11">
        <v>2</v>
      </c>
    </row>
    <row r="1001" spans="1:12">
      <c r="A1001" s="11" t="s">
        <v>1751</v>
      </c>
      <c r="D1001" s="11" t="s">
        <v>260</v>
      </c>
      <c r="E1001" s="19" t="s">
        <v>2001</v>
      </c>
      <c r="F1001" s="10">
        <v>42036</v>
      </c>
      <c r="G1001" s="10">
        <v>44593</v>
      </c>
      <c r="H1001" s="11">
        <v>8</v>
      </c>
      <c r="I1001" s="20" t="s">
        <v>259</v>
      </c>
      <c r="J1001" s="11" t="s">
        <v>261</v>
      </c>
      <c r="K1001" s="11" t="s">
        <v>2958</v>
      </c>
      <c r="L1001" s="11">
        <v>2</v>
      </c>
    </row>
    <row r="1002" spans="1:12">
      <c r="A1002" s="11" t="s">
        <v>1752</v>
      </c>
      <c r="D1002" s="11" t="s">
        <v>260</v>
      </c>
      <c r="E1002" s="19" t="s">
        <v>2002</v>
      </c>
      <c r="F1002" s="10">
        <v>42036</v>
      </c>
      <c r="G1002" s="10">
        <v>44593</v>
      </c>
      <c r="H1002" s="11">
        <v>8</v>
      </c>
      <c r="I1002" s="20" t="s">
        <v>259</v>
      </c>
      <c r="J1002" s="11" t="s">
        <v>261</v>
      </c>
      <c r="K1002" s="11" t="s">
        <v>2958</v>
      </c>
      <c r="L1002" s="11">
        <v>2</v>
      </c>
    </row>
    <row r="1003" spans="1:12">
      <c r="A1003" s="11" t="s">
        <v>1753</v>
      </c>
      <c r="D1003" s="11" t="s">
        <v>260</v>
      </c>
      <c r="E1003" s="19" t="s">
        <v>2003</v>
      </c>
      <c r="F1003" s="10">
        <v>42036</v>
      </c>
      <c r="G1003" s="10">
        <v>44593</v>
      </c>
      <c r="H1003" s="11">
        <v>8</v>
      </c>
      <c r="I1003" s="20" t="s">
        <v>259</v>
      </c>
      <c r="J1003" s="11" t="s">
        <v>261</v>
      </c>
      <c r="K1003" s="11" t="s">
        <v>2958</v>
      </c>
      <c r="L1003" s="11">
        <v>2</v>
      </c>
    </row>
    <row r="1004" spans="1:12">
      <c r="A1004" s="11" t="s">
        <v>1754</v>
      </c>
      <c r="D1004" s="11" t="s">
        <v>260</v>
      </c>
      <c r="E1004" s="19" t="s">
        <v>2004</v>
      </c>
      <c r="F1004" s="10">
        <v>42036</v>
      </c>
      <c r="G1004" s="10">
        <v>44593</v>
      </c>
      <c r="H1004" s="11">
        <v>8</v>
      </c>
      <c r="I1004" s="20" t="s">
        <v>259</v>
      </c>
      <c r="J1004" s="11" t="s">
        <v>261</v>
      </c>
      <c r="K1004" s="11" t="s">
        <v>2958</v>
      </c>
      <c r="L1004" s="11">
        <v>2</v>
      </c>
    </row>
    <row r="1005" spans="1:12">
      <c r="A1005" s="11" t="s">
        <v>1755</v>
      </c>
      <c r="D1005" s="11" t="s">
        <v>260</v>
      </c>
      <c r="E1005" s="19" t="s">
        <v>2005</v>
      </c>
      <c r="F1005" s="10">
        <v>42036</v>
      </c>
      <c r="G1005" s="10">
        <v>44593</v>
      </c>
      <c r="H1005" s="11">
        <v>8</v>
      </c>
      <c r="I1005" s="20" t="s">
        <v>259</v>
      </c>
      <c r="J1005" s="11" t="s">
        <v>261</v>
      </c>
      <c r="K1005" s="11" t="s">
        <v>2958</v>
      </c>
      <c r="L1005" s="11">
        <v>2</v>
      </c>
    </row>
    <row r="1006" spans="1:12">
      <c r="A1006" s="11" t="s">
        <v>1756</v>
      </c>
      <c r="D1006" s="11" t="s">
        <v>260</v>
      </c>
      <c r="E1006" s="19" t="s">
        <v>2006</v>
      </c>
      <c r="F1006" s="10">
        <v>42036</v>
      </c>
      <c r="G1006" s="10">
        <v>44593</v>
      </c>
      <c r="H1006" s="11">
        <v>8</v>
      </c>
      <c r="I1006" s="20" t="s">
        <v>259</v>
      </c>
      <c r="J1006" s="11" t="s">
        <v>261</v>
      </c>
      <c r="K1006" s="11" t="s">
        <v>2958</v>
      </c>
      <c r="L1006" s="11">
        <v>2</v>
      </c>
    </row>
    <row r="1007" spans="1:12">
      <c r="A1007" s="11" t="s">
        <v>1757</v>
      </c>
      <c r="D1007" s="11" t="s">
        <v>260</v>
      </c>
      <c r="E1007" s="19" t="s">
        <v>2007</v>
      </c>
      <c r="F1007" s="10">
        <v>42036</v>
      </c>
      <c r="G1007" s="10">
        <v>44593</v>
      </c>
      <c r="H1007" s="11">
        <v>8</v>
      </c>
      <c r="I1007" s="20" t="s">
        <v>259</v>
      </c>
      <c r="J1007" s="11" t="s">
        <v>261</v>
      </c>
      <c r="K1007" s="11" t="s">
        <v>2958</v>
      </c>
      <c r="L1007" s="11">
        <v>2</v>
      </c>
    </row>
    <row r="1008" spans="1:12">
      <c r="A1008" s="11" t="s">
        <v>1758</v>
      </c>
      <c r="D1008" s="11" t="s">
        <v>260</v>
      </c>
      <c r="E1008" s="19" t="s">
        <v>2008</v>
      </c>
      <c r="F1008" s="10">
        <v>42036</v>
      </c>
      <c r="G1008" s="10">
        <v>44593</v>
      </c>
      <c r="H1008" s="11">
        <v>8</v>
      </c>
      <c r="I1008" s="20" t="s">
        <v>259</v>
      </c>
      <c r="J1008" s="11" t="s">
        <v>261</v>
      </c>
      <c r="K1008" s="11" t="s">
        <v>2958</v>
      </c>
      <c r="L1008" s="11">
        <v>2</v>
      </c>
    </row>
    <row r="1009" spans="1:12">
      <c r="A1009" s="11" t="s">
        <v>1759</v>
      </c>
      <c r="D1009" s="11" t="s">
        <v>260</v>
      </c>
      <c r="E1009" s="19" t="s">
        <v>2009</v>
      </c>
      <c r="F1009" s="10">
        <v>42036</v>
      </c>
      <c r="G1009" s="10">
        <v>44593</v>
      </c>
      <c r="H1009" s="11">
        <v>8</v>
      </c>
      <c r="I1009" s="20" t="s">
        <v>259</v>
      </c>
      <c r="J1009" s="11" t="s">
        <v>261</v>
      </c>
      <c r="K1009" s="11" t="s">
        <v>2958</v>
      </c>
      <c r="L1009" s="11">
        <v>2</v>
      </c>
    </row>
    <row r="1010" spans="1:12">
      <c r="A1010" s="11" t="s">
        <v>1760</v>
      </c>
      <c r="D1010" s="11" t="s">
        <v>260</v>
      </c>
      <c r="E1010" s="19" t="s">
        <v>2010</v>
      </c>
      <c r="F1010" s="10">
        <v>42036</v>
      </c>
      <c r="G1010" s="10">
        <v>44593</v>
      </c>
      <c r="H1010" s="11">
        <v>8</v>
      </c>
      <c r="I1010" s="20" t="s">
        <v>259</v>
      </c>
      <c r="J1010" s="11" t="s">
        <v>261</v>
      </c>
      <c r="K1010" s="11" t="s">
        <v>2958</v>
      </c>
      <c r="L1010" s="11">
        <v>2</v>
      </c>
    </row>
    <row r="1011" spans="1:12">
      <c r="A1011" s="11" t="s">
        <v>1761</v>
      </c>
      <c r="D1011" s="11" t="s">
        <v>260</v>
      </c>
      <c r="E1011" s="19" t="s">
        <v>2011</v>
      </c>
      <c r="F1011" s="10">
        <v>42036</v>
      </c>
      <c r="G1011" s="10">
        <v>44593</v>
      </c>
      <c r="H1011" s="11">
        <v>8</v>
      </c>
      <c r="I1011" s="20" t="s">
        <v>259</v>
      </c>
      <c r="J1011" s="11" t="s">
        <v>261</v>
      </c>
      <c r="K1011" s="11" t="s">
        <v>2958</v>
      </c>
      <c r="L1011" s="11">
        <v>2</v>
      </c>
    </row>
    <row r="1012" spans="1:12">
      <c r="A1012" s="11" t="s">
        <v>2012</v>
      </c>
      <c r="D1012" s="11" t="s">
        <v>260</v>
      </c>
      <c r="E1012" s="19" t="s">
        <v>2262</v>
      </c>
      <c r="F1012" s="10">
        <v>42036</v>
      </c>
      <c r="G1012" s="10">
        <v>44593</v>
      </c>
      <c r="H1012" s="11">
        <v>8</v>
      </c>
      <c r="I1012" s="20" t="s">
        <v>259</v>
      </c>
      <c r="J1012" s="11" t="s">
        <v>261</v>
      </c>
      <c r="K1012" s="11" t="s">
        <v>2958</v>
      </c>
      <c r="L1012" s="11">
        <v>2</v>
      </c>
    </row>
    <row r="1013" spans="1:12">
      <c r="A1013" s="11" t="s">
        <v>2013</v>
      </c>
      <c r="D1013" s="11" t="s">
        <v>260</v>
      </c>
      <c r="E1013" s="19" t="s">
        <v>2263</v>
      </c>
      <c r="F1013" s="10">
        <v>42036</v>
      </c>
      <c r="G1013" s="10">
        <v>44593</v>
      </c>
      <c r="H1013" s="11">
        <v>8</v>
      </c>
      <c r="I1013" s="20" t="s">
        <v>259</v>
      </c>
      <c r="J1013" s="11" t="s">
        <v>261</v>
      </c>
      <c r="K1013" s="11" t="s">
        <v>2958</v>
      </c>
      <c r="L1013" s="11">
        <v>2</v>
      </c>
    </row>
    <row r="1014" spans="1:12">
      <c r="A1014" s="11" t="s">
        <v>2014</v>
      </c>
      <c r="D1014" s="11" t="s">
        <v>260</v>
      </c>
      <c r="E1014" s="19" t="s">
        <v>2264</v>
      </c>
      <c r="F1014" s="10">
        <v>42036</v>
      </c>
      <c r="G1014" s="10">
        <v>44593</v>
      </c>
      <c r="H1014" s="11">
        <v>8</v>
      </c>
      <c r="I1014" s="20" t="s">
        <v>259</v>
      </c>
      <c r="J1014" s="11" t="s">
        <v>261</v>
      </c>
      <c r="K1014" s="11" t="s">
        <v>2958</v>
      </c>
      <c r="L1014" s="11">
        <v>2</v>
      </c>
    </row>
    <row r="1015" spans="1:12">
      <c r="A1015" s="11" t="s">
        <v>2015</v>
      </c>
      <c r="D1015" s="11" t="s">
        <v>260</v>
      </c>
      <c r="E1015" s="19" t="s">
        <v>2265</v>
      </c>
      <c r="F1015" s="10">
        <v>42036</v>
      </c>
      <c r="G1015" s="10">
        <v>44593</v>
      </c>
      <c r="H1015" s="11">
        <v>8</v>
      </c>
      <c r="I1015" s="20" t="s">
        <v>259</v>
      </c>
      <c r="J1015" s="11" t="s">
        <v>261</v>
      </c>
      <c r="K1015" s="11" t="s">
        <v>2958</v>
      </c>
      <c r="L1015" s="11">
        <v>2</v>
      </c>
    </row>
    <row r="1016" spans="1:12">
      <c r="A1016" s="11" t="s">
        <v>2016</v>
      </c>
      <c r="D1016" s="11" t="s">
        <v>260</v>
      </c>
      <c r="E1016" s="19" t="s">
        <v>2266</v>
      </c>
      <c r="F1016" s="10">
        <v>42036</v>
      </c>
      <c r="G1016" s="10">
        <v>44593</v>
      </c>
      <c r="H1016" s="11">
        <v>8</v>
      </c>
      <c r="I1016" s="20" t="s">
        <v>259</v>
      </c>
      <c r="J1016" s="11" t="s">
        <v>261</v>
      </c>
      <c r="K1016" s="11" t="s">
        <v>2958</v>
      </c>
      <c r="L1016" s="11">
        <v>2</v>
      </c>
    </row>
    <row r="1017" spans="1:12">
      <c r="A1017" s="11" t="s">
        <v>2017</v>
      </c>
      <c r="D1017" s="11" t="s">
        <v>260</v>
      </c>
      <c r="E1017" s="19" t="s">
        <v>2267</v>
      </c>
      <c r="F1017" s="10">
        <v>42036</v>
      </c>
      <c r="G1017" s="10">
        <v>44593</v>
      </c>
      <c r="H1017" s="11">
        <v>8</v>
      </c>
      <c r="I1017" s="20" t="s">
        <v>259</v>
      </c>
      <c r="J1017" s="11" t="s">
        <v>261</v>
      </c>
      <c r="K1017" s="11" t="s">
        <v>2958</v>
      </c>
      <c r="L1017" s="11">
        <v>2</v>
      </c>
    </row>
    <row r="1018" spans="1:12">
      <c r="A1018" s="11" t="s">
        <v>2018</v>
      </c>
      <c r="D1018" s="11" t="s">
        <v>260</v>
      </c>
      <c r="E1018" s="19" t="s">
        <v>2268</v>
      </c>
      <c r="F1018" s="10">
        <v>42036</v>
      </c>
      <c r="G1018" s="10">
        <v>44593</v>
      </c>
      <c r="H1018" s="11">
        <v>8</v>
      </c>
      <c r="I1018" s="20" t="s">
        <v>259</v>
      </c>
      <c r="J1018" s="11" t="s">
        <v>261</v>
      </c>
      <c r="K1018" s="11" t="s">
        <v>2958</v>
      </c>
      <c r="L1018" s="11">
        <v>2</v>
      </c>
    </row>
    <row r="1019" spans="1:12">
      <c r="A1019" s="11" t="s">
        <v>2019</v>
      </c>
      <c r="D1019" s="11" t="s">
        <v>260</v>
      </c>
      <c r="E1019" s="19" t="s">
        <v>2269</v>
      </c>
      <c r="F1019" s="10">
        <v>42036</v>
      </c>
      <c r="G1019" s="10">
        <v>44593</v>
      </c>
      <c r="H1019" s="11">
        <v>8</v>
      </c>
      <c r="I1019" s="20" t="s">
        <v>259</v>
      </c>
      <c r="J1019" s="11" t="s">
        <v>261</v>
      </c>
      <c r="K1019" s="11" t="s">
        <v>2958</v>
      </c>
      <c r="L1019" s="11">
        <v>2</v>
      </c>
    </row>
    <row r="1020" spans="1:12">
      <c r="A1020" s="11" t="s">
        <v>2020</v>
      </c>
      <c r="D1020" s="11" t="s">
        <v>260</v>
      </c>
      <c r="E1020" s="19" t="s">
        <v>2270</v>
      </c>
      <c r="F1020" s="10">
        <v>42036</v>
      </c>
      <c r="G1020" s="10">
        <v>44593</v>
      </c>
      <c r="H1020" s="11">
        <v>8</v>
      </c>
      <c r="I1020" s="20" t="s">
        <v>259</v>
      </c>
      <c r="J1020" s="11" t="s">
        <v>261</v>
      </c>
      <c r="K1020" s="11" t="s">
        <v>2958</v>
      </c>
      <c r="L1020" s="11">
        <v>2</v>
      </c>
    </row>
    <row r="1021" spans="1:12">
      <c r="A1021" s="11" t="s">
        <v>2021</v>
      </c>
      <c r="D1021" s="11" t="s">
        <v>260</v>
      </c>
      <c r="E1021" s="19" t="s">
        <v>2271</v>
      </c>
      <c r="F1021" s="10">
        <v>42036</v>
      </c>
      <c r="G1021" s="10">
        <v>44593</v>
      </c>
      <c r="H1021" s="11">
        <v>8</v>
      </c>
      <c r="I1021" s="20" t="s">
        <v>259</v>
      </c>
      <c r="J1021" s="11" t="s">
        <v>261</v>
      </c>
      <c r="K1021" s="11" t="s">
        <v>2958</v>
      </c>
      <c r="L1021" s="11">
        <v>2</v>
      </c>
    </row>
    <row r="1022" spans="1:12">
      <c r="A1022" s="11" t="s">
        <v>2022</v>
      </c>
      <c r="D1022" s="11" t="s">
        <v>260</v>
      </c>
      <c r="E1022" s="19" t="s">
        <v>2272</v>
      </c>
      <c r="F1022" s="10">
        <v>42036</v>
      </c>
      <c r="G1022" s="10">
        <v>44593</v>
      </c>
      <c r="H1022" s="11">
        <v>8</v>
      </c>
      <c r="I1022" s="20" t="s">
        <v>259</v>
      </c>
      <c r="J1022" s="11" t="s">
        <v>261</v>
      </c>
      <c r="K1022" s="11" t="s">
        <v>2958</v>
      </c>
      <c r="L1022" s="11">
        <v>2</v>
      </c>
    </row>
    <row r="1023" spans="1:12">
      <c r="A1023" s="11" t="s">
        <v>2023</v>
      </c>
      <c r="D1023" s="11" t="s">
        <v>260</v>
      </c>
      <c r="E1023" s="19" t="s">
        <v>2273</v>
      </c>
      <c r="F1023" s="10">
        <v>42036</v>
      </c>
      <c r="G1023" s="10">
        <v>44593</v>
      </c>
      <c r="H1023" s="11">
        <v>8</v>
      </c>
      <c r="I1023" s="20" t="s">
        <v>259</v>
      </c>
      <c r="J1023" s="11" t="s">
        <v>261</v>
      </c>
      <c r="K1023" s="11" t="s">
        <v>2958</v>
      </c>
      <c r="L1023" s="11">
        <v>2</v>
      </c>
    </row>
    <row r="1024" spans="1:12">
      <c r="A1024" s="11" t="s">
        <v>2024</v>
      </c>
      <c r="D1024" s="11" t="s">
        <v>260</v>
      </c>
      <c r="E1024" s="19" t="s">
        <v>2274</v>
      </c>
      <c r="F1024" s="10">
        <v>42036</v>
      </c>
      <c r="G1024" s="10">
        <v>44593</v>
      </c>
      <c r="H1024" s="11">
        <v>8</v>
      </c>
      <c r="I1024" s="20" t="s">
        <v>259</v>
      </c>
      <c r="J1024" s="11" t="s">
        <v>261</v>
      </c>
      <c r="K1024" s="11" t="s">
        <v>2958</v>
      </c>
      <c r="L1024" s="11">
        <v>2</v>
      </c>
    </row>
    <row r="1025" spans="1:12">
      <c r="A1025" s="11" t="s">
        <v>2025</v>
      </c>
      <c r="D1025" s="11" t="s">
        <v>260</v>
      </c>
      <c r="E1025" s="19" t="s">
        <v>2275</v>
      </c>
      <c r="F1025" s="10">
        <v>42036</v>
      </c>
      <c r="G1025" s="10">
        <v>44593</v>
      </c>
      <c r="H1025" s="11">
        <v>8</v>
      </c>
      <c r="I1025" s="20" t="s">
        <v>259</v>
      </c>
      <c r="J1025" s="11" t="s">
        <v>261</v>
      </c>
      <c r="K1025" s="11" t="s">
        <v>2958</v>
      </c>
      <c r="L1025" s="11">
        <v>2</v>
      </c>
    </row>
    <row r="1026" spans="1:12">
      <c r="A1026" s="11" t="s">
        <v>2026</v>
      </c>
      <c r="D1026" s="11" t="s">
        <v>260</v>
      </c>
      <c r="E1026" s="19" t="s">
        <v>2276</v>
      </c>
      <c r="F1026" s="10">
        <v>42036</v>
      </c>
      <c r="G1026" s="10">
        <v>44593</v>
      </c>
      <c r="H1026" s="11">
        <v>8</v>
      </c>
      <c r="I1026" s="20" t="s">
        <v>259</v>
      </c>
      <c r="J1026" s="11" t="s">
        <v>261</v>
      </c>
      <c r="K1026" s="11" t="s">
        <v>2958</v>
      </c>
      <c r="L1026" s="11">
        <v>2</v>
      </c>
    </row>
    <row r="1027" spans="1:12">
      <c r="A1027" s="11" t="s">
        <v>2027</v>
      </c>
      <c r="D1027" s="11" t="s">
        <v>260</v>
      </c>
      <c r="E1027" s="19" t="s">
        <v>2277</v>
      </c>
      <c r="F1027" s="10">
        <v>42036</v>
      </c>
      <c r="G1027" s="10">
        <v>44593</v>
      </c>
      <c r="H1027" s="11">
        <v>8</v>
      </c>
      <c r="I1027" s="20" t="s">
        <v>259</v>
      </c>
      <c r="J1027" s="11" t="s">
        <v>261</v>
      </c>
      <c r="K1027" s="11" t="s">
        <v>2958</v>
      </c>
      <c r="L1027" s="11">
        <v>2</v>
      </c>
    </row>
    <row r="1028" spans="1:12">
      <c r="A1028" s="11" t="s">
        <v>2028</v>
      </c>
      <c r="D1028" s="11" t="s">
        <v>260</v>
      </c>
      <c r="E1028" s="19" t="s">
        <v>2278</v>
      </c>
      <c r="F1028" s="10">
        <v>42036</v>
      </c>
      <c r="G1028" s="10">
        <v>44593</v>
      </c>
      <c r="H1028" s="11">
        <v>8</v>
      </c>
      <c r="I1028" s="20" t="s">
        <v>259</v>
      </c>
      <c r="J1028" s="11" t="s">
        <v>261</v>
      </c>
      <c r="K1028" s="11" t="s">
        <v>2958</v>
      </c>
      <c r="L1028" s="11">
        <v>2</v>
      </c>
    </row>
    <row r="1029" spans="1:12">
      <c r="A1029" s="11" t="s">
        <v>2029</v>
      </c>
      <c r="D1029" s="11" t="s">
        <v>260</v>
      </c>
      <c r="E1029" s="19" t="s">
        <v>2279</v>
      </c>
      <c r="F1029" s="10">
        <v>42036</v>
      </c>
      <c r="G1029" s="10">
        <v>44593</v>
      </c>
      <c r="H1029" s="11">
        <v>8</v>
      </c>
      <c r="I1029" s="20" t="s">
        <v>259</v>
      </c>
      <c r="J1029" s="11" t="s">
        <v>261</v>
      </c>
      <c r="K1029" s="11" t="s">
        <v>2958</v>
      </c>
      <c r="L1029" s="11">
        <v>2</v>
      </c>
    </row>
    <row r="1030" spans="1:12">
      <c r="A1030" s="11" t="s">
        <v>2030</v>
      </c>
      <c r="D1030" s="11" t="s">
        <v>260</v>
      </c>
      <c r="E1030" s="19" t="s">
        <v>2280</v>
      </c>
      <c r="F1030" s="10">
        <v>42036</v>
      </c>
      <c r="G1030" s="10">
        <v>44593</v>
      </c>
      <c r="H1030" s="11">
        <v>8</v>
      </c>
      <c r="I1030" s="20" t="s">
        <v>259</v>
      </c>
      <c r="J1030" s="11" t="s">
        <v>261</v>
      </c>
      <c r="K1030" s="11" t="s">
        <v>2958</v>
      </c>
      <c r="L1030" s="11">
        <v>2</v>
      </c>
    </row>
    <row r="1031" spans="1:12">
      <c r="A1031" s="11" t="s">
        <v>2031</v>
      </c>
      <c r="D1031" s="11" t="s">
        <v>260</v>
      </c>
      <c r="E1031" s="19" t="s">
        <v>2281</v>
      </c>
      <c r="F1031" s="10">
        <v>42036</v>
      </c>
      <c r="G1031" s="10">
        <v>44593</v>
      </c>
      <c r="H1031" s="11">
        <v>8</v>
      </c>
      <c r="I1031" s="20" t="s">
        <v>259</v>
      </c>
      <c r="J1031" s="11" t="s">
        <v>261</v>
      </c>
      <c r="K1031" s="11" t="s">
        <v>2958</v>
      </c>
      <c r="L1031" s="11">
        <v>2</v>
      </c>
    </row>
    <row r="1032" spans="1:12">
      <c r="A1032" s="11" t="s">
        <v>2032</v>
      </c>
      <c r="D1032" s="11" t="s">
        <v>260</v>
      </c>
      <c r="E1032" s="19" t="s">
        <v>2282</v>
      </c>
      <c r="F1032" s="10">
        <v>42036</v>
      </c>
      <c r="G1032" s="10">
        <v>44593</v>
      </c>
      <c r="H1032" s="11">
        <v>8</v>
      </c>
      <c r="I1032" s="20" t="s">
        <v>259</v>
      </c>
      <c r="J1032" s="11" t="s">
        <v>261</v>
      </c>
      <c r="K1032" s="11" t="s">
        <v>2958</v>
      </c>
      <c r="L1032" s="11">
        <v>2</v>
      </c>
    </row>
    <row r="1033" spans="1:12">
      <c r="A1033" s="11" t="s">
        <v>2033</v>
      </c>
      <c r="D1033" s="11" t="s">
        <v>260</v>
      </c>
      <c r="E1033" s="19" t="s">
        <v>2283</v>
      </c>
      <c r="F1033" s="10">
        <v>42036</v>
      </c>
      <c r="G1033" s="10">
        <v>44593</v>
      </c>
      <c r="H1033" s="11">
        <v>8</v>
      </c>
      <c r="I1033" s="20" t="s">
        <v>259</v>
      </c>
      <c r="J1033" s="11" t="s">
        <v>261</v>
      </c>
      <c r="K1033" s="11" t="s">
        <v>2958</v>
      </c>
      <c r="L1033" s="11">
        <v>2</v>
      </c>
    </row>
    <row r="1034" spans="1:12">
      <c r="A1034" s="11" t="s">
        <v>2034</v>
      </c>
      <c r="D1034" s="11" t="s">
        <v>260</v>
      </c>
      <c r="E1034" s="19" t="s">
        <v>2284</v>
      </c>
      <c r="F1034" s="10">
        <v>42036</v>
      </c>
      <c r="G1034" s="10">
        <v>44593</v>
      </c>
      <c r="H1034" s="11">
        <v>8</v>
      </c>
      <c r="I1034" s="20" t="s">
        <v>259</v>
      </c>
      <c r="J1034" s="11" t="s">
        <v>261</v>
      </c>
      <c r="K1034" s="11" t="s">
        <v>2958</v>
      </c>
      <c r="L1034" s="11">
        <v>2</v>
      </c>
    </row>
    <row r="1035" spans="1:12">
      <c r="A1035" s="11" t="s">
        <v>2035</v>
      </c>
      <c r="D1035" s="11" t="s">
        <v>260</v>
      </c>
      <c r="E1035" s="19" t="s">
        <v>2285</v>
      </c>
      <c r="F1035" s="10">
        <v>42036</v>
      </c>
      <c r="G1035" s="10">
        <v>44593</v>
      </c>
      <c r="H1035" s="11">
        <v>8</v>
      </c>
      <c r="I1035" s="20" t="s">
        <v>259</v>
      </c>
      <c r="J1035" s="11" t="s">
        <v>261</v>
      </c>
      <c r="K1035" s="11" t="s">
        <v>2958</v>
      </c>
      <c r="L1035" s="11">
        <v>2</v>
      </c>
    </row>
    <row r="1036" spans="1:12">
      <c r="A1036" s="11" t="s">
        <v>2036</v>
      </c>
      <c r="D1036" s="11" t="s">
        <v>260</v>
      </c>
      <c r="E1036" s="19" t="s">
        <v>2286</v>
      </c>
      <c r="F1036" s="10">
        <v>42036</v>
      </c>
      <c r="G1036" s="10">
        <v>44593</v>
      </c>
      <c r="H1036" s="11">
        <v>8</v>
      </c>
      <c r="I1036" s="20" t="s">
        <v>259</v>
      </c>
      <c r="J1036" s="11" t="s">
        <v>261</v>
      </c>
      <c r="K1036" s="11" t="s">
        <v>2958</v>
      </c>
      <c r="L1036" s="11">
        <v>2</v>
      </c>
    </row>
    <row r="1037" spans="1:12">
      <c r="A1037" s="11" t="s">
        <v>2037</v>
      </c>
      <c r="D1037" s="11" t="s">
        <v>260</v>
      </c>
      <c r="E1037" s="19" t="s">
        <v>2287</v>
      </c>
      <c r="F1037" s="10">
        <v>42036</v>
      </c>
      <c r="G1037" s="10">
        <v>44593</v>
      </c>
      <c r="H1037" s="11">
        <v>8</v>
      </c>
      <c r="I1037" s="20" t="s">
        <v>259</v>
      </c>
      <c r="J1037" s="11" t="s">
        <v>261</v>
      </c>
      <c r="K1037" s="11" t="s">
        <v>2958</v>
      </c>
      <c r="L1037" s="11">
        <v>2</v>
      </c>
    </row>
    <row r="1038" spans="1:12">
      <c r="A1038" s="11" t="s">
        <v>2038</v>
      </c>
      <c r="D1038" s="11" t="s">
        <v>260</v>
      </c>
      <c r="E1038" s="19" t="s">
        <v>2288</v>
      </c>
      <c r="F1038" s="10">
        <v>42036</v>
      </c>
      <c r="G1038" s="10">
        <v>44593</v>
      </c>
      <c r="H1038" s="11">
        <v>8</v>
      </c>
      <c r="I1038" s="20" t="s">
        <v>259</v>
      </c>
      <c r="J1038" s="11" t="s">
        <v>261</v>
      </c>
      <c r="K1038" s="11" t="s">
        <v>2958</v>
      </c>
      <c r="L1038" s="11">
        <v>2</v>
      </c>
    </row>
    <row r="1039" spans="1:12">
      <c r="A1039" s="11" t="s">
        <v>2039</v>
      </c>
      <c r="D1039" s="11" t="s">
        <v>260</v>
      </c>
      <c r="E1039" s="19" t="s">
        <v>2289</v>
      </c>
      <c r="F1039" s="10">
        <v>42036</v>
      </c>
      <c r="G1039" s="10">
        <v>44593</v>
      </c>
      <c r="H1039" s="11">
        <v>8</v>
      </c>
      <c r="I1039" s="20" t="s">
        <v>259</v>
      </c>
      <c r="J1039" s="11" t="s">
        <v>261</v>
      </c>
      <c r="K1039" s="11" t="s">
        <v>2958</v>
      </c>
      <c r="L1039" s="11">
        <v>2</v>
      </c>
    </row>
    <row r="1040" spans="1:12">
      <c r="A1040" s="11" t="s">
        <v>2040</v>
      </c>
      <c r="D1040" s="11" t="s">
        <v>260</v>
      </c>
      <c r="E1040" s="19" t="s">
        <v>2290</v>
      </c>
      <c r="F1040" s="10">
        <v>42036</v>
      </c>
      <c r="G1040" s="10">
        <v>44593</v>
      </c>
      <c r="H1040" s="11">
        <v>8</v>
      </c>
      <c r="I1040" s="20" t="s">
        <v>259</v>
      </c>
      <c r="J1040" s="11" t="s">
        <v>261</v>
      </c>
      <c r="K1040" s="11" t="s">
        <v>2958</v>
      </c>
      <c r="L1040" s="11">
        <v>2</v>
      </c>
    </row>
    <row r="1041" spans="1:12">
      <c r="A1041" s="11" t="s">
        <v>2041</v>
      </c>
      <c r="D1041" s="11" t="s">
        <v>260</v>
      </c>
      <c r="E1041" s="19" t="s">
        <v>2291</v>
      </c>
      <c r="F1041" s="10">
        <v>42036</v>
      </c>
      <c r="G1041" s="10">
        <v>44593</v>
      </c>
      <c r="H1041" s="11">
        <v>8</v>
      </c>
      <c r="I1041" s="20" t="s">
        <v>259</v>
      </c>
      <c r="J1041" s="11" t="s">
        <v>261</v>
      </c>
      <c r="K1041" s="11" t="s">
        <v>2958</v>
      </c>
      <c r="L1041" s="11">
        <v>2</v>
      </c>
    </row>
    <row r="1042" spans="1:12">
      <c r="A1042" s="11" t="s">
        <v>2042</v>
      </c>
      <c r="D1042" s="11" t="s">
        <v>260</v>
      </c>
      <c r="E1042" s="19" t="s">
        <v>2292</v>
      </c>
      <c r="F1042" s="10">
        <v>42036</v>
      </c>
      <c r="G1042" s="10">
        <v>44593</v>
      </c>
      <c r="H1042" s="11">
        <v>8</v>
      </c>
      <c r="I1042" s="20" t="s">
        <v>259</v>
      </c>
      <c r="J1042" s="11" t="s">
        <v>261</v>
      </c>
      <c r="K1042" s="11" t="s">
        <v>2958</v>
      </c>
      <c r="L1042" s="11">
        <v>2</v>
      </c>
    </row>
    <row r="1043" spans="1:12">
      <c r="A1043" s="11" t="s">
        <v>2043</v>
      </c>
      <c r="D1043" s="11" t="s">
        <v>260</v>
      </c>
      <c r="E1043" s="19" t="s">
        <v>2293</v>
      </c>
      <c r="F1043" s="10">
        <v>42036</v>
      </c>
      <c r="G1043" s="10">
        <v>44593</v>
      </c>
      <c r="H1043" s="11">
        <v>8</v>
      </c>
      <c r="I1043" s="20" t="s">
        <v>259</v>
      </c>
      <c r="J1043" s="11" t="s">
        <v>261</v>
      </c>
      <c r="K1043" s="11" t="s">
        <v>2958</v>
      </c>
      <c r="L1043" s="11">
        <v>2</v>
      </c>
    </row>
    <row r="1044" spans="1:12">
      <c r="A1044" s="11" t="s">
        <v>2044</v>
      </c>
      <c r="D1044" s="11" t="s">
        <v>260</v>
      </c>
      <c r="E1044" s="19" t="s">
        <v>2294</v>
      </c>
      <c r="F1044" s="10">
        <v>42036</v>
      </c>
      <c r="G1044" s="10">
        <v>44593</v>
      </c>
      <c r="H1044" s="11">
        <v>8</v>
      </c>
      <c r="I1044" s="20" t="s">
        <v>259</v>
      </c>
      <c r="J1044" s="11" t="s">
        <v>261</v>
      </c>
      <c r="K1044" s="11" t="s">
        <v>2958</v>
      </c>
      <c r="L1044" s="11">
        <v>2</v>
      </c>
    </row>
    <row r="1045" spans="1:12">
      <c r="A1045" s="11" t="s">
        <v>2045</v>
      </c>
      <c r="D1045" s="11" t="s">
        <v>260</v>
      </c>
      <c r="E1045" s="19" t="s">
        <v>2295</v>
      </c>
      <c r="F1045" s="10">
        <v>42036</v>
      </c>
      <c r="G1045" s="10">
        <v>44593</v>
      </c>
      <c r="H1045" s="11">
        <v>8</v>
      </c>
      <c r="I1045" s="20" t="s">
        <v>259</v>
      </c>
      <c r="J1045" s="11" t="s">
        <v>261</v>
      </c>
      <c r="K1045" s="11" t="s">
        <v>2958</v>
      </c>
      <c r="L1045" s="11">
        <v>2</v>
      </c>
    </row>
    <row r="1046" spans="1:12">
      <c r="A1046" s="11" t="s">
        <v>2046</v>
      </c>
      <c r="D1046" s="11" t="s">
        <v>260</v>
      </c>
      <c r="E1046" s="19" t="s">
        <v>2296</v>
      </c>
      <c r="F1046" s="10">
        <v>42036</v>
      </c>
      <c r="G1046" s="10">
        <v>44593</v>
      </c>
      <c r="H1046" s="11">
        <v>8</v>
      </c>
      <c r="I1046" s="20" t="s">
        <v>259</v>
      </c>
      <c r="J1046" s="11" t="s">
        <v>261</v>
      </c>
      <c r="K1046" s="11" t="s">
        <v>2958</v>
      </c>
      <c r="L1046" s="11">
        <v>2</v>
      </c>
    </row>
    <row r="1047" spans="1:12">
      <c r="A1047" s="11" t="s">
        <v>2047</v>
      </c>
      <c r="D1047" s="11" t="s">
        <v>260</v>
      </c>
      <c r="E1047" s="19" t="s">
        <v>2297</v>
      </c>
      <c r="F1047" s="10">
        <v>42036</v>
      </c>
      <c r="G1047" s="10">
        <v>44593</v>
      </c>
      <c r="H1047" s="11">
        <v>8</v>
      </c>
      <c r="I1047" s="20" t="s">
        <v>259</v>
      </c>
      <c r="J1047" s="11" t="s">
        <v>261</v>
      </c>
      <c r="K1047" s="11" t="s">
        <v>2958</v>
      </c>
      <c r="L1047" s="11">
        <v>2</v>
      </c>
    </row>
    <row r="1048" spans="1:12">
      <c r="A1048" s="11" t="s">
        <v>2048</v>
      </c>
      <c r="D1048" s="11" t="s">
        <v>260</v>
      </c>
      <c r="E1048" s="19" t="s">
        <v>2298</v>
      </c>
      <c r="F1048" s="10">
        <v>42036</v>
      </c>
      <c r="G1048" s="10">
        <v>44593</v>
      </c>
      <c r="H1048" s="11">
        <v>8</v>
      </c>
      <c r="I1048" s="20" t="s">
        <v>259</v>
      </c>
      <c r="J1048" s="11" t="s">
        <v>261</v>
      </c>
      <c r="K1048" s="11" t="s">
        <v>2958</v>
      </c>
      <c r="L1048" s="11">
        <v>2</v>
      </c>
    </row>
    <row r="1049" spans="1:12">
      <c r="A1049" s="11" t="s">
        <v>2049</v>
      </c>
      <c r="D1049" s="11" t="s">
        <v>260</v>
      </c>
      <c r="E1049" s="19" t="s">
        <v>2299</v>
      </c>
      <c r="F1049" s="10">
        <v>42036</v>
      </c>
      <c r="G1049" s="10">
        <v>44593</v>
      </c>
      <c r="H1049" s="11">
        <v>8</v>
      </c>
      <c r="I1049" s="20" t="s">
        <v>259</v>
      </c>
      <c r="J1049" s="11" t="s">
        <v>261</v>
      </c>
      <c r="K1049" s="11" t="s">
        <v>2958</v>
      </c>
      <c r="L1049" s="11">
        <v>2</v>
      </c>
    </row>
    <row r="1050" spans="1:12">
      <c r="A1050" s="11" t="s">
        <v>2050</v>
      </c>
      <c r="D1050" s="11" t="s">
        <v>260</v>
      </c>
      <c r="E1050" s="19" t="s">
        <v>2300</v>
      </c>
      <c r="F1050" s="10">
        <v>42036</v>
      </c>
      <c r="G1050" s="10">
        <v>44593</v>
      </c>
      <c r="H1050" s="11">
        <v>8</v>
      </c>
      <c r="I1050" s="20" t="s">
        <v>259</v>
      </c>
      <c r="J1050" s="11" t="s">
        <v>261</v>
      </c>
      <c r="K1050" s="11" t="s">
        <v>2958</v>
      </c>
      <c r="L1050" s="11">
        <v>2</v>
      </c>
    </row>
    <row r="1051" spans="1:12">
      <c r="A1051" s="11" t="s">
        <v>2051</v>
      </c>
      <c r="D1051" s="11" t="s">
        <v>260</v>
      </c>
      <c r="E1051" s="19" t="s">
        <v>2301</v>
      </c>
      <c r="F1051" s="10">
        <v>42036</v>
      </c>
      <c r="G1051" s="10">
        <v>44593</v>
      </c>
      <c r="H1051" s="11">
        <v>8</v>
      </c>
      <c r="I1051" s="20" t="s">
        <v>259</v>
      </c>
      <c r="J1051" s="11" t="s">
        <v>261</v>
      </c>
      <c r="K1051" s="11" t="s">
        <v>2958</v>
      </c>
      <c r="L1051" s="11">
        <v>2</v>
      </c>
    </row>
    <row r="1052" spans="1:12">
      <c r="A1052" s="11" t="s">
        <v>2052</v>
      </c>
      <c r="D1052" s="11" t="s">
        <v>260</v>
      </c>
      <c r="E1052" s="19" t="s">
        <v>2302</v>
      </c>
      <c r="F1052" s="10">
        <v>42036</v>
      </c>
      <c r="G1052" s="10">
        <v>44593</v>
      </c>
      <c r="H1052" s="11">
        <v>8</v>
      </c>
      <c r="I1052" s="20" t="s">
        <v>259</v>
      </c>
      <c r="J1052" s="11" t="s">
        <v>261</v>
      </c>
      <c r="K1052" s="11" t="s">
        <v>2958</v>
      </c>
      <c r="L1052" s="11">
        <v>2</v>
      </c>
    </row>
    <row r="1053" spans="1:12">
      <c r="A1053" s="11" t="s">
        <v>2053</v>
      </c>
      <c r="D1053" s="11" t="s">
        <v>260</v>
      </c>
      <c r="E1053" s="19" t="s">
        <v>2303</v>
      </c>
      <c r="F1053" s="10">
        <v>42036</v>
      </c>
      <c r="G1053" s="10">
        <v>44593</v>
      </c>
      <c r="H1053" s="11">
        <v>8</v>
      </c>
      <c r="I1053" s="20" t="s">
        <v>259</v>
      </c>
      <c r="J1053" s="11" t="s">
        <v>261</v>
      </c>
      <c r="K1053" s="11" t="s">
        <v>2958</v>
      </c>
      <c r="L1053" s="11">
        <v>2</v>
      </c>
    </row>
    <row r="1054" spans="1:12">
      <c r="A1054" s="11" t="s">
        <v>2054</v>
      </c>
      <c r="D1054" s="11" t="s">
        <v>260</v>
      </c>
      <c r="E1054" s="19" t="s">
        <v>2304</v>
      </c>
      <c r="F1054" s="10">
        <v>42036</v>
      </c>
      <c r="G1054" s="10">
        <v>44593</v>
      </c>
      <c r="H1054" s="11">
        <v>8</v>
      </c>
      <c r="I1054" s="20" t="s">
        <v>259</v>
      </c>
      <c r="J1054" s="11" t="s">
        <v>261</v>
      </c>
      <c r="K1054" s="11" t="s">
        <v>2958</v>
      </c>
      <c r="L1054" s="11">
        <v>2</v>
      </c>
    </row>
    <row r="1055" spans="1:12">
      <c r="A1055" s="11" t="s">
        <v>2055</v>
      </c>
      <c r="D1055" s="11" t="s">
        <v>260</v>
      </c>
      <c r="E1055" s="19" t="s">
        <v>2305</v>
      </c>
      <c r="F1055" s="10">
        <v>42036</v>
      </c>
      <c r="G1055" s="10">
        <v>44593</v>
      </c>
      <c r="H1055" s="11">
        <v>8</v>
      </c>
      <c r="I1055" s="20" t="s">
        <v>259</v>
      </c>
      <c r="J1055" s="11" t="s">
        <v>261</v>
      </c>
      <c r="K1055" s="11" t="s">
        <v>2958</v>
      </c>
      <c r="L1055" s="11">
        <v>2</v>
      </c>
    </row>
    <row r="1056" spans="1:12">
      <c r="A1056" s="11" t="s">
        <v>2056</v>
      </c>
      <c r="D1056" s="11" t="s">
        <v>260</v>
      </c>
      <c r="E1056" s="19" t="s">
        <v>2306</v>
      </c>
      <c r="F1056" s="10">
        <v>42036</v>
      </c>
      <c r="G1056" s="10">
        <v>44593</v>
      </c>
      <c r="H1056" s="11">
        <v>8</v>
      </c>
      <c r="I1056" s="20" t="s">
        <v>259</v>
      </c>
      <c r="J1056" s="11" t="s">
        <v>261</v>
      </c>
      <c r="K1056" s="11" t="s">
        <v>2958</v>
      </c>
      <c r="L1056" s="11">
        <v>2</v>
      </c>
    </row>
    <row r="1057" spans="1:12">
      <c r="A1057" s="11" t="s">
        <v>2057</v>
      </c>
      <c r="D1057" s="11" t="s">
        <v>260</v>
      </c>
      <c r="E1057" s="19" t="s">
        <v>2307</v>
      </c>
      <c r="F1057" s="10">
        <v>42036</v>
      </c>
      <c r="G1057" s="10">
        <v>44593</v>
      </c>
      <c r="H1057" s="11">
        <v>8</v>
      </c>
      <c r="I1057" s="20" t="s">
        <v>259</v>
      </c>
      <c r="J1057" s="11" t="s">
        <v>261</v>
      </c>
      <c r="K1057" s="11" t="s">
        <v>2958</v>
      </c>
      <c r="L1057" s="11">
        <v>2</v>
      </c>
    </row>
    <row r="1058" spans="1:12">
      <c r="A1058" s="11" t="s">
        <v>2058</v>
      </c>
      <c r="D1058" s="11" t="s">
        <v>260</v>
      </c>
      <c r="E1058" s="19" t="s">
        <v>2308</v>
      </c>
      <c r="F1058" s="10">
        <v>42036</v>
      </c>
      <c r="G1058" s="10">
        <v>44593</v>
      </c>
      <c r="H1058" s="11">
        <v>8</v>
      </c>
      <c r="I1058" s="20" t="s">
        <v>259</v>
      </c>
      <c r="J1058" s="11" t="s">
        <v>261</v>
      </c>
      <c r="K1058" s="11" t="s">
        <v>2958</v>
      </c>
      <c r="L1058" s="11">
        <v>2</v>
      </c>
    </row>
    <row r="1059" spans="1:12">
      <c r="A1059" s="11" t="s">
        <v>2059</v>
      </c>
      <c r="D1059" s="11" t="s">
        <v>260</v>
      </c>
      <c r="E1059" s="19" t="s">
        <v>2309</v>
      </c>
      <c r="F1059" s="10">
        <v>42036</v>
      </c>
      <c r="G1059" s="10">
        <v>44593</v>
      </c>
      <c r="H1059" s="11">
        <v>8</v>
      </c>
      <c r="I1059" s="20" t="s">
        <v>259</v>
      </c>
      <c r="J1059" s="11" t="s">
        <v>261</v>
      </c>
      <c r="K1059" s="11" t="s">
        <v>2958</v>
      </c>
      <c r="L1059" s="11">
        <v>2</v>
      </c>
    </row>
    <row r="1060" spans="1:12">
      <c r="A1060" s="11" t="s">
        <v>2060</v>
      </c>
      <c r="D1060" s="11" t="s">
        <v>260</v>
      </c>
      <c r="E1060" s="19" t="s">
        <v>2310</v>
      </c>
      <c r="F1060" s="10">
        <v>42036</v>
      </c>
      <c r="G1060" s="10">
        <v>44593</v>
      </c>
      <c r="H1060" s="11">
        <v>8</v>
      </c>
      <c r="I1060" s="20" t="s">
        <v>259</v>
      </c>
      <c r="J1060" s="11" t="s">
        <v>261</v>
      </c>
      <c r="K1060" s="11" t="s">
        <v>2958</v>
      </c>
      <c r="L1060" s="11">
        <v>2</v>
      </c>
    </row>
    <row r="1061" spans="1:12">
      <c r="A1061" s="11" t="s">
        <v>2061</v>
      </c>
      <c r="D1061" s="11" t="s">
        <v>260</v>
      </c>
      <c r="E1061" s="19" t="s">
        <v>2311</v>
      </c>
      <c r="F1061" s="10">
        <v>42036</v>
      </c>
      <c r="G1061" s="10">
        <v>44593</v>
      </c>
      <c r="H1061" s="11">
        <v>8</v>
      </c>
      <c r="I1061" s="20" t="s">
        <v>259</v>
      </c>
      <c r="J1061" s="11" t="s">
        <v>261</v>
      </c>
      <c r="K1061" s="11" t="s">
        <v>2958</v>
      </c>
      <c r="L1061" s="11">
        <v>2</v>
      </c>
    </row>
    <row r="1062" spans="1:12">
      <c r="A1062" s="11" t="s">
        <v>2062</v>
      </c>
      <c r="D1062" s="11" t="s">
        <v>260</v>
      </c>
      <c r="E1062" s="19" t="s">
        <v>2312</v>
      </c>
      <c r="F1062" s="10">
        <v>42036</v>
      </c>
      <c r="G1062" s="10">
        <v>44593</v>
      </c>
      <c r="H1062" s="11">
        <v>8</v>
      </c>
      <c r="I1062" s="20" t="s">
        <v>259</v>
      </c>
      <c r="J1062" s="11" t="s">
        <v>261</v>
      </c>
      <c r="K1062" s="11" t="s">
        <v>2958</v>
      </c>
      <c r="L1062" s="11">
        <v>2</v>
      </c>
    </row>
    <row r="1063" spans="1:12">
      <c r="A1063" s="11" t="s">
        <v>2063</v>
      </c>
      <c r="D1063" s="11" t="s">
        <v>260</v>
      </c>
      <c r="E1063" s="19" t="s">
        <v>2313</v>
      </c>
      <c r="F1063" s="10">
        <v>42036</v>
      </c>
      <c r="G1063" s="10">
        <v>44593</v>
      </c>
      <c r="H1063" s="11">
        <v>8</v>
      </c>
      <c r="I1063" s="20" t="s">
        <v>259</v>
      </c>
      <c r="J1063" s="11" t="s">
        <v>261</v>
      </c>
      <c r="K1063" s="11" t="s">
        <v>2958</v>
      </c>
      <c r="L1063" s="11">
        <v>2</v>
      </c>
    </row>
    <row r="1064" spans="1:12">
      <c r="A1064" s="11" t="s">
        <v>2064</v>
      </c>
      <c r="D1064" s="11" t="s">
        <v>260</v>
      </c>
      <c r="E1064" s="19" t="s">
        <v>2314</v>
      </c>
      <c r="F1064" s="10">
        <v>42036</v>
      </c>
      <c r="G1064" s="10">
        <v>44593</v>
      </c>
      <c r="H1064" s="11">
        <v>8</v>
      </c>
      <c r="I1064" s="20" t="s">
        <v>259</v>
      </c>
      <c r="J1064" s="11" t="s">
        <v>261</v>
      </c>
      <c r="K1064" s="11" t="s">
        <v>2958</v>
      </c>
      <c r="L1064" s="11">
        <v>2</v>
      </c>
    </row>
    <row r="1065" spans="1:12">
      <c r="A1065" s="11" t="s">
        <v>2065</v>
      </c>
      <c r="D1065" s="11" t="s">
        <v>260</v>
      </c>
      <c r="E1065" s="19" t="s">
        <v>2315</v>
      </c>
      <c r="F1065" s="10">
        <v>42036</v>
      </c>
      <c r="G1065" s="10">
        <v>44593</v>
      </c>
      <c r="H1065" s="11">
        <v>8</v>
      </c>
      <c r="I1065" s="20" t="s">
        <v>259</v>
      </c>
      <c r="J1065" s="11" t="s">
        <v>261</v>
      </c>
      <c r="K1065" s="11" t="s">
        <v>2958</v>
      </c>
      <c r="L1065" s="11">
        <v>2</v>
      </c>
    </row>
    <row r="1066" spans="1:12">
      <c r="A1066" s="11" t="s">
        <v>2066</v>
      </c>
      <c r="D1066" s="11" t="s">
        <v>260</v>
      </c>
      <c r="E1066" s="19" t="s">
        <v>2316</v>
      </c>
      <c r="F1066" s="10">
        <v>42036</v>
      </c>
      <c r="G1066" s="10">
        <v>44593</v>
      </c>
      <c r="H1066" s="11">
        <v>8</v>
      </c>
      <c r="I1066" s="20" t="s">
        <v>259</v>
      </c>
      <c r="J1066" s="11" t="s">
        <v>261</v>
      </c>
      <c r="K1066" s="11" t="s">
        <v>2958</v>
      </c>
      <c r="L1066" s="11">
        <v>2</v>
      </c>
    </row>
    <row r="1067" spans="1:12">
      <c r="A1067" s="11" t="s">
        <v>2067</v>
      </c>
      <c r="D1067" s="11" t="s">
        <v>260</v>
      </c>
      <c r="E1067" s="19" t="s">
        <v>2317</v>
      </c>
      <c r="F1067" s="10">
        <v>42036</v>
      </c>
      <c r="G1067" s="10">
        <v>44593</v>
      </c>
      <c r="H1067" s="11">
        <v>8</v>
      </c>
      <c r="I1067" s="20" t="s">
        <v>259</v>
      </c>
      <c r="J1067" s="11" t="s">
        <v>261</v>
      </c>
      <c r="K1067" s="11" t="s">
        <v>2958</v>
      </c>
      <c r="L1067" s="11">
        <v>2</v>
      </c>
    </row>
    <row r="1068" spans="1:12">
      <c r="A1068" s="11" t="s">
        <v>2068</v>
      </c>
      <c r="D1068" s="11" t="s">
        <v>260</v>
      </c>
      <c r="E1068" s="19" t="s">
        <v>2318</v>
      </c>
      <c r="F1068" s="10">
        <v>42036</v>
      </c>
      <c r="G1068" s="10">
        <v>44593</v>
      </c>
      <c r="H1068" s="11">
        <v>8</v>
      </c>
      <c r="I1068" s="20" t="s">
        <v>259</v>
      </c>
      <c r="J1068" s="11" t="s">
        <v>261</v>
      </c>
      <c r="K1068" s="11" t="s">
        <v>2958</v>
      </c>
      <c r="L1068" s="11">
        <v>2</v>
      </c>
    </row>
    <row r="1069" spans="1:12">
      <c r="A1069" s="11" t="s">
        <v>2069</v>
      </c>
      <c r="D1069" s="11" t="s">
        <v>260</v>
      </c>
      <c r="E1069" s="19" t="s">
        <v>2319</v>
      </c>
      <c r="F1069" s="10">
        <v>42036</v>
      </c>
      <c r="G1069" s="10">
        <v>44593</v>
      </c>
      <c r="H1069" s="11">
        <v>8</v>
      </c>
      <c r="I1069" s="20" t="s">
        <v>259</v>
      </c>
      <c r="J1069" s="11" t="s">
        <v>261</v>
      </c>
      <c r="K1069" s="11" t="s">
        <v>2958</v>
      </c>
      <c r="L1069" s="11">
        <v>2</v>
      </c>
    </row>
    <row r="1070" spans="1:12">
      <c r="A1070" s="11" t="s">
        <v>2070</v>
      </c>
      <c r="D1070" s="11" t="s">
        <v>260</v>
      </c>
      <c r="E1070" s="19" t="s">
        <v>2320</v>
      </c>
      <c r="F1070" s="10">
        <v>42036</v>
      </c>
      <c r="G1070" s="10">
        <v>44593</v>
      </c>
      <c r="H1070" s="11">
        <v>8</v>
      </c>
      <c r="I1070" s="20" t="s">
        <v>259</v>
      </c>
      <c r="J1070" s="11" t="s">
        <v>261</v>
      </c>
      <c r="K1070" s="11" t="s">
        <v>2958</v>
      </c>
      <c r="L1070" s="11">
        <v>2</v>
      </c>
    </row>
    <row r="1071" spans="1:12">
      <c r="A1071" s="11" t="s">
        <v>2071</v>
      </c>
      <c r="D1071" s="11" t="s">
        <v>260</v>
      </c>
      <c r="E1071" s="19" t="s">
        <v>2321</v>
      </c>
      <c r="F1071" s="10">
        <v>42036</v>
      </c>
      <c r="G1071" s="10">
        <v>44593</v>
      </c>
      <c r="H1071" s="11">
        <v>8</v>
      </c>
      <c r="I1071" s="20" t="s">
        <v>259</v>
      </c>
      <c r="J1071" s="11" t="s">
        <v>261</v>
      </c>
      <c r="K1071" s="11" t="s">
        <v>2958</v>
      </c>
      <c r="L1071" s="11">
        <v>2</v>
      </c>
    </row>
    <row r="1072" spans="1:12">
      <c r="A1072" s="11" t="s">
        <v>2072</v>
      </c>
      <c r="D1072" s="11" t="s">
        <v>260</v>
      </c>
      <c r="E1072" s="19" t="s">
        <v>2322</v>
      </c>
      <c r="F1072" s="10">
        <v>42036</v>
      </c>
      <c r="G1072" s="10">
        <v>44593</v>
      </c>
      <c r="H1072" s="11">
        <v>8</v>
      </c>
      <c r="I1072" s="20" t="s">
        <v>259</v>
      </c>
      <c r="J1072" s="11" t="s">
        <v>261</v>
      </c>
      <c r="K1072" s="11" t="s">
        <v>2958</v>
      </c>
      <c r="L1072" s="11">
        <v>2</v>
      </c>
    </row>
    <row r="1073" spans="1:12">
      <c r="A1073" s="11" t="s">
        <v>2073</v>
      </c>
      <c r="D1073" s="11" t="s">
        <v>260</v>
      </c>
      <c r="E1073" s="19" t="s">
        <v>2323</v>
      </c>
      <c r="F1073" s="10">
        <v>42036</v>
      </c>
      <c r="G1073" s="10">
        <v>44593</v>
      </c>
      <c r="H1073" s="11">
        <v>8</v>
      </c>
      <c r="I1073" s="20" t="s">
        <v>259</v>
      </c>
      <c r="J1073" s="11" t="s">
        <v>261</v>
      </c>
      <c r="K1073" s="11" t="s">
        <v>2958</v>
      </c>
      <c r="L1073" s="11">
        <v>2</v>
      </c>
    </row>
    <row r="1074" spans="1:12">
      <c r="A1074" s="11" t="s">
        <v>2074</v>
      </c>
      <c r="D1074" s="11" t="s">
        <v>260</v>
      </c>
      <c r="E1074" s="19" t="s">
        <v>2324</v>
      </c>
      <c r="F1074" s="10">
        <v>42036</v>
      </c>
      <c r="G1074" s="10">
        <v>44593</v>
      </c>
      <c r="H1074" s="11">
        <v>8</v>
      </c>
      <c r="I1074" s="20" t="s">
        <v>259</v>
      </c>
      <c r="J1074" s="11" t="s">
        <v>261</v>
      </c>
      <c r="K1074" s="11" t="s">
        <v>2958</v>
      </c>
      <c r="L1074" s="11">
        <v>2</v>
      </c>
    </row>
    <row r="1075" spans="1:12">
      <c r="A1075" s="11" t="s">
        <v>2075</v>
      </c>
      <c r="D1075" s="11" t="s">
        <v>260</v>
      </c>
      <c r="E1075" s="19" t="s">
        <v>2325</v>
      </c>
      <c r="F1075" s="10">
        <v>42036</v>
      </c>
      <c r="G1075" s="10">
        <v>44593</v>
      </c>
      <c r="H1075" s="11">
        <v>8</v>
      </c>
      <c r="I1075" s="20" t="s">
        <v>259</v>
      </c>
      <c r="J1075" s="11" t="s">
        <v>261</v>
      </c>
      <c r="K1075" s="11" t="s">
        <v>2958</v>
      </c>
      <c r="L1075" s="11">
        <v>2</v>
      </c>
    </row>
    <row r="1076" spans="1:12">
      <c r="A1076" s="11" t="s">
        <v>2076</v>
      </c>
      <c r="D1076" s="11" t="s">
        <v>260</v>
      </c>
      <c r="E1076" s="19" t="s">
        <v>2326</v>
      </c>
      <c r="F1076" s="10">
        <v>42036</v>
      </c>
      <c r="G1076" s="10">
        <v>44593</v>
      </c>
      <c r="H1076" s="11">
        <v>8</v>
      </c>
      <c r="I1076" s="20" t="s">
        <v>259</v>
      </c>
      <c r="J1076" s="11" t="s">
        <v>261</v>
      </c>
      <c r="K1076" s="11" t="s">
        <v>2958</v>
      </c>
      <c r="L1076" s="11">
        <v>2</v>
      </c>
    </row>
    <row r="1077" spans="1:12">
      <c r="A1077" s="11" t="s">
        <v>2077</v>
      </c>
      <c r="D1077" s="11" t="s">
        <v>260</v>
      </c>
      <c r="E1077" s="19" t="s">
        <v>2327</v>
      </c>
      <c r="F1077" s="10">
        <v>42036</v>
      </c>
      <c r="G1077" s="10">
        <v>44593</v>
      </c>
      <c r="H1077" s="11">
        <v>8</v>
      </c>
      <c r="I1077" s="20" t="s">
        <v>259</v>
      </c>
      <c r="J1077" s="11" t="s">
        <v>261</v>
      </c>
      <c r="K1077" s="11" t="s">
        <v>2958</v>
      </c>
      <c r="L1077" s="11">
        <v>2</v>
      </c>
    </row>
    <row r="1078" spans="1:12">
      <c r="A1078" s="11" t="s">
        <v>2078</v>
      </c>
      <c r="D1078" s="11" t="s">
        <v>260</v>
      </c>
      <c r="E1078" s="19" t="s">
        <v>2328</v>
      </c>
      <c r="F1078" s="10">
        <v>42036</v>
      </c>
      <c r="G1078" s="10">
        <v>44593</v>
      </c>
      <c r="H1078" s="11">
        <v>8</v>
      </c>
      <c r="I1078" s="20" t="s">
        <v>259</v>
      </c>
      <c r="J1078" s="11" t="s">
        <v>261</v>
      </c>
      <c r="K1078" s="11" t="s">
        <v>2958</v>
      </c>
      <c r="L1078" s="11">
        <v>2</v>
      </c>
    </row>
    <row r="1079" spans="1:12">
      <c r="A1079" s="11" t="s">
        <v>2079</v>
      </c>
      <c r="D1079" s="11" t="s">
        <v>260</v>
      </c>
      <c r="E1079" s="19" t="s">
        <v>2329</v>
      </c>
      <c r="F1079" s="10">
        <v>42036</v>
      </c>
      <c r="G1079" s="10">
        <v>44593</v>
      </c>
      <c r="H1079" s="11">
        <v>8</v>
      </c>
      <c r="I1079" s="20" t="s">
        <v>259</v>
      </c>
      <c r="J1079" s="11" t="s">
        <v>261</v>
      </c>
      <c r="K1079" s="11" t="s">
        <v>2958</v>
      </c>
      <c r="L1079" s="11">
        <v>2</v>
      </c>
    </row>
    <row r="1080" spans="1:12">
      <c r="A1080" s="11" t="s">
        <v>2080</v>
      </c>
      <c r="D1080" s="11" t="s">
        <v>260</v>
      </c>
      <c r="E1080" s="19" t="s">
        <v>2330</v>
      </c>
      <c r="F1080" s="10">
        <v>42036</v>
      </c>
      <c r="G1080" s="10">
        <v>44593</v>
      </c>
      <c r="H1080" s="11">
        <v>8</v>
      </c>
      <c r="I1080" s="20" t="s">
        <v>259</v>
      </c>
      <c r="J1080" s="11" t="s">
        <v>261</v>
      </c>
      <c r="K1080" s="11" t="s">
        <v>2958</v>
      </c>
      <c r="L1080" s="11">
        <v>2</v>
      </c>
    </row>
    <row r="1081" spans="1:12">
      <c r="A1081" s="11" t="s">
        <v>2081</v>
      </c>
      <c r="D1081" s="11" t="s">
        <v>260</v>
      </c>
      <c r="E1081" s="19" t="s">
        <v>2331</v>
      </c>
      <c r="F1081" s="10">
        <v>42036</v>
      </c>
      <c r="G1081" s="10">
        <v>44593</v>
      </c>
      <c r="H1081" s="11">
        <v>8</v>
      </c>
      <c r="I1081" s="20" t="s">
        <v>259</v>
      </c>
      <c r="J1081" s="11" t="s">
        <v>261</v>
      </c>
      <c r="K1081" s="11" t="s">
        <v>2958</v>
      </c>
      <c r="L1081" s="11">
        <v>2</v>
      </c>
    </row>
    <row r="1082" spans="1:12">
      <c r="A1082" s="11" t="s">
        <v>2082</v>
      </c>
      <c r="D1082" s="11" t="s">
        <v>260</v>
      </c>
      <c r="E1082" s="19" t="s">
        <v>2332</v>
      </c>
      <c r="F1082" s="10">
        <v>42036</v>
      </c>
      <c r="G1082" s="10">
        <v>44593</v>
      </c>
      <c r="H1082" s="11">
        <v>8</v>
      </c>
      <c r="I1082" s="20" t="s">
        <v>259</v>
      </c>
      <c r="J1082" s="11" t="s">
        <v>261</v>
      </c>
      <c r="K1082" s="11" t="s">
        <v>2958</v>
      </c>
      <c r="L1082" s="11">
        <v>2</v>
      </c>
    </row>
    <row r="1083" spans="1:12">
      <c r="A1083" s="11" t="s">
        <v>2083</v>
      </c>
      <c r="D1083" s="11" t="s">
        <v>260</v>
      </c>
      <c r="E1083" s="19" t="s">
        <v>2333</v>
      </c>
      <c r="F1083" s="10">
        <v>42036</v>
      </c>
      <c r="G1083" s="10">
        <v>44593</v>
      </c>
      <c r="H1083" s="11">
        <v>8</v>
      </c>
      <c r="I1083" s="20" t="s">
        <v>259</v>
      </c>
      <c r="J1083" s="11" t="s">
        <v>261</v>
      </c>
      <c r="K1083" s="11" t="s">
        <v>2958</v>
      </c>
      <c r="L1083" s="11">
        <v>2</v>
      </c>
    </row>
    <row r="1084" spans="1:12">
      <c r="A1084" s="11" t="s">
        <v>2084</v>
      </c>
      <c r="D1084" s="11" t="s">
        <v>260</v>
      </c>
      <c r="E1084" s="19" t="s">
        <v>2334</v>
      </c>
      <c r="F1084" s="10">
        <v>42036</v>
      </c>
      <c r="G1084" s="10">
        <v>44593</v>
      </c>
      <c r="H1084" s="11">
        <v>8</v>
      </c>
      <c r="I1084" s="20" t="s">
        <v>259</v>
      </c>
      <c r="J1084" s="11" t="s">
        <v>261</v>
      </c>
      <c r="K1084" s="11" t="s">
        <v>2958</v>
      </c>
      <c r="L1084" s="11">
        <v>2</v>
      </c>
    </row>
    <row r="1085" spans="1:12">
      <c r="A1085" s="11" t="s">
        <v>2085</v>
      </c>
      <c r="D1085" s="11" t="s">
        <v>260</v>
      </c>
      <c r="E1085" s="19" t="s">
        <v>2335</v>
      </c>
      <c r="F1085" s="10">
        <v>42036</v>
      </c>
      <c r="G1085" s="10">
        <v>44593</v>
      </c>
      <c r="H1085" s="11">
        <v>8</v>
      </c>
      <c r="I1085" s="20" t="s">
        <v>259</v>
      </c>
      <c r="J1085" s="11" t="s">
        <v>261</v>
      </c>
      <c r="K1085" s="11" t="s">
        <v>2958</v>
      </c>
      <c r="L1085" s="11">
        <v>2</v>
      </c>
    </row>
    <row r="1086" spans="1:12">
      <c r="A1086" s="11" t="s">
        <v>2086</v>
      </c>
      <c r="D1086" s="11" t="s">
        <v>260</v>
      </c>
      <c r="E1086" s="19" t="s">
        <v>2336</v>
      </c>
      <c r="F1086" s="10">
        <v>42036</v>
      </c>
      <c r="G1086" s="10">
        <v>44593</v>
      </c>
      <c r="H1086" s="11">
        <v>8</v>
      </c>
      <c r="I1086" s="20" t="s">
        <v>259</v>
      </c>
      <c r="J1086" s="11" t="s">
        <v>261</v>
      </c>
      <c r="K1086" s="11" t="s">
        <v>2958</v>
      </c>
      <c r="L1086" s="11">
        <v>2</v>
      </c>
    </row>
    <row r="1087" spans="1:12">
      <c r="A1087" s="11" t="s">
        <v>2087</v>
      </c>
      <c r="D1087" s="11" t="s">
        <v>260</v>
      </c>
      <c r="E1087" s="19" t="s">
        <v>2337</v>
      </c>
      <c r="F1087" s="10">
        <v>42036</v>
      </c>
      <c r="G1087" s="10">
        <v>44593</v>
      </c>
      <c r="H1087" s="11">
        <v>8</v>
      </c>
      <c r="I1087" s="20" t="s">
        <v>259</v>
      </c>
      <c r="J1087" s="11" t="s">
        <v>261</v>
      </c>
      <c r="K1087" s="11" t="s">
        <v>2958</v>
      </c>
      <c r="L1087" s="11">
        <v>2</v>
      </c>
    </row>
    <row r="1088" spans="1:12">
      <c r="A1088" s="11" t="s">
        <v>2088</v>
      </c>
      <c r="D1088" s="11" t="s">
        <v>260</v>
      </c>
      <c r="E1088" s="19" t="s">
        <v>2338</v>
      </c>
      <c r="F1088" s="10">
        <v>42036</v>
      </c>
      <c r="G1088" s="10">
        <v>44593</v>
      </c>
      <c r="H1088" s="11">
        <v>8</v>
      </c>
      <c r="I1088" s="20" t="s">
        <v>259</v>
      </c>
      <c r="J1088" s="11" t="s">
        <v>261</v>
      </c>
      <c r="K1088" s="11" t="s">
        <v>2958</v>
      </c>
      <c r="L1088" s="11">
        <v>2</v>
      </c>
    </row>
    <row r="1089" spans="1:12">
      <c r="A1089" s="11" t="s">
        <v>2089</v>
      </c>
      <c r="D1089" s="11" t="s">
        <v>260</v>
      </c>
      <c r="E1089" s="19" t="s">
        <v>2339</v>
      </c>
      <c r="F1089" s="10">
        <v>42036</v>
      </c>
      <c r="G1089" s="10">
        <v>44593</v>
      </c>
      <c r="H1089" s="11">
        <v>8</v>
      </c>
      <c r="I1089" s="20" t="s">
        <v>259</v>
      </c>
      <c r="J1089" s="11" t="s">
        <v>261</v>
      </c>
      <c r="K1089" s="11" t="s">
        <v>2958</v>
      </c>
      <c r="L1089" s="11">
        <v>2</v>
      </c>
    </row>
    <row r="1090" spans="1:12">
      <c r="A1090" s="11" t="s">
        <v>2090</v>
      </c>
      <c r="D1090" s="11" t="s">
        <v>260</v>
      </c>
      <c r="E1090" s="19" t="s">
        <v>2340</v>
      </c>
      <c r="F1090" s="10">
        <v>42036</v>
      </c>
      <c r="G1090" s="10">
        <v>44593</v>
      </c>
      <c r="H1090" s="11">
        <v>8</v>
      </c>
      <c r="I1090" s="20" t="s">
        <v>259</v>
      </c>
      <c r="J1090" s="11" t="s">
        <v>261</v>
      </c>
      <c r="K1090" s="11" t="s">
        <v>2958</v>
      </c>
      <c r="L1090" s="11">
        <v>2</v>
      </c>
    </row>
    <row r="1091" spans="1:12">
      <c r="A1091" s="11" t="s">
        <v>2091</v>
      </c>
      <c r="D1091" s="11" t="s">
        <v>260</v>
      </c>
      <c r="E1091" s="19" t="s">
        <v>2341</v>
      </c>
      <c r="F1091" s="10">
        <v>42036</v>
      </c>
      <c r="G1091" s="10">
        <v>44593</v>
      </c>
      <c r="H1091" s="11">
        <v>8</v>
      </c>
      <c r="I1091" s="20" t="s">
        <v>259</v>
      </c>
      <c r="J1091" s="11" t="s">
        <v>261</v>
      </c>
      <c r="K1091" s="11" t="s">
        <v>2958</v>
      </c>
      <c r="L1091" s="11">
        <v>2</v>
      </c>
    </row>
    <row r="1092" spans="1:12">
      <c r="A1092" s="11" t="s">
        <v>2092</v>
      </c>
      <c r="D1092" s="11" t="s">
        <v>260</v>
      </c>
      <c r="E1092" s="19" t="s">
        <v>2342</v>
      </c>
      <c r="F1092" s="10">
        <v>42036</v>
      </c>
      <c r="G1092" s="10">
        <v>44593</v>
      </c>
      <c r="H1092" s="11">
        <v>8</v>
      </c>
      <c r="I1092" s="20" t="s">
        <v>259</v>
      </c>
      <c r="J1092" s="11" t="s">
        <v>261</v>
      </c>
      <c r="K1092" s="11" t="s">
        <v>2958</v>
      </c>
      <c r="L1092" s="11">
        <v>2</v>
      </c>
    </row>
    <row r="1093" spans="1:12">
      <c r="A1093" s="11" t="s">
        <v>2093</v>
      </c>
      <c r="D1093" s="11" t="s">
        <v>260</v>
      </c>
      <c r="E1093" s="19" t="s">
        <v>2343</v>
      </c>
      <c r="F1093" s="10">
        <v>42036</v>
      </c>
      <c r="G1093" s="10">
        <v>44593</v>
      </c>
      <c r="H1093" s="11">
        <v>8</v>
      </c>
      <c r="I1093" s="20" t="s">
        <v>259</v>
      </c>
      <c r="J1093" s="11" t="s">
        <v>261</v>
      </c>
      <c r="K1093" s="11" t="s">
        <v>2958</v>
      </c>
      <c r="L1093" s="11">
        <v>2</v>
      </c>
    </row>
    <row r="1094" spans="1:12">
      <c r="A1094" s="11" t="s">
        <v>2094</v>
      </c>
      <c r="D1094" s="11" t="s">
        <v>260</v>
      </c>
      <c r="E1094" s="19" t="s">
        <v>2344</v>
      </c>
      <c r="F1094" s="10">
        <v>42036</v>
      </c>
      <c r="G1094" s="10">
        <v>44593</v>
      </c>
      <c r="H1094" s="11">
        <v>8</v>
      </c>
      <c r="I1094" s="20" t="s">
        <v>259</v>
      </c>
      <c r="J1094" s="11" t="s">
        <v>261</v>
      </c>
      <c r="K1094" s="11" t="s">
        <v>2958</v>
      </c>
      <c r="L1094" s="11">
        <v>2</v>
      </c>
    </row>
    <row r="1095" spans="1:12">
      <c r="A1095" s="11" t="s">
        <v>2095</v>
      </c>
      <c r="D1095" s="11" t="s">
        <v>260</v>
      </c>
      <c r="E1095" s="19" t="s">
        <v>2345</v>
      </c>
      <c r="F1095" s="10">
        <v>42036</v>
      </c>
      <c r="G1095" s="10">
        <v>44593</v>
      </c>
      <c r="H1095" s="11">
        <v>8</v>
      </c>
      <c r="I1095" s="20" t="s">
        <v>259</v>
      </c>
      <c r="J1095" s="11" t="s">
        <v>261</v>
      </c>
      <c r="K1095" s="11" t="s">
        <v>2958</v>
      </c>
      <c r="L1095" s="11">
        <v>2</v>
      </c>
    </row>
    <row r="1096" spans="1:12">
      <c r="A1096" s="11" t="s">
        <v>2096</v>
      </c>
      <c r="D1096" s="11" t="s">
        <v>260</v>
      </c>
      <c r="E1096" s="19" t="s">
        <v>2346</v>
      </c>
      <c r="F1096" s="10">
        <v>42036</v>
      </c>
      <c r="G1096" s="10">
        <v>44593</v>
      </c>
      <c r="H1096" s="11">
        <v>8</v>
      </c>
      <c r="I1096" s="20" t="s">
        <v>259</v>
      </c>
      <c r="J1096" s="11" t="s">
        <v>261</v>
      </c>
      <c r="K1096" s="11" t="s">
        <v>2958</v>
      </c>
      <c r="L1096" s="11">
        <v>2</v>
      </c>
    </row>
    <row r="1097" spans="1:12">
      <c r="A1097" s="11" t="s">
        <v>2097</v>
      </c>
      <c r="D1097" s="11" t="s">
        <v>260</v>
      </c>
      <c r="E1097" s="19" t="s">
        <v>2347</v>
      </c>
      <c r="F1097" s="10">
        <v>42036</v>
      </c>
      <c r="G1097" s="10">
        <v>44593</v>
      </c>
      <c r="H1097" s="11">
        <v>8</v>
      </c>
      <c r="I1097" s="20" t="s">
        <v>259</v>
      </c>
      <c r="J1097" s="11" t="s">
        <v>261</v>
      </c>
      <c r="K1097" s="11" t="s">
        <v>2958</v>
      </c>
      <c r="L1097" s="11">
        <v>2</v>
      </c>
    </row>
    <row r="1098" spans="1:12">
      <c r="A1098" s="11" t="s">
        <v>2098</v>
      </c>
      <c r="D1098" s="11" t="s">
        <v>260</v>
      </c>
      <c r="E1098" s="19" t="s">
        <v>2348</v>
      </c>
      <c r="F1098" s="10">
        <v>42036</v>
      </c>
      <c r="G1098" s="10">
        <v>44593</v>
      </c>
      <c r="H1098" s="11">
        <v>8</v>
      </c>
      <c r="I1098" s="20" t="s">
        <v>259</v>
      </c>
      <c r="J1098" s="11" t="s">
        <v>261</v>
      </c>
      <c r="K1098" s="11" t="s">
        <v>2958</v>
      </c>
      <c r="L1098" s="11">
        <v>2</v>
      </c>
    </row>
    <row r="1099" spans="1:12">
      <c r="A1099" s="11" t="s">
        <v>2099</v>
      </c>
      <c r="D1099" s="11" t="s">
        <v>260</v>
      </c>
      <c r="E1099" s="19" t="s">
        <v>2349</v>
      </c>
      <c r="F1099" s="10">
        <v>42036</v>
      </c>
      <c r="G1099" s="10">
        <v>44593</v>
      </c>
      <c r="H1099" s="11">
        <v>8</v>
      </c>
      <c r="I1099" s="20" t="s">
        <v>259</v>
      </c>
      <c r="J1099" s="11" t="s">
        <v>261</v>
      </c>
      <c r="K1099" s="11" t="s">
        <v>2958</v>
      </c>
      <c r="L1099" s="11">
        <v>2</v>
      </c>
    </row>
    <row r="1100" spans="1:12">
      <c r="A1100" s="11" t="s">
        <v>2100</v>
      </c>
      <c r="D1100" s="11" t="s">
        <v>260</v>
      </c>
      <c r="E1100" s="19" t="s">
        <v>2350</v>
      </c>
      <c r="F1100" s="10">
        <v>42036</v>
      </c>
      <c r="G1100" s="10">
        <v>44593</v>
      </c>
      <c r="H1100" s="11">
        <v>8</v>
      </c>
      <c r="I1100" s="20" t="s">
        <v>259</v>
      </c>
      <c r="J1100" s="11" t="s">
        <v>261</v>
      </c>
      <c r="K1100" s="11" t="s">
        <v>2958</v>
      </c>
      <c r="L1100" s="11">
        <v>2</v>
      </c>
    </row>
    <row r="1101" spans="1:12">
      <c r="A1101" s="11" t="s">
        <v>2101</v>
      </c>
      <c r="D1101" s="11" t="s">
        <v>260</v>
      </c>
      <c r="E1101" s="19" t="s">
        <v>2351</v>
      </c>
      <c r="F1101" s="10">
        <v>42036</v>
      </c>
      <c r="G1101" s="10">
        <v>44593</v>
      </c>
      <c r="H1101" s="11">
        <v>8</v>
      </c>
      <c r="I1101" s="20" t="s">
        <v>259</v>
      </c>
      <c r="J1101" s="11" t="s">
        <v>261</v>
      </c>
      <c r="K1101" s="11" t="s">
        <v>2958</v>
      </c>
      <c r="L1101" s="11">
        <v>2</v>
      </c>
    </row>
    <row r="1102" spans="1:12">
      <c r="A1102" s="11" t="s">
        <v>2102</v>
      </c>
      <c r="D1102" s="11" t="s">
        <v>260</v>
      </c>
      <c r="E1102" s="19" t="s">
        <v>2352</v>
      </c>
      <c r="F1102" s="10">
        <v>42036</v>
      </c>
      <c r="G1102" s="10">
        <v>44593</v>
      </c>
      <c r="H1102" s="11">
        <v>8</v>
      </c>
      <c r="I1102" s="20" t="s">
        <v>259</v>
      </c>
      <c r="J1102" s="11" t="s">
        <v>261</v>
      </c>
      <c r="K1102" s="11" t="s">
        <v>2958</v>
      </c>
      <c r="L1102" s="11">
        <v>2</v>
      </c>
    </row>
    <row r="1103" spans="1:12">
      <c r="A1103" s="11" t="s">
        <v>2103</v>
      </c>
      <c r="D1103" s="11" t="s">
        <v>260</v>
      </c>
      <c r="E1103" s="19" t="s">
        <v>2353</v>
      </c>
      <c r="F1103" s="10">
        <v>42036</v>
      </c>
      <c r="G1103" s="10">
        <v>44593</v>
      </c>
      <c r="H1103" s="11">
        <v>8</v>
      </c>
      <c r="I1103" s="20" t="s">
        <v>259</v>
      </c>
      <c r="J1103" s="11" t="s">
        <v>261</v>
      </c>
      <c r="K1103" s="11" t="s">
        <v>2958</v>
      </c>
      <c r="L1103" s="11">
        <v>2</v>
      </c>
    </row>
    <row r="1104" spans="1:12">
      <c r="A1104" s="11" t="s">
        <v>2104</v>
      </c>
      <c r="D1104" s="11" t="s">
        <v>260</v>
      </c>
      <c r="E1104" s="19" t="s">
        <v>2354</v>
      </c>
      <c r="F1104" s="10">
        <v>42036</v>
      </c>
      <c r="G1104" s="10">
        <v>44593</v>
      </c>
      <c r="H1104" s="11">
        <v>8</v>
      </c>
      <c r="I1104" s="20" t="s">
        <v>259</v>
      </c>
      <c r="J1104" s="11" t="s">
        <v>261</v>
      </c>
      <c r="K1104" s="11" t="s">
        <v>2958</v>
      </c>
      <c r="L1104" s="11">
        <v>2</v>
      </c>
    </row>
    <row r="1105" spans="1:12">
      <c r="A1105" s="11" t="s">
        <v>2105</v>
      </c>
      <c r="D1105" s="11" t="s">
        <v>260</v>
      </c>
      <c r="E1105" s="19" t="s">
        <v>2355</v>
      </c>
      <c r="F1105" s="10">
        <v>42036</v>
      </c>
      <c r="G1105" s="10">
        <v>44593</v>
      </c>
      <c r="H1105" s="11">
        <v>8</v>
      </c>
      <c r="I1105" s="20" t="s">
        <v>259</v>
      </c>
      <c r="J1105" s="11" t="s">
        <v>261</v>
      </c>
      <c r="K1105" s="11" t="s">
        <v>2958</v>
      </c>
      <c r="L1105" s="11">
        <v>2</v>
      </c>
    </row>
    <row r="1106" spans="1:12">
      <c r="A1106" s="11" t="s">
        <v>2106</v>
      </c>
      <c r="D1106" s="11" t="s">
        <v>260</v>
      </c>
      <c r="E1106" s="19" t="s">
        <v>2356</v>
      </c>
      <c r="F1106" s="10">
        <v>42036</v>
      </c>
      <c r="G1106" s="10">
        <v>44593</v>
      </c>
      <c r="H1106" s="11">
        <v>8</v>
      </c>
      <c r="I1106" s="20" t="s">
        <v>259</v>
      </c>
      <c r="J1106" s="11" t="s">
        <v>261</v>
      </c>
      <c r="K1106" s="11" t="s">
        <v>2958</v>
      </c>
      <c r="L1106" s="11">
        <v>2</v>
      </c>
    </row>
    <row r="1107" spans="1:12">
      <c r="A1107" s="11" t="s">
        <v>2107</v>
      </c>
      <c r="D1107" s="11" t="s">
        <v>260</v>
      </c>
      <c r="E1107" s="19" t="s">
        <v>2357</v>
      </c>
      <c r="F1107" s="10">
        <v>42036</v>
      </c>
      <c r="G1107" s="10">
        <v>44593</v>
      </c>
      <c r="H1107" s="11">
        <v>8</v>
      </c>
      <c r="I1107" s="20" t="s">
        <v>259</v>
      </c>
      <c r="J1107" s="11" t="s">
        <v>261</v>
      </c>
      <c r="K1107" s="11" t="s">
        <v>2958</v>
      </c>
      <c r="L1107" s="11">
        <v>2</v>
      </c>
    </row>
    <row r="1108" spans="1:12">
      <c r="A1108" s="11" t="s">
        <v>2108</v>
      </c>
      <c r="D1108" s="11" t="s">
        <v>260</v>
      </c>
      <c r="E1108" s="19" t="s">
        <v>2358</v>
      </c>
      <c r="F1108" s="10">
        <v>42036</v>
      </c>
      <c r="G1108" s="10">
        <v>44593</v>
      </c>
      <c r="H1108" s="11">
        <v>8</v>
      </c>
      <c r="I1108" s="20" t="s">
        <v>259</v>
      </c>
      <c r="J1108" s="11" t="s">
        <v>261</v>
      </c>
      <c r="K1108" s="11" t="s">
        <v>2958</v>
      </c>
      <c r="L1108" s="11">
        <v>2</v>
      </c>
    </row>
    <row r="1109" spans="1:12">
      <c r="A1109" s="11" t="s">
        <v>2109</v>
      </c>
      <c r="D1109" s="11" t="s">
        <v>260</v>
      </c>
      <c r="E1109" s="19" t="s">
        <v>2359</v>
      </c>
      <c r="F1109" s="10">
        <v>42036</v>
      </c>
      <c r="G1109" s="10">
        <v>44593</v>
      </c>
      <c r="H1109" s="11">
        <v>8</v>
      </c>
      <c r="I1109" s="20" t="s">
        <v>259</v>
      </c>
      <c r="J1109" s="11" t="s">
        <v>261</v>
      </c>
      <c r="K1109" s="11" t="s">
        <v>2958</v>
      </c>
      <c r="L1109" s="11">
        <v>2</v>
      </c>
    </row>
    <row r="1110" spans="1:12">
      <c r="A1110" s="11" t="s">
        <v>2110</v>
      </c>
      <c r="D1110" s="11" t="s">
        <v>260</v>
      </c>
      <c r="E1110" s="19" t="s">
        <v>2360</v>
      </c>
      <c r="F1110" s="10">
        <v>42036</v>
      </c>
      <c r="G1110" s="10">
        <v>44593</v>
      </c>
      <c r="H1110" s="11">
        <v>8</v>
      </c>
      <c r="I1110" s="20" t="s">
        <v>259</v>
      </c>
      <c r="J1110" s="11" t="s">
        <v>261</v>
      </c>
      <c r="K1110" s="11" t="s">
        <v>2958</v>
      </c>
      <c r="L1110" s="11">
        <v>2</v>
      </c>
    </row>
    <row r="1111" spans="1:12">
      <c r="A1111" s="11" t="s">
        <v>2111</v>
      </c>
      <c r="D1111" s="11" t="s">
        <v>260</v>
      </c>
      <c r="E1111" s="19" t="s">
        <v>2361</v>
      </c>
      <c r="F1111" s="10">
        <v>42036</v>
      </c>
      <c r="G1111" s="10">
        <v>44593</v>
      </c>
      <c r="H1111" s="11">
        <v>8</v>
      </c>
      <c r="I1111" s="20" t="s">
        <v>259</v>
      </c>
      <c r="J1111" s="11" t="s">
        <v>261</v>
      </c>
      <c r="K1111" s="11" t="s">
        <v>2958</v>
      </c>
      <c r="L1111" s="11">
        <v>2</v>
      </c>
    </row>
    <row r="1112" spans="1:12">
      <c r="A1112" s="11" t="s">
        <v>2112</v>
      </c>
      <c r="D1112" s="11" t="s">
        <v>260</v>
      </c>
      <c r="E1112" s="19" t="s">
        <v>2362</v>
      </c>
      <c r="F1112" s="10">
        <v>42036</v>
      </c>
      <c r="G1112" s="10">
        <v>44593</v>
      </c>
      <c r="H1112" s="11">
        <v>8</v>
      </c>
      <c r="I1112" s="20" t="s">
        <v>259</v>
      </c>
      <c r="J1112" s="11" t="s">
        <v>261</v>
      </c>
      <c r="K1112" s="11" t="s">
        <v>2958</v>
      </c>
      <c r="L1112" s="11">
        <v>2</v>
      </c>
    </row>
    <row r="1113" spans="1:12">
      <c r="A1113" s="11" t="s">
        <v>2113</v>
      </c>
      <c r="D1113" s="11" t="s">
        <v>260</v>
      </c>
      <c r="E1113" s="19" t="s">
        <v>2363</v>
      </c>
      <c r="F1113" s="10">
        <v>42036</v>
      </c>
      <c r="G1113" s="10">
        <v>44593</v>
      </c>
      <c r="H1113" s="11">
        <v>8</v>
      </c>
      <c r="I1113" s="20" t="s">
        <v>259</v>
      </c>
      <c r="J1113" s="11" t="s">
        <v>261</v>
      </c>
      <c r="K1113" s="11" t="s">
        <v>2958</v>
      </c>
      <c r="L1113" s="11">
        <v>2</v>
      </c>
    </row>
    <row r="1114" spans="1:12">
      <c r="A1114" s="11" t="s">
        <v>2114</v>
      </c>
      <c r="D1114" s="11" t="s">
        <v>260</v>
      </c>
      <c r="E1114" s="19" t="s">
        <v>2364</v>
      </c>
      <c r="F1114" s="10">
        <v>42036</v>
      </c>
      <c r="G1114" s="10">
        <v>44593</v>
      </c>
      <c r="H1114" s="11">
        <v>8</v>
      </c>
      <c r="I1114" s="20" t="s">
        <v>259</v>
      </c>
      <c r="J1114" s="11" t="s">
        <v>261</v>
      </c>
      <c r="K1114" s="11" t="s">
        <v>2958</v>
      </c>
      <c r="L1114" s="11">
        <v>2</v>
      </c>
    </row>
    <row r="1115" spans="1:12">
      <c r="A1115" s="11" t="s">
        <v>2115</v>
      </c>
      <c r="D1115" s="11" t="s">
        <v>260</v>
      </c>
      <c r="E1115" s="19" t="s">
        <v>2365</v>
      </c>
      <c r="F1115" s="10">
        <v>42036</v>
      </c>
      <c r="G1115" s="10">
        <v>44593</v>
      </c>
      <c r="H1115" s="11">
        <v>8</v>
      </c>
      <c r="I1115" s="20" t="s">
        <v>259</v>
      </c>
      <c r="J1115" s="11" t="s">
        <v>261</v>
      </c>
      <c r="K1115" s="11" t="s">
        <v>2958</v>
      </c>
      <c r="L1115" s="11">
        <v>2</v>
      </c>
    </row>
    <row r="1116" spans="1:12">
      <c r="A1116" s="11" t="s">
        <v>2116</v>
      </c>
      <c r="D1116" s="11" t="s">
        <v>260</v>
      </c>
      <c r="E1116" s="19" t="s">
        <v>2366</v>
      </c>
      <c r="F1116" s="10">
        <v>42036</v>
      </c>
      <c r="G1116" s="10">
        <v>44593</v>
      </c>
      <c r="H1116" s="11">
        <v>8</v>
      </c>
      <c r="I1116" s="20" t="s">
        <v>259</v>
      </c>
      <c r="J1116" s="11" t="s">
        <v>261</v>
      </c>
      <c r="K1116" s="11" t="s">
        <v>2958</v>
      </c>
      <c r="L1116" s="11">
        <v>2</v>
      </c>
    </row>
    <row r="1117" spans="1:12">
      <c r="A1117" s="11" t="s">
        <v>2117</v>
      </c>
      <c r="D1117" s="11" t="s">
        <v>260</v>
      </c>
      <c r="E1117" s="19" t="s">
        <v>2367</v>
      </c>
      <c r="F1117" s="10">
        <v>42036</v>
      </c>
      <c r="G1117" s="10">
        <v>44593</v>
      </c>
      <c r="H1117" s="11">
        <v>8</v>
      </c>
      <c r="I1117" s="20" t="s">
        <v>259</v>
      </c>
      <c r="J1117" s="11" t="s">
        <v>261</v>
      </c>
      <c r="K1117" s="11" t="s">
        <v>2958</v>
      </c>
      <c r="L1117" s="11">
        <v>2</v>
      </c>
    </row>
    <row r="1118" spans="1:12">
      <c r="A1118" s="11" t="s">
        <v>2118</v>
      </c>
      <c r="D1118" s="11" t="s">
        <v>260</v>
      </c>
      <c r="E1118" s="19" t="s">
        <v>2368</v>
      </c>
      <c r="F1118" s="10">
        <v>42036</v>
      </c>
      <c r="G1118" s="10">
        <v>44593</v>
      </c>
      <c r="H1118" s="11">
        <v>8</v>
      </c>
      <c r="I1118" s="20" t="s">
        <v>259</v>
      </c>
      <c r="J1118" s="11" t="s">
        <v>261</v>
      </c>
      <c r="K1118" s="11" t="s">
        <v>2958</v>
      </c>
      <c r="L1118" s="11">
        <v>2</v>
      </c>
    </row>
    <row r="1119" spans="1:12">
      <c r="A1119" s="11" t="s">
        <v>2119</v>
      </c>
      <c r="D1119" s="11" t="s">
        <v>260</v>
      </c>
      <c r="E1119" s="19" t="s">
        <v>2369</v>
      </c>
      <c r="F1119" s="10">
        <v>42036</v>
      </c>
      <c r="G1119" s="10">
        <v>44593</v>
      </c>
      <c r="H1119" s="11">
        <v>8</v>
      </c>
      <c r="I1119" s="20" t="s">
        <v>259</v>
      </c>
      <c r="J1119" s="11" t="s">
        <v>261</v>
      </c>
      <c r="K1119" s="11" t="s">
        <v>2958</v>
      </c>
      <c r="L1119" s="11">
        <v>2</v>
      </c>
    </row>
    <row r="1120" spans="1:12">
      <c r="A1120" s="11" t="s">
        <v>2120</v>
      </c>
      <c r="D1120" s="11" t="s">
        <v>260</v>
      </c>
      <c r="E1120" s="19" t="s">
        <v>2370</v>
      </c>
      <c r="F1120" s="10">
        <v>42036</v>
      </c>
      <c r="G1120" s="10">
        <v>44593</v>
      </c>
      <c r="H1120" s="11">
        <v>8</v>
      </c>
      <c r="I1120" s="20" t="s">
        <v>259</v>
      </c>
      <c r="J1120" s="11" t="s">
        <v>261</v>
      </c>
      <c r="K1120" s="11" t="s">
        <v>2958</v>
      </c>
      <c r="L1120" s="11">
        <v>2</v>
      </c>
    </row>
    <row r="1121" spans="1:12">
      <c r="A1121" s="11" t="s">
        <v>2121</v>
      </c>
      <c r="D1121" s="11" t="s">
        <v>260</v>
      </c>
      <c r="E1121" s="19" t="s">
        <v>2371</v>
      </c>
      <c r="F1121" s="10">
        <v>42036</v>
      </c>
      <c r="G1121" s="10">
        <v>44593</v>
      </c>
      <c r="H1121" s="11">
        <v>8</v>
      </c>
      <c r="I1121" s="20" t="s">
        <v>259</v>
      </c>
      <c r="J1121" s="11" t="s">
        <v>261</v>
      </c>
      <c r="K1121" s="11" t="s">
        <v>2958</v>
      </c>
      <c r="L1121" s="11">
        <v>2</v>
      </c>
    </row>
    <row r="1122" spans="1:12">
      <c r="A1122" s="11" t="s">
        <v>2122</v>
      </c>
      <c r="D1122" s="11" t="s">
        <v>260</v>
      </c>
      <c r="E1122" s="19" t="s">
        <v>2372</v>
      </c>
      <c r="F1122" s="10">
        <v>42036</v>
      </c>
      <c r="G1122" s="10">
        <v>44593</v>
      </c>
      <c r="H1122" s="11">
        <v>8</v>
      </c>
      <c r="I1122" s="20" t="s">
        <v>259</v>
      </c>
      <c r="J1122" s="11" t="s">
        <v>261</v>
      </c>
      <c r="K1122" s="11" t="s">
        <v>2958</v>
      </c>
      <c r="L1122" s="11">
        <v>2</v>
      </c>
    </row>
    <row r="1123" spans="1:12">
      <c r="A1123" s="11" t="s">
        <v>2123</v>
      </c>
      <c r="D1123" s="11" t="s">
        <v>260</v>
      </c>
      <c r="E1123" s="19" t="s">
        <v>2373</v>
      </c>
      <c r="F1123" s="10">
        <v>42036</v>
      </c>
      <c r="G1123" s="10">
        <v>44593</v>
      </c>
      <c r="H1123" s="11">
        <v>8</v>
      </c>
      <c r="I1123" s="20" t="s">
        <v>259</v>
      </c>
      <c r="J1123" s="11" t="s">
        <v>261</v>
      </c>
      <c r="K1123" s="11" t="s">
        <v>2958</v>
      </c>
      <c r="L1123" s="11">
        <v>2</v>
      </c>
    </row>
    <row r="1124" spans="1:12">
      <c r="A1124" s="11" t="s">
        <v>2124</v>
      </c>
      <c r="D1124" s="11" t="s">
        <v>260</v>
      </c>
      <c r="E1124" s="19" t="s">
        <v>2374</v>
      </c>
      <c r="F1124" s="10">
        <v>42036</v>
      </c>
      <c r="G1124" s="10">
        <v>44593</v>
      </c>
      <c r="H1124" s="11">
        <v>8</v>
      </c>
      <c r="I1124" s="20" t="s">
        <v>259</v>
      </c>
      <c r="J1124" s="11" t="s">
        <v>261</v>
      </c>
      <c r="K1124" s="11" t="s">
        <v>2958</v>
      </c>
      <c r="L1124" s="11">
        <v>2</v>
      </c>
    </row>
    <row r="1125" spans="1:12">
      <c r="A1125" s="11" t="s">
        <v>2125</v>
      </c>
      <c r="D1125" s="11" t="s">
        <v>260</v>
      </c>
      <c r="E1125" s="19" t="s">
        <v>2375</v>
      </c>
      <c r="F1125" s="10">
        <v>42036</v>
      </c>
      <c r="G1125" s="10">
        <v>44593</v>
      </c>
      <c r="H1125" s="11">
        <v>8</v>
      </c>
      <c r="I1125" s="20" t="s">
        <v>259</v>
      </c>
      <c r="J1125" s="11" t="s">
        <v>261</v>
      </c>
      <c r="K1125" s="11" t="s">
        <v>2958</v>
      </c>
      <c r="L1125" s="11">
        <v>2</v>
      </c>
    </row>
    <row r="1126" spans="1:12">
      <c r="A1126" s="11" t="s">
        <v>2126</v>
      </c>
      <c r="D1126" s="11" t="s">
        <v>260</v>
      </c>
      <c r="E1126" s="19" t="s">
        <v>2376</v>
      </c>
      <c r="F1126" s="10">
        <v>42036</v>
      </c>
      <c r="G1126" s="10">
        <v>44593</v>
      </c>
      <c r="H1126" s="11">
        <v>8</v>
      </c>
      <c r="I1126" s="20" t="s">
        <v>259</v>
      </c>
      <c r="J1126" s="11" t="s">
        <v>261</v>
      </c>
      <c r="K1126" s="11" t="s">
        <v>2958</v>
      </c>
      <c r="L1126" s="11">
        <v>2</v>
      </c>
    </row>
    <row r="1127" spans="1:12">
      <c r="A1127" s="11" t="s">
        <v>2127</v>
      </c>
      <c r="D1127" s="11" t="s">
        <v>260</v>
      </c>
      <c r="E1127" s="19" t="s">
        <v>2377</v>
      </c>
      <c r="F1127" s="10">
        <v>42036</v>
      </c>
      <c r="G1127" s="10">
        <v>44593</v>
      </c>
      <c r="H1127" s="11">
        <v>8</v>
      </c>
      <c r="I1127" s="20" t="s">
        <v>259</v>
      </c>
      <c r="J1127" s="11" t="s">
        <v>261</v>
      </c>
      <c r="K1127" s="11" t="s">
        <v>2958</v>
      </c>
      <c r="L1127" s="11">
        <v>2</v>
      </c>
    </row>
    <row r="1128" spans="1:12">
      <c r="A1128" s="11" t="s">
        <v>2128</v>
      </c>
      <c r="D1128" s="11" t="s">
        <v>260</v>
      </c>
      <c r="E1128" s="19" t="s">
        <v>2378</v>
      </c>
      <c r="F1128" s="10">
        <v>42036</v>
      </c>
      <c r="G1128" s="10">
        <v>44593</v>
      </c>
      <c r="H1128" s="11">
        <v>8</v>
      </c>
      <c r="I1128" s="20" t="s">
        <v>259</v>
      </c>
      <c r="J1128" s="11" t="s">
        <v>261</v>
      </c>
      <c r="K1128" s="11" t="s">
        <v>2958</v>
      </c>
      <c r="L1128" s="11">
        <v>2</v>
      </c>
    </row>
    <row r="1129" spans="1:12">
      <c r="A1129" s="11" t="s">
        <v>2129</v>
      </c>
      <c r="D1129" s="11" t="s">
        <v>260</v>
      </c>
      <c r="E1129" s="19" t="s">
        <v>2379</v>
      </c>
      <c r="F1129" s="10">
        <v>42036</v>
      </c>
      <c r="G1129" s="10">
        <v>44593</v>
      </c>
      <c r="H1129" s="11">
        <v>8</v>
      </c>
      <c r="I1129" s="20" t="s">
        <v>259</v>
      </c>
      <c r="J1129" s="11" t="s">
        <v>261</v>
      </c>
      <c r="K1129" s="11" t="s">
        <v>2958</v>
      </c>
      <c r="L1129" s="11">
        <v>2</v>
      </c>
    </row>
    <row r="1130" spans="1:12">
      <c r="A1130" s="11" t="s">
        <v>2130</v>
      </c>
      <c r="D1130" s="11" t="s">
        <v>260</v>
      </c>
      <c r="E1130" s="19" t="s">
        <v>2380</v>
      </c>
      <c r="F1130" s="10">
        <v>42036</v>
      </c>
      <c r="G1130" s="10">
        <v>44593</v>
      </c>
      <c r="H1130" s="11">
        <v>8</v>
      </c>
      <c r="I1130" s="20" t="s">
        <v>259</v>
      </c>
      <c r="J1130" s="11" t="s">
        <v>261</v>
      </c>
      <c r="K1130" s="11" t="s">
        <v>2958</v>
      </c>
      <c r="L1130" s="11">
        <v>2</v>
      </c>
    </row>
    <row r="1131" spans="1:12">
      <c r="A1131" s="11" t="s">
        <v>2131</v>
      </c>
      <c r="D1131" s="11" t="s">
        <v>260</v>
      </c>
      <c r="E1131" s="19" t="s">
        <v>2381</v>
      </c>
      <c r="F1131" s="10">
        <v>42036</v>
      </c>
      <c r="G1131" s="10">
        <v>44593</v>
      </c>
      <c r="H1131" s="11">
        <v>8</v>
      </c>
      <c r="I1131" s="20" t="s">
        <v>259</v>
      </c>
      <c r="J1131" s="11" t="s">
        <v>261</v>
      </c>
      <c r="K1131" s="11" t="s">
        <v>2958</v>
      </c>
      <c r="L1131" s="11">
        <v>2</v>
      </c>
    </row>
    <row r="1132" spans="1:12">
      <c r="A1132" s="11" t="s">
        <v>2132</v>
      </c>
      <c r="D1132" s="11" t="s">
        <v>260</v>
      </c>
      <c r="E1132" s="19" t="s">
        <v>2382</v>
      </c>
      <c r="F1132" s="10">
        <v>42036</v>
      </c>
      <c r="G1132" s="10">
        <v>44593</v>
      </c>
      <c r="H1132" s="11">
        <v>8</v>
      </c>
      <c r="I1132" s="20" t="s">
        <v>259</v>
      </c>
      <c r="J1132" s="11" t="s">
        <v>261</v>
      </c>
      <c r="K1132" s="11" t="s">
        <v>2958</v>
      </c>
      <c r="L1132" s="11">
        <v>2</v>
      </c>
    </row>
    <row r="1133" spans="1:12">
      <c r="A1133" s="11" t="s">
        <v>2133</v>
      </c>
      <c r="D1133" s="11" t="s">
        <v>260</v>
      </c>
      <c r="E1133" s="19" t="s">
        <v>2383</v>
      </c>
      <c r="F1133" s="10">
        <v>42036</v>
      </c>
      <c r="G1133" s="10">
        <v>44593</v>
      </c>
      <c r="H1133" s="11">
        <v>8</v>
      </c>
      <c r="I1133" s="20" t="s">
        <v>259</v>
      </c>
      <c r="J1133" s="11" t="s">
        <v>261</v>
      </c>
      <c r="K1133" s="11" t="s">
        <v>2958</v>
      </c>
      <c r="L1133" s="11">
        <v>2</v>
      </c>
    </row>
    <row r="1134" spans="1:12">
      <c r="A1134" s="11" t="s">
        <v>2134</v>
      </c>
      <c r="D1134" s="11" t="s">
        <v>260</v>
      </c>
      <c r="E1134" s="19" t="s">
        <v>2384</v>
      </c>
      <c r="F1134" s="10">
        <v>42036</v>
      </c>
      <c r="G1134" s="10">
        <v>44593</v>
      </c>
      <c r="H1134" s="11">
        <v>8</v>
      </c>
      <c r="I1134" s="20" t="s">
        <v>259</v>
      </c>
      <c r="J1134" s="11" t="s">
        <v>261</v>
      </c>
      <c r="K1134" s="11" t="s">
        <v>2958</v>
      </c>
      <c r="L1134" s="11">
        <v>2</v>
      </c>
    </row>
    <row r="1135" spans="1:12">
      <c r="A1135" s="11" t="s">
        <v>2135</v>
      </c>
      <c r="D1135" s="11" t="s">
        <v>260</v>
      </c>
      <c r="E1135" s="19" t="s">
        <v>2385</v>
      </c>
      <c r="F1135" s="10">
        <v>42036</v>
      </c>
      <c r="G1135" s="10">
        <v>44593</v>
      </c>
      <c r="H1135" s="11">
        <v>8</v>
      </c>
      <c r="I1135" s="20" t="s">
        <v>259</v>
      </c>
      <c r="J1135" s="11" t="s">
        <v>261</v>
      </c>
      <c r="K1135" s="11" t="s">
        <v>2958</v>
      </c>
      <c r="L1135" s="11">
        <v>2</v>
      </c>
    </row>
    <row r="1136" spans="1:12">
      <c r="A1136" s="11" t="s">
        <v>2136</v>
      </c>
      <c r="D1136" s="11" t="s">
        <v>260</v>
      </c>
      <c r="E1136" s="19" t="s">
        <v>2386</v>
      </c>
      <c r="F1136" s="10">
        <v>42036</v>
      </c>
      <c r="G1136" s="10">
        <v>44593</v>
      </c>
      <c r="H1136" s="11">
        <v>8</v>
      </c>
      <c r="I1136" s="20" t="s">
        <v>259</v>
      </c>
      <c r="J1136" s="11" t="s">
        <v>261</v>
      </c>
      <c r="K1136" s="11" t="s">
        <v>2958</v>
      </c>
      <c r="L1136" s="11">
        <v>2</v>
      </c>
    </row>
    <row r="1137" spans="1:12">
      <c r="A1137" s="11" t="s">
        <v>2137</v>
      </c>
      <c r="D1137" s="11" t="s">
        <v>260</v>
      </c>
      <c r="E1137" s="19" t="s">
        <v>2387</v>
      </c>
      <c r="F1137" s="10">
        <v>42036</v>
      </c>
      <c r="G1137" s="10">
        <v>44593</v>
      </c>
      <c r="H1137" s="11">
        <v>8</v>
      </c>
      <c r="I1137" s="20" t="s">
        <v>259</v>
      </c>
      <c r="J1137" s="11" t="s">
        <v>261</v>
      </c>
      <c r="K1137" s="11" t="s">
        <v>2958</v>
      </c>
      <c r="L1137" s="11">
        <v>2</v>
      </c>
    </row>
    <row r="1138" spans="1:12">
      <c r="A1138" s="11" t="s">
        <v>2138</v>
      </c>
      <c r="D1138" s="11" t="s">
        <v>260</v>
      </c>
      <c r="E1138" s="19" t="s">
        <v>2388</v>
      </c>
      <c r="F1138" s="10">
        <v>42036</v>
      </c>
      <c r="G1138" s="10">
        <v>44593</v>
      </c>
      <c r="H1138" s="11">
        <v>8</v>
      </c>
      <c r="I1138" s="20" t="s">
        <v>259</v>
      </c>
      <c r="J1138" s="11" t="s">
        <v>261</v>
      </c>
      <c r="K1138" s="11" t="s">
        <v>2958</v>
      </c>
      <c r="L1138" s="11">
        <v>2</v>
      </c>
    </row>
    <row r="1139" spans="1:12">
      <c r="A1139" s="11" t="s">
        <v>2139</v>
      </c>
      <c r="D1139" s="11" t="s">
        <v>260</v>
      </c>
      <c r="E1139" s="19" t="s">
        <v>2389</v>
      </c>
      <c r="F1139" s="10">
        <v>42036</v>
      </c>
      <c r="G1139" s="10">
        <v>44593</v>
      </c>
      <c r="H1139" s="11">
        <v>8</v>
      </c>
      <c r="I1139" s="20" t="s">
        <v>259</v>
      </c>
      <c r="J1139" s="11" t="s">
        <v>261</v>
      </c>
      <c r="K1139" s="11" t="s">
        <v>2958</v>
      </c>
      <c r="L1139" s="11">
        <v>2</v>
      </c>
    </row>
    <row r="1140" spans="1:12">
      <c r="A1140" s="11" t="s">
        <v>2140</v>
      </c>
      <c r="D1140" s="11" t="s">
        <v>260</v>
      </c>
      <c r="E1140" s="19" t="s">
        <v>2390</v>
      </c>
      <c r="F1140" s="10">
        <v>42036</v>
      </c>
      <c r="G1140" s="10">
        <v>44593</v>
      </c>
      <c r="H1140" s="11">
        <v>8</v>
      </c>
      <c r="I1140" s="20" t="s">
        <v>259</v>
      </c>
      <c r="J1140" s="11" t="s">
        <v>261</v>
      </c>
      <c r="K1140" s="11" t="s">
        <v>2958</v>
      </c>
      <c r="L1140" s="11">
        <v>2</v>
      </c>
    </row>
    <row r="1141" spans="1:12">
      <c r="A1141" s="11" t="s">
        <v>2141</v>
      </c>
      <c r="D1141" s="11" t="s">
        <v>260</v>
      </c>
      <c r="E1141" s="19" t="s">
        <v>2391</v>
      </c>
      <c r="F1141" s="10">
        <v>42036</v>
      </c>
      <c r="G1141" s="10">
        <v>44593</v>
      </c>
      <c r="H1141" s="11">
        <v>8</v>
      </c>
      <c r="I1141" s="20" t="s">
        <v>259</v>
      </c>
      <c r="J1141" s="11" t="s">
        <v>261</v>
      </c>
      <c r="K1141" s="11" t="s">
        <v>2958</v>
      </c>
      <c r="L1141" s="11">
        <v>2</v>
      </c>
    </row>
    <row r="1142" spans="1:12">
      <c r="A1142" s="11" t="s">
        <v>2142</v>
      </c>
      <c r="D1142" s="11" t="s">
        <v>260</v>
      </c>
      <c r="E1142" s="19" t="s">
        <v>2392</v>
      </c>
      <c r="F1142" s="10">
        <v>42036</v>
      </c>
      <c r="G1142" s="10">
        <v>44593</v>
      </c>
      <c r="H1142" s="11">
        <v>8</v>
      </c>
      <c r="I1142" s="20" t="s">
        <v>259</v>
      </c>
      <c r="J1142" s="11" t="s">
        <v>261</v>
      </c>
      <c r="K1142" s="11" t="s">
        <v>2958</v>
      </c>
      <c r="L1142" s="11">
        <v>2</v>
      </c>
    </row>
    <row r="1143" spans="1:12">
      <c r="A1143" s="11" t="s">
        <v>2143</v>
      </c>
      <c r="D1143" s="11" t="s">
        <v>260</v>
      </c>
      <c r="E1143" s="19" t="s">
        <v>2393</v>
      </c>
      <c r="F1143" s="10">
        <v>42036</v>
      </c>
      <c r="G1143" s="10">
        <v>44593</v>
      </c>
      <c r="H1143" s="11">
        <v>8</v>
      </c>
      <c r="I1143" s="20" t="s">
        <v>259</v>
      </c>
      <c r="J1143" s="11" t="s">
        <v>261</v>
      </c>
      <c r="K1143" s="11" t="s">
        <v>2958</v>
      </c>
      <c r="L1143" s="11">
        <v>2</v>
      </c>
    </row>
    <row r="1144" spans="1:12">
      <c r="A1144" s="11" t="s">
        <v>2144</v>
      </c>
      <c r="D1144" s="11" t="s">
        <v>260</v>
      </c>
      <c r="E1144" s="19" t="s">
        <v>2394</v>
      </c>
      <c r="F1144" s="10">
        <v>42036</v>
      </c>
      <c r="G1144" s="10">
        <v>44593</v>
      </c>
      <c r="H1144" s="11">
        <v>8</v>
      </c>
      <c r="I1144" s="20" t="s">
        <v>259</v>
      </c>
      <c r="J1144" s="11" t="s">
        <v>261</v>
      </c>
      <c r="K1144" s="11" t="s">
        <v>2958</v>
      </c>
      <c r="L1144" s="11">
        <v>2</v>
      </c>
    </row>
    <row r="1145" spans="1:12">
      <c r="A1145" s="11" t="s">
        <v>2145</v>
      </c>
      <c r="D1145" s="11" t="s">
        <v>260</v>
      </c>
      <c r="E1145" s="19" t="s">
        <v>2395</v>
      </c>
      <c r="F1145" s="10">
        <v>42036</v>
      </c>
      <c r="G1145" s="10">
        <v>44593</v>
      </c>
      <c r="H1145" s="11">
        <v>8</v>
      </c>
      <c r="I1145" s="20" t="s">
        <v>259</v>
      </c>
      <c r="J1145" s="11" t="s">
        <v>261</v>
      </c>
      <c r="K1145" s="11" t="s">
        <v>2958</v>
      </c>
      <c r="L1145" s="11">
        <v>2</v>
      </c>
    </row>
    <row r="1146" spans="1:12">
      <c r="A1146" s="11" t="s">
        <v>2146</v>
      </c>
      <c r="D1146" s="11" t="s">
        <v>260</v>
      </c>
      <c r="E1146" s="19" t="s">
        <v>2396</v>
      </c>
      <c r="F1146" s="10">
        <v>42036</v>
      </c>
      <c r="G1146" s="10">
        <v>44593</v>
      </c>
      <c r="H1146" s="11">
        <v>8</v>
      </c>
      <c r="I1146" s="20" t="s">
        <v>259</v>
      </c>
      <c r="J1146" s="11" t="s">
        <v>261</v>
      </c>
      <c r="K1146" s="11" t="s">
        <v>2958</v>
      </c>
      <c r="L1146" s="11">
        <v>2</v>
      </c>
    </row>
    <row r="1147" spans="1:12">
      <c r="A1147" s="11" t="s">
        <v>2147</v>
      </c>
      <c r="D1147" s="11" t="s">
        <v>260</v>
      </c>
      <c r="E1147" s="19" t="s">
        <v>2397</v>
      </c>
      <c r="F1147" s="10">
        <v>42036</v>
      </c>
      <c r="G1147" s="10">
        <v>44593</v>
      </c>
      <c r="H1147" s="11">
        <v>8</v>
      </c>
      <c r="I1147" s="20" t="s">
        <v>259</v>
      </c>
      <c r="J1147" s="11" t="s">
        <v>261</v>
      </c>
      <c r="K1147" s="11" t="s">
        <v>2958</v>
      </c>
      <c r="L1147" s="11">
        <v>2</v>
      </c>
    </row>
    <row r="1148" spans="1:12">
      <c r="A1148" s="11" t="s">
        <v>2148</v>
      </c>
      <c r="D1148" s="11" t="s">
        <v>260</v>
      </c>
      <c r="E1148" s="19" t="s">
        <v>2398</v>
      </c>
      <c r="F1148" s="10">
        <v>42036</v>
      </c>
      <c r="G1148" s="10">
        <v>44593</v>
      </c>
      <c r="H1148" s="11">
        <v>8</v>
      </c>
      <c r="I1148" s="20" t="s">
        <v>259</v>
      </c>
      <c r="J1148" s="11" t="s">
        <v>261</v>
      </c>
      <c r="K1148" s="11" t="s">
        <v>2958</v>
      </c>
      <c r="L1148" s="11">
        <v>2</v>
      </c>
    </row>
    <row r="1149" spans="1:12">
      <c r="A1149" s="11" t="s">
        <v>2149</v>
      </c>
      <c r="D1149" s="11" t="s">
        <v>260</v>
      </c>
      <c r="E1149" s="19" t="s">
        <v>2399</v>
      </c>
      <c r="F1149" s="10">
        <v>42036</v>
      </c>
      <c r="G1149" s="10">
        <v>44593</v>
      </c>
      <c r="H1149" s="11">
        <v>8</v>
      </c>
      <c r="I1149" s="20" t="s">
        <v>259</v>
      </c>
      <c r="J1149" s="11" t="s">
        <v>261</v>
      </c>
      <c r="K1149" s="11" t="s">
        <v>2958</v>
      </c>
      <c r="L1149" s="11">
        <v>2</v>
      </c>
    </row>
    <row r="1150" spans="1:12">
      <c r="A1150" s="11" t="s">
        <v>2150</v>
      </c>
      <c r="D1150" s="11" t="s">
        <v>260</v>
      </c>
      <c r="E1150" s="19" t="s">
        <v>2400</v>
      </c>
      <c r="F1150" s="10">
        <v>42036</v>
      </c>
      <c r="G1150" s="10">
        <v>44593</v>
      </c>
      <c r="H1150" s="11">
        <v>8</v>
      </c>
      <c r="I1150" s="20" t="s">
        <v>259</v>
      </c>
      <c r="J1150" s="11" t="s">
        <v>261</v>
      </c>
      <c r="K1150" s="11" t="s">
        <v>2958</v>
      </c>
      <c r="L1150" s="11">
        <v>2</v>
      </c>
    </row>
    <row r="1151" spans="1:12">
      <c r="A1151" s="11" t="s">
        <v>2151</v>
      </c>
      <c r="D1151" s="11" t="s">
        <v>260</v>
      </c>
      <c r="E1151" s="19" t="s">
        <v>2401</v>
      </c>
      <c r="F1151" s="10">
        <v>42036</v>
      </c>
      <c r="G1151" s="10">
        <v>44593</v>
      </c>
      <c r="H1151" s="11">
        <v>8</v>
      </c>
      <c r="I1151" s="20" t="s">
        <v>259</v>
      </c>
      <c r="J1151" s="11" t="s">
        <v>261</v>
      </c>
      <c r="K1151" s="11" t="s">
        <v>2958</v>
      </c>
      <c r="L1151" s="11">
        <v>2</v>
      </c>
    </row>
    <row r="1152" spans="1:12">
      <c r="A1152" s="11" t="s">
        <v>2152</v>
      </c>
      <c r="D1152" s="11" t="s">
        <v>260</v>
      </c>
      <c r="E1152" s="19" t="s">
        <v>2402</v>
      </c>
      <c r="F1152" s="10">
        <v>42036</v>
      </c>
      <c r="G1152" s="10">
        <v>44593</v>
      </c>
      <c r="H1152" s="11">
        <v>8</v>
      </c>
      <c r="I1152" s="20" t="s">
        <v>259</v>
      </c>
      <c r="J1152" s="11" t="s">
        <v>261</v>
      </c>
      <c r="K1152" s="11" t="s">
        <v>2958</v>
      </c>
      <c r="L1152" s="11">
        <v>2</v>
      </c>
    </row>
    <row r="1153" spans="1:12">
      <c r="A1153" s="11" t="s">
        <v>2153</v>
      </c>
      <c r="D1153" s="11" t="s">
        <v>260</v>
      </c>
      <c r="E1153" s="19" t="s">
        <v>2403</v>
      </c>
      <c r="F1153" s="10">
        <v>42036</v>
      </c>
      <c r="G1153" s="10">
        <v>44593</v>
      </c>
      <c r="H1153" s="11">
        <v>8</v>
      </c>
      <c r="I1153" s="20" t="s">
        <v>259</v>
      </c>
      <c r="J1153" s="11" t="s">
        <v>261</v>
      </c>
      <c r="K1153" s="11" t="s">
        <v>2958</v>
      </c>
      <c r="L1153" s="11">
        <v>2</v>
      </c>
    </row>
    <row r="1154" spans="1:12">
      <c r="A1154" s="11" t="s">
        <v>2154</v>
      </c>
      <c r="D1154" s="11" t="s">
        <v>260</v>
      </c>
      <c r="E1154" s="19" t="s">
        <v>2404</v>
      </c>
      <c r="F1154" s="10">
        <v>42036</v>
      </c>
      <c r="G1154" s="10">
        <v>44593</v>
      </c>
      <c r="H1154" s="11">
        <v>8</v>
      </c>
      <c r="I1154" s="20" t="s">
        <v>259</v>
      </c>
      <c r="J1154" s="11" t="s">
        <v>261</v>
      </c>
      <c r="K1154" s="11" t="s">
        <v>2958</v>
      </c>
      <c r="L1154" s="11">
        <v>2</v>
      </c>
    </row>
    <row r="1155" spans="1:12">
      <c r="A1155" s="11" t="s">
        <v>2155</v>
      </c>
      <c r="D1155" s="11" t="s">
        <v>260</v>
      </c>
      <c r="E1155" s="19" t="s">
        <v>2405</v>
      </c>
      <c r="F1155" s="10">
        <v>42036</v>
      </c>
      <c r="G1155" s="10">
        <v>44593</v>
      </c>
      <c r="H1155" s="11">
        <v>8</v>
      </c>
      <c r="I1155" s="20" t="s">
        <v>259</v>
      </c>
      <c r="J1155" s="11" t="s">
        <v>261</v>
      </c>
      <c r="K1155" s="11" t="s">
        <v>2958</v>
      </c>
      <c r="L1155" s="11">
        <v>2</v>
      </c>
    </row>
    <row r="1156" spans="1:12">
      <c r="A1156" s="11" t="s">
        <v>2156</v>
      </c>
      <c r="D1156" s="11" t="s">
        <v>260</v>
      </c>
      <c r="E1156" s="19" t="s">
        <v>2406</v>
      </c>
      <c r="F1156" s="10">
        <v>42036</v>
      </c>
      <c r="G1156" s="10">
        <v>44593</v>
      </c>
      <c r="H1156" s="11">
        <v>8</v>
      </c>
      <c r="I1156" s="20" t="s">
        <v>259</v>
      </c>
      <c r="J1156" s="11" t="s">
        <v>261</v>
      </c>
      <c r="K1156" s="11" t="s">
        <v>2958</v>
      </c>
      <c r="L1156" s="11">
        <v>2</v>
      </c>
    </row>
    <row r="1157" spans="1:12">
      <c r="A1157" s="11" t="s">
        <v>2157</v>
      </c>
      <c r="D1157" s="11" t="s">
        <v>260</v>
      </c>
      <c r="E1157" s="19" t="s">
        <v>2407</v>
      </c>
      <c r="F1157" s="10">
        <v>42036</v>
      </c>
      <c r="G1157" s="10">
        <v>44593</v>
      </c>
      <c r="H1157" s="11">
        <v>8</v>
      </c>
      <c r="I1157" s="20" t="s">
        <v>259</v>
      </c>
      <c r="J1157" s="11" t="s">
        <v>261</v>
      </c>
      <c r="K1157" s="11" t="s">
        <v>2958</v>
      </c>
      <c r="L1157" s="11">
        <v>2</v>
      </c>
    </row>
    <row r="1158" spans="1:12">
      <c r="A1158" s="11" t="s">
        <v>2158</v>
      </c>
      <c r="D1158" s="11" t="s">
        <v>260</v>
      </c>
      <c r="E1158" s="19" t="s">
        <v>2408</v>
      </c>
      <c r="F1158" s="10">
        <v>42036</v>
      </c>
      <c r="G1158" s="10">
        <v>44593</v>
      </c>
      <c r="H1158" s="11">
        <v>8</v>
      </c>
      <c r="I1158" s="20" t="s">
        <v>259</v>
      </c>
      <c r="J1158" s="11" t="s">
        <v>261</v>
      </c>
      <c r="K1158" s="11" t="s">
        <v>2958</v>
      </c>
      <c r="L1158" s="11">
        <v>2</v>
      </c>
    </row>
    <row r="1159" spans="1:12">
      <c r="A1159" s="11" t="s">
        <v>2159</v>
      </c>
      <c r="D1159" s="11" t="s">
        <v>260</v>
      </c>
      <c r="E1159" s="19" t="s">
        <v>2409</v>
      </c>
      <c r="F1159" s="10">
        <v>42036</v>
      </c>
      <c r="G1159" s="10">
        <v>44593</v>
      </c>
      <c r="H1159" s="11">
        <v>8</v>
      </c>
      <c r="I1159" s="20" t="s">
        <v>259</v>
      </c>
      <c r="J1159" s="11" t="s">
        <v>261</v>
      </c>
      <c r="K1159" s="11" t="s">
        <v>2958</v>
      </c>
      <c r="L1159" s="11">
        <v>2</v>
      </c>
    </row>
    <row r="1160" spans="1:12">
      <c r="A1160" s="11" t="s">
        <v>2160</v>
      </c>
      <c r="D1160" s="11" t="s">
        <v>260</v>
      </c>
      <c r="E1160" s="19" t="s">
        <v>2410</v>
      </c>
      <c r="F1160" s="10">
        <v>42036</v>
      </c>
      <c r="G1160" s="10">
        <v>44593</v>
      </c>
      <c r="H1160" s="11">
        <v>8</v>
      </c>
      <c r="I1160" s="20" t="s">
        <v>259</v>
      </c>
      <c r="J1160" s="11" t="s">
        <v>261</v>
      </c>
      <c r="K1160" s="11" t="s">
        <v>2958</v>
      </c>
      <c r="L1160" s="11">
        <v>2</v>
      </c>
    </row>
    <row r="1161" spans="1:12">
      <c r="A1161" s="11" t="s">
        <v>2161</v>
      </c>
      <c r="D1161" s="11" t="s">
        <v>260</v>
      </c>
      <c r="E1161" s="19" t="s">
        <v>2411</v>
      </c>
      <c r="F1161" s="10">
        <v>42036</v>
      </c>
      <c r="G1161" s="10">
        <v>44593</v>
      </c>
      <c r="H1161" s="11">
        <v>8</v>
      </c>
      <c r="I1161" s="20" t="s">
        <v>259</v>
      </c>
      <c r="J1161" s="11" t="s">
        <v>261</v>
      </c>
      <c r="K1161" s="11" t="s">
        <v>2958</v>
      </c>
      <c r="L1161" s="11">
        <v>2</v>
      </c>
    </row>
    <row r="1162" spans="1:12">
      <c r="A1162" s="11" t="s">
        <v>2162</v>
      </c>
      <c r="D1162" s="11" t="s">
        <v>260</v>
      </c>
      <c r="E1162" s="19" t="s">
        <v>2412</v>
      </c>
      <c r="F1162" s="10">
        <v>42036</v>
      </c>
      <c r="G1162" s="10">
        <v>44593</v>
      </c>
      <c r="H1162" s="11">
        <v>8</v>
      </c>
      <c r="I1162" s="20" t="s">
        <v>259</v>
      </c>
      <c r="J1162" s="11" t="s">
        <v>261</v>
      </c>
      <c r="K1162" s="11" t="s">
        <v>2958</v>
      </c>
      <c r="L1162" s="11">
        <v>2</v>
      </c>
    </row>
    <row r="1163" spans="1:12">
      <c r="A1163" s="11" t="s">
        <v>2163</v>
      </c>
      <c r="D1163" s="11" t="s">
        <v>260</v>
      </c>
      <c r="E1163" s="19" t="s">
        <v>2413</v>
      </c>
      <c r="F1163" s="10">
        <v>42036</v>
      </c>
      <c r="G1163" s="10">
        <v>44593</v>
      </c>
      <c r="H1163" s="11">
        <v>8</v>
      </c>
      <c r="I1163" s="20" t="s">
        <v>259</v>
      </c>
      <c r="J1163" s="11" t="s">
        <v>261</v>
      </c>
      <c r="K1163" s="11" t="s">
        <v>2958</v>
      </c>
      <c r="L1163" s="11">
        <v>2</v>
      </c>
    </row>
    <row r="1164" spans="1:12">
      <c r="A1164" s="11" t="s">
        <v>2164</v>
      </c>
      <c r="D1164" s="11" t="s">
        <v>260</v>
      </c>
      <c r="E1164" s="19" t="s">
        <v>2414</v>
      </c>
      <c r="F1164" s="10">
        <v>42036</v>
      </c>
      <c r="G1164" s="10">
        <v>44593</v>
      </c>
      <c r="H1164" s="11">
        <v>8</v>
      </c>
      <c r="I1164" s="20" t="s">
        <v>259</v>
      </c>
      <c r="J1164" s="11" t="s">
        <v>261</v>
      </c>
      <c r="K1164" s="11" t="s">
        <v>2958</v>
      </c>
      <c r="L1164" s="11">
        <v>2</v>
      </c>
    </row>
    <row r="1165" spans="1:12">
      <c r="A1165" s="11" t="s">
        <v>2165</v>
      </c>
      <c r="D1165" s="11" t="s">
        <v>260</v>
      </c>
      <c r="E1165" s="19" t="s">
        <v>2415</v>
      </c>
      <c r="F1165" s="10">
        <v>42036</v>
      </c>
      <c r="G1165" s="10">
        <v>44593</v>
      </c>
      <c r="H1165" s="11">
        <v>8</v>
      </c>
      <c r="I1165" s="20" t="s">
        <v>259</v>
      </c>
      <c r="J1165" s="11" t="s">
        <v>261</v>
      </c>
      <c r="K1165" s="11" t="s">
        <v>2958</v>
      </c>
      <c r="L1165" s="11">
        <v>2</v>
      </c>
    </row>
    <row r="1166" spans="1:12">
      <c r="A1166" s="11" t="s">
        <v>2166</v>
      </c>
      <c r="D1166" s="11" t="s">
        <v>260</v>
      </c>
      <c r="E1166" s="19" t="s">
        <v>2416</v>
      </c>
      <c r="F1166" s="10">
        <v>42036</v>
      </c>
      <c r="G1166" s="10">
        <v>44593</v>
      </c>
      <c r="H1166" s="11">
        <v>8</v>
      </c>
      <c r="I1166" s="20" t="s">
        <v>259</v>
      </c>
      <c r="J1166" s="11" t="s">
        <v>261</v>
      </c>
      <c r="K1166" s="11" t="s">
        <v>2958</v>
      </c>
      <c r="L1166" s="11">
        <v>2</v>
      </c>
    </row>
    <row r="1167" spans="1:12">
      <c r="A1167" s="11" t="s">
        <v>2167</v>
      </c>
      <c r="D1167" s="11" t="s">
        <v>260</v>
      </c>
      <c r="E1167" s="19" t="s">
        <v>2417</v>
      </c>
      <c r="F1167" s="10">
        <v>42036</v>
      </c>
      <c r="G1167" s="10">
        <v>44593</v>
      </c>
      <c r="H1167" s="11">
        <v>8</v>
      </c>
      <c r="I1167" s="20" t="s">
        <v>259</v>
      </c>
      <c r="J1167" s="11" t="s">
        <v>261</v>
      </c>
      <c r="K1167" s="11" t="s">
        <v>2958</v>
      </c>
      <c r="L1167" s="11">
        <v>2</v>
      </c>
    </row>
    <row r="1168" spans="1:12">
      <c r="A1168" s="11" t="s">
        <v>2168</v>
      </c>
      <c r="D1168" s="11" t="s">
        <v>260</v>
      </c>
      <c r="E1168" s="19" t="s">
        <v>2418</v>
      </c>
      <c r="F1168" s="10">
        <v>42036</v>
      </c>
      <c r="G1168" s="10">
        <v>44593</v>
      </c>
      <c r="H1168" s="11">
        <v>8</v>
      </c>
      <c r="I1168" s="20" t="s">
        <v>259</v>
      </c>
      <c r="J1168" s="11" t="s">
        <v>261</v>
      </c>
      <c r="K1168" s="11" t="s">
        <v>2958</v>
      </c>
      <c r="L1168" s="11">
        <v>2</v>
      </c>
    </row>
    <row r="1169" spans="1:12">
      <c r="A1169" s="11" t="s">
        <v>2169</v>
      </c>
      <c r="D1169" s="11" t="s">
        <v>260</v>
      </c>
      <c r="E1169" s="19" t="s">
        <v>2419</v>
      </c>
      <c r="F1169" s="10">
        <v>42036</v>
      </c>
      <c r="G1169" s="10">
        <v>44593</v>
      </c>
      <c r="H1169" s="11">
        <v>8</v>
      </c>
      <c r="I1169" s="20" t="s">
        <v>259</v>
      </c>
      <c r="J1169" s="11" t="s">
        <v>261</v>
      </c>
      <c r="K1169" s="11" t="s">
        <v>2958</v>
      </c>
      <c r="L1169" s="11">
        <v>2</v>
      </c>
    </row>
    <row r="1170" spans="1:12">
      <c r="A1170" s="11" t="s">
        <v>2170</v>
      </c>
      <c r="D1170" s="11" t="s">
        <v>260</v>
      </c>
      <c r="E1170" s="19" t="s">
        <v>2420</v>
      </c>
      <c r="F1170" s="10">
        <v>42036</v>
      </c>
      <c r="G1170" s="10">
        <v>44593</v>
      </c>
      <c r="H1170" s="11">
        <v>8</v>
      </c>
      <c r="I1170" s="20" t="s">
        <v>259</v>
      </c>
      <c r="J1170" s="11" t="s">
        <v>261</v>
      </c>
      <c r="K1170" s="11" t="s">
        <v>2958</v>
      </c>
      <c r="L1170" s="11">
        <v>2</v>
      </c>
    </row>
    <row r="1171" spans="1:12">
      <c r="A1171" s="11" t="s">
        <v>2171</v>
      </c>
      <c r="D1171" s="11" t="s">
        <v>260</v>
      </c>
      <c r="E1171" s="19" t="s">
        <v>2421</v>
      </c>
      <c r="F1171" s="10">
        <v>42036</v>
      </c>
      <c r="G1171" s="10">
        <v>44593</v>
      </c>
      <c r="H1171" s="11">
        <v>8</v>
      </c>
      <c r="I1171" s="20" t="s">
        <v>259</v>
      </c>
      <c r="J1171" s="11" t="s">
        <v>261</v>
      </c>
      <c r="K1171" s="11" t="s">
        <v>2958</v>
      </c>
      <c r="L1171" s="11">
        <v>2</v>
      </c>
    </row>
    <row r="1172" spans="1:12">
      <c r="A1172" s="11" t="s">
        <v>2172</v>
      </c>
      <c r="D1172" s="11" t="s">
        <v>260</v>
      </c>
      <c r="E1172" s="19" t="s">
        <v>2422</v>
      </c>
      <c r="F1172" s="10">
        <v>42036</v>
      </c>
      <c r="G1172" s="10">
        <v>44593</v>
      </c>
      <c r="H1172" s="11">
        <v>8</v>
      </c>
      <c r="I1172" s="20" t="s">
        <v>259</v>
      </c>
      <c r="J1172" s="11" t="s">
        <v>261</v>
      </c>
      <c r="K1172" s="11" t="s">
        <v>2958</v>
      </c>
      <c r="L1172" s="11">
        <v>2</v>
      </c>
    </row>
    <row r="1173" spans="1:12">
      <c r="A1173" s="11" t="s">
        <v>2173</v>
      </c>
      <c r="D1173" s="11" t="s">
        <v>260</v>
      </c>
      <c r="E1173" s="19" t="s">
        <v>2423</v>
      </c>
      <c r="F1173" s="10">
        <v>42036</v>
      </c>
      <c r="G1173" s="10">
        <v>44593</v>
      </c>
      <c r="H1173" s="11">
        <v>8</v>
      </c>
      <c r="I1173" s="20" t="s">
        <v>259</v>
      </c>
      <c r="J1173" s="11" t="s">
        <v>261</v>
      </c>
      <c r="K1173" s="11" t="s">
        <v>2958</v>
      </c>
      <c r="L1173" s="11">
        <v>2</v>
      </c>
    </row>
    <row r="1174" spans="1:12">
      <c r="A1174" s="11" t="s">
        <v>2174</v>
      </c>
      <c r="D1174" s="11" t="s">
        <v>260</v>
      </c>
      <c r="E1174" s="19" t="s">
        <v>2424</v>
      </c>
      <c r="F1174" s="10">
        <v>42036</v>
      </c>
      <c r="G1174" s="10">
        <v>44593</v>
      </c>
      <c r="H1174" s="11">
        <v>8</v>
      </c>
      <c r="I1174" s="20" t="s">
        <v>259</v>
      </c>
      <c r="J1174" s="11" t="s">
        <v>261</v>
      </c>
      <c r="K1174" s="11" t="s">
        <v>2958</v>
      </c>
      <c r="L1174" s="11">
        <v>2</v>
      </c>
    </row>
    <row r="1175" spans="1:12">
      <c r="A1175" s="11" t="s">
        <v>2175</v>
      </c>
      <c r="D1175" s="11" t="s">
        <v>260</v>
      </c>
      <c r="E1175" s="19" t="s">
        <v>2425</v>
      </c>
      <c r="F1175" s="10">
        <v>42036</v>
      </c>
      <c r="G1175" s="10">
        <v>44593</v>
      </c>
      <c r="H1175" s="11">
        <v>8</v>
      </c>
      <c r="I1175" s="20" t="s">
        <v>259</v>
      </c>
      <c r="J1175" s="11" t="s">
        <v>261</v>
      </c>
      <c r="K1175" s="11" t="s">
        <v>2958</v>
      </c>
      <c r="L1175" s="11">
        <v>2</v>
      </c>
    </row>
    <row r="1176" spans="1:12">
      <c r="A1176" s="11" t="s">
        <v>2176</v>
      </c>
      <c r="D1176" s="11" t="s">
        <v>260</v>
      </c>
      <c r="E1176" s="19" t="s">
        <v>2426</v>
      </c>
      <c r="F1176" s="10">
        <v>42036</v>
      </c>
      <c r="G1176" s="10">
        <v>44593</v>
      </c>
      <c r="H1176" s="11">
        <v>8</v>
      </c>
      <c r="I1176" s="20" t="s">
        <v>259</v>
      </c>
      <c r="J1176" s="11" t="s">
        <v>261</v>
      </c>
      <c r="K1176" s="11" t="s">
        <v>2958</v>
      </c>
      <c r="L1176" s="11">
        <v>2</v>
      </c>
    </row>
    <row r="1177" spans="1:12">
      <c r="A1177" s="11" t="s">
        <v>2177</v>
      </c>
      <c r="D1177" s="11" t="s">
        <v>260</v>
      </c>
      <c r="E1177" s="19" t="s">
        <v>2427</v>
      </c>
      <c r="F1177" s="10">
        <v>42036</v>
      </c>
      <c r="G1177" s="10">
        <v>44593</v>
      </c>
      <c r="H1177" s="11">
        <v>8</v>
      </c>
      <c r="I1177" s="20" t="s">
        <v>259</v>
      </c>
      <c r="J1177" s="11" t="s">
        <v>261</v>
      </c>
      <c r="K1177" s="11" t="s">
        <v>2958</v>
      </c>
      <c r="L1177" s="11">
        <v>2</v>
      </c>
    </row>
    <row r="1178" spans="1:12">
      <c r="A1178" s="11" t="s">
        <v>2178</v>
      </c>
      <c r="D1178" s="11" t="s">
        <v>260</v>
      </c>
      <c r="E1178" s="19" t="s">
        <v>2428</v>
      </c>
      <c r="F1178" s="10">
        <v>42036</v>
      </c>
      <c r="G1178" s="10">
        <v>44593</v>
      </c>
      <c r="H1178" s="11">
        <v>8</v>
      </c>
      <c r="I1178" s="20" t="s">
        <v>259</v>
      </c>
      <c r="J1178" s="11" t="s">
        <v>261</v>
      </c>
      <c r="K1178" s="11" t="s">
        <v>2958</v>
      </c>
      <c r="L1178" s="11">
        <v>2</v>
      </c>
    </row>
    <row r="1179" spans="1:12">
      <c r="A1179" s="11" t="s">
        <v>2179</v>
      </c>
      <c r="D1179" s="11" t="s">
        <v>260</v>
      </c>
      <c r="E1179" s="19" t="s">
        <v>2429</v>
      </c>
      <c r="F1179" s="10">
        <v>42036</v>
      </c>
      <c r="G1179" s="10">
        <v>44593</v>
      </c>
      <c r="H1179" s="11">
        <v>8</v>
      </c>
      <c r="I1179" s="20" t="s">
        <v>259</v>
      </c>
      <c r="J1179" s="11" t="s">
        <v>261</v>
      </c>
      <c r="K1179" s="11" t="s">
        <v>2958</v>
      </c>
      <c r="L1179" s="11">
        <v>2</v>
      </c>
    </row>
    <row r="1180" spans="1:12">
      <c r="A1180" s="11" t="s">
        <v>2180</v>
      </c>
      <c r="D1180" s="11" t="s">
        <v>260</v>
      </c>
      <c r="E1180" s="19" t="s">
        <v>2430</v>
      </c>
      <c r="F1180" s="10">
        <v>42036</v>
      </c>
      <c r="G1180" s="10">
        <v>44593</v>
      </c>
      <c r="H1180" s="11">
        <v>8</v>
      </c>
      <c r="I1180" s="20" t="s">
        <v>259</v>
      </c>
      <c r="J1180" s="11" t="s">
        <v>261</v>
      </c>
      <c r="K1180" s="11" t="s">
        <v>2958</v>
      </c>
      <c r="L1180" s="11">
        <v>2</v>
      </c>
    </row>
    <row r="1181" spans="1:12">
      <c r="A1181" s="11" t="s">
        <v>2181</v>
      </c>
      <c r="D1181" s="11" t="s">
        <v>260</v>
      </c>
      <c r="E1181" s="19" t="s">
        <v>2431</v>
      </c>
      <c r="F1181" s="10">
        <v>42036</v>
      </c>
      <c r="G1181" s="10">
        <v>44593</v>
      </c>
      <c r="H1181" s="11">
        <v>8</v>
      </c>
      <c r="I1181" s="20" t="s">
        <v>259</v>
      </c>
      <c r="J1181" s="11" t="s">
        <v>261</v>
      </c>
      <c r="K1181" s="11" t="s">
        <v>2958</v>
      </c>
      <c r="L1181" s="11">
        <v>2</v>
      </c>
    </row>
    <row r="1182" spans="1:12">
      <c r="A1182" s="11" t="s">
        <v>2182</v>
      </c>
      <c r="D1182" s="11" t="s">
        <v>260</v>
      </c>
      <c r="E1182" s="19" t="s">
        <v>2432</v>
      </c>
      <c r="F1182" s="10">
        <v>42036</v>
      </c>
      <c r="G1182" s="10">
        <v>44593</v>
      </c>
      <c r="H1182" s="11">
        <v>8</v>
      </c>
      <c r="I1182" s="20" t="s">
        <v>259</v>
      </c>
      <c r="J1182" s="11" t="s">
        <v>261</v>
      </c>
      <c r="K1182" s="11" t="s">
        <v>2958</v>
      </c>
      <c r="L1182" s="11">
        <v>2</v>
      </c>
    </row>
    <row r="1183" spans="1:12">
      <c r="A1183" s="11" t="s">
        <v>2183</v>
      </c>
      <c r="D1183" s="11" t="s">
        <v>260</v>
      </c>
      <c r="E1183" s="19" t="s">
        <v>2433</v>
      </c>
      <c r="F1183" s="10">
        <v>42036</v>
      </c>
      <c r="G1183" s="10">
        <v>44593</v>
      </c>
      <c r="H1183" s="11">
        <v>8</v>
      </c>
      <c r="I1183" s="20" t="s">
        <v>259</v>
      </c>
      <c r="J1183" s="11" t="s">
        <v>261</v>
      </c>
      <c r="K1183" s="11" t="s">
        <v>2958</v>
      </c>
      <c r="L1183" s="11">
        <v>2</v>
      </c>
    </row>
    <row r="1184" spans="1:12">
      <c r="A1184" s="11" t="s">
        <v>2184</v>
      </c>
      <c r="D1184" s="11" t="s">
        <v>260</v>
      </c>
      <c r="E1184" s="19" t="s">
        <v>2434</v>
      </c>
      <c r="F1184" s="10">
        <v>42036</v>
      </c>
      <c r="G1184" s="10">
        <v>44593</v>
      </c>
      <c r="H1184" s="11">
        <v>8</v>
      </c>
      <c r="I1184" s="20" t="s">
        <v>259</v>
      </c>
      <c r="J1184" s="11" t="s">
        <v>261</v>
      </c>
      <c r="K1184" s="11" t="s">
        <v>2958</v>
      </c>
      <c r="L1184" s="11">
        <v>2</v>
      </c>
    </row>
    <row r="1185" spans="1:12">
      <c r="A1185" s="11" t="s">
        <v>2185</v>
      </c>
      <c r="D1185" s="11" t="s">
        <v>260</v>
      </c>
      <c r="E1185" s="19" t="s">
        <v>2435</v>
      </c>
      <c r="F1185" s="10">
        <v>42036</v>
      </c>
      <c r="G1185" s="10">
        <v>44593</v>
      </c>
      <c r="H1185" s="11">
        <v>8</v>
      </c>
      <c r="I1185" s="20" t="s">
        <v>259</v>
      </c>
      <c r="J1185" s="11" t="s">
        <v>261</v>
      </c>
      <c r="K1185" s="11" t="s">
        <v>2958</v>
      </c>
      <c r="L1185" s="11">
        <v>2</v>
      </c>
    </row>
    <row r="1186" spans="1:12">
      <c r="A1186" s="11" t="s">
        <v>2186</v>
      </c>
      <c r="D1186" s="11" t="s">
        <v>260</v>
      </c>
      <c r="E1186" s="19" t="s">
        <v>2436</v>
      </c>
      <c r="F1186" s="10">
        <v>42036</v>
      </c>
      <c r="G1186" s="10">
        <v>44593</v>
      </c>
      <c r="H1186" s="11">
        <v>8</v>
      </c>
      <c r="I1186" s="20" t="s">
        <v>259</v>
      </c>
      <c r="J1186" s="11" t="s">
        <v>261</v>
      </c>
      <c r="K1186" s="11" t="s">
        <v>2958</v>
      </c>
      <c r="L1186" s="11">
        <v>2</v>
      </c>
    </row>
    <row r="1187" spans="1:12">
      <c r="A1187" s="11" t="s">
        <v>2187</v>
      </c>
      <c r="D1187" s="11" t="s">
        <v>260</v>
      </c>
      <c r="E1187" s="19" t="s">
        <v>2437</v>
      </c>
      <c r="F1187" s="10">
        <v>42036</v>
      </c>
      <c r="G1187" s="10">
        <v>44593</v>
      </c>
      <c r="H1187" s="11">
        <v>8</v>
      </c>
      <c r="I1187" s="20" t="s">
        <v>259</v>
      </c>
      <c r="J1187" s="11" t="s">
        <v>261</v>
      </c>
      <c r="K1187" s="11" t="s">
        <v>2958</v>
      </c>
      <c r="L1187" s="11">
        <v>2</v>
      </c>
    </row>
    <row r="1188" spans="1:12">
      <c r="A1188" s="11" t="s">
        <v>2188</v>
      </c>
      <c r="D1188" s="11" t="s">
        <v>260</v>
      </c>
      <c r="E1188" s="19" t="s">
        <v>2438</v>
      </c>
      <c r="F1188" s="10">
        <v>42036</v>
      </c>
      <c r="G1188" s="10">
        <v>44593</v>
      </c>
      <c r="H1188" s="11">
        <v>8</v>
      </c>
      <c r="I1188" s="20" t="s">
        <v>259</v>
      </c>
      <c r="J1188" s="11" t="s">
        <v>261</v>
      </c>
      <c r="K1188" s="11" t="s">
        <v>2958</v>
      </c>
      <c r="L1188" s="11">
        <v>2</v>
      </c>
    </row>
    <row r="1189" spans="1:12">
      <c r="A1189" s="11" t="s">
        <v>2189</v>
      </c>
      <c r="D1189" s="11" t="s">
        <v>260</v>
      </c>
      <c r="E1189" s="19" t="s">
        <v>2439</v>
      </c>
      <c r="F1189" s="10">
        <v>42036</v>
      </c>
      <c r="G1189" s="10">
        <v>44593</v>
      </c>
      <c r="H1189" s="11">
        <v>8</v>
      </c>
      <c r="I1189" s="20" t="s">
        <v>259</v>
      </c>
      <c r="J1189" s="11" t="s">
        <v>261</v>
      </c>
      <c r="K1189" s="11" t="s">
        <v>2958</v>
      </c>
      <c r="L1189" s="11">
        <v>2</v>
      </c>
    </row>
    <row r="1190" spans="1:12">
      <c r="A1190" s="11" t="s">
        <v>2190</v>
      </c>
      <c r="D1190" s="11" t="s">
        <v>260</v>
      </c>
      <c r="E1190" s="19" t="s">
        <v>2440</v>
      </c>
      <c r="F1190" s="10">
        <v>42036</v>
      </c>
      <c r="G1190" s="10">
        <v>44593</v>
      </c>
      <c r="H1190" s="11">
        <v>8</v>
      </c>
      <c r="I1190" s="20" t="s">
        <v>259</v>
      </c>
      <c r="J1190" s="11" t="s">
        <v>261</v>
      </c>
      <c r="K1190" s="11" t="s">
        <v>2958</v>
      </c>
      <c r="L1190" s="11">
        <v>2</v>
      </c>
    </row>
    <row r="1191" spans="1:12">
      <c r="A1191" s="11" t="s">
        <v>2191</v>
      </c>
      <c r="D1191" s="11" t="s">
        <v>260</v>
      </c>
      <c r="E1191" s="19" t="s">
        <v>2441</v>
      </c>
      <c r="F1191" s="10">
        <v>42036</v>
      </c>
      <c r="G1191" s="10">
        <v>44593</v>
      </c>
      <c r="H1191" s="11">
        <v>8</v>
      </c>
      <c r="I1191" s="20" t="s">
        <v>259</v>
      </c>
      <c r="J1191" s="11" t="s">
        <v>261</v>
      </c>
      <c r="K1191" s="11" t="s">
        <v>2958</v>
      </c>
      <c r="L1191" s="11">
        <v>2</v>
      </c>
    </row>
    <row r="1192" spans="1:12">
      <c r="A1192" s="11" t="s">
        <v>2192</v>
      </c>
      <c r="D1192" s="11" t="s">
        <v>260</v>
      </c>
      <c r="E1192" s="19" t="s">
        <v>2442</v>
      </c>
      <c r="F1192" s="10">
        <v>42036</v>
      </c>
      <c r="G1192" s="10">
        <v>44593</v>
      </c>
      <c r="H1192" s="11">
        <v>8</v>
      </c>
      <c r="I1192" s="20" t="s">
        <v>259</v>
      </c>
      <c r="J1192" s="11" t="s">
        <v>261</v>
      </c>
      <c r="K1192" s="11" t="s">
        <v>2958</v>
      </c>
      <c r="L1192" s="11">
        <v>2</v>
      </c>
    </row>
    <row r="1193" spans="1:12">
      <c r="A1193" s="11" t="s">
        <v>2193</v>
      </c>
      <c r="D1193" s="11" t="s">
        <v>260</v>
      </c>
      <c r="E1193" s="19" t="s">
        <v>2443</v>
      </c>
      <c r="F1193" s="10">
        <v>42036</v>
      </c>
      <c r="G1193" s="10">
        <v>44593</v>
      </c>
      <c r="H1193" s="11">
        <v>8</v>
      </c>
      <c r="I1193" s="20" t="s">
        <v>259</v>
      </c>
      <c r="J1193" s="11" t="s">
        <v>261</v>
      </c>
      <c r="K1193" s="11" t="s">
        <v>2958</v>
      </c>
      <c r="L1193" s="11">
        <v>2</v>
      </c>
    </row>
    <row r="1194" spans="1:12">
      <c r="A1194" s="11" t="s">
        <v>2194</v>
      </c>
      <c r="D1194" s="11" t="s">
        <v>260</v>
      </c>
      <c r="E1194" s="19" t="s">
        <v>2444</v>
      </c>
      <c r="F1194" s="10">
        <v>42036</v>
      </c>
      <c r="G1194" s="10">
        <v>44593</v>
      </c>
      <c r="H1194" s="11">
        <v>8</v>
      </c>
      <c r="I1194" s="20" t="s">
        <v>259</v>
      </c>
      <c r="J1194" s="11" t="s">
        <v>261</v>
      </c>
      <c r="K1194" s="11" t="s">
        <v>2958</v>
      </c>
      <c r="L1194" s="11">
        <v>2</v>
      </c>
    </row>
    <row r="1195" spans="1:12">
      <c r="A1195" s="11" t="s">
        <v>2195</v>
      </c>
      <c r="D1195" s="11" t="s">
        <v>260</v>
      </c>
      <c r="E1195" s="19" t="s">
        <v>2445</v>
      </c>
      <c r="F1195" s="10">
        <v>42036</v>
      </c>
      <c r="G1195" s="10">
        <v>44593</v>
      </c>
      <c r="H1195" s="11">
        <v>8</v>
      </c>
      <c r="I1195" s="20" t="s">
        <v>259</v>
      </c>
      <c r="J1195" s="11" t="s">
        <v>261</v>
      </c>
      <c r="K1195" s="11" t="s">
        <v>2958</v>
      </c>
      <c r="L1195" s="11">
        <v>2</v>
      </c>
    </row>
    <row r="1196" spans="1:12">
      <c r="A1196" s="11" t="s">
        <v>2196</v>
      </c>
      <c r="D1196" s="11" t="s">
        <v>260</v>
      </c>
      <c r="E1196" s="19" t="s">
        <v>2446</v>
      </c>
      <c r="F1196" s="10">
        <v>42036</v>
      </c>
      <c r="G1196" s="10">
        <v>44593</v>
      </c>
      <c r="H1196" s="11">
        <v>8</v>
      </c>
      <c r="I1196" s="20" t="s">
        <v>259</v>
      </c>
      <c r="J1196" s="11" t="s">
        <v>261</v>
      </c>
      <c r="K1196" s="11" t="s">
        <v>2958</v>
      </c>
      <c r="L1196" s="11">
        <v>2</v>
      </c>
    </row>
    <row r="1197" spans="1:12">
      <c r="A1197" s="11" t="s">
        <v>2197</v>
      </c>
      <c r="D1197" s="11" t="s">
        <v>260</v>
      </c>
      <c r="E1197" s="19" t="s">
        <v>2447</v>
      </c>
      <c r="F1197" s="10">
        <v>42036</v>
      </c>
      <c r="G1197" s="10">
        <v>44593</v>
      </c>
      <c r="H1197" s="11">
        <v>8</v>
      </c>
      <c r="I1197" s="20" t="s">
        <v>259</v>
      </c>
      <c r="J1197" s="11" t="s">
        <v>261</v>
      </c>
      <c r="K1197" s="11" t="s">
        <v>2958</v>
      </c>
      <c r="L1197" s="11">
        <v>2</v>
      </c>
    </row>
    <row r="1198" spans="1:12">
      <c r="A1198" s="11" t="s">
        <v>2198</v>
      </c>
      <c r="D1198" s="11" t="s">
        <v>260</v>
      </c>
      <c r="E1198" s="19" t="s">
        <v>2448</v>
      </c>
      <c r="F1198" s="10">
        <v>42036</v>
      </c>
      <c r="G1198" s="10">
        <v>44593</v>
      </c>
      <c r="H1198" s="11">
        <v>8</v>
      </c>
      <c r="I1198" s="20" t="s">
        <v>259</v>
      </c>
      <c r="J1198" s="11" t="s">
        <v>261</v>
      </c>
      <c r="K1198" s="11" t="s">
        <v>2958</v>
      </c>
      <c r="L1198" s="11">
        <v>2</v>
      </c>
    </row>
    <row r="1199" spans="1:12">
      <c r="A1199" s="11" t="s">
        <v>2199</v>
      </c>
      <c r="D1199" s="11" t="s">
        <v>260</v>
      </c>
      <c r="E1199" s="19" t="s">
        <v>2449</v>
      </c>
      <c r="F1199" s="10">
        <v>42036</v>
      </c>
      <c r="G1199" s="10">
        <v>44593</v>
      </c>
      <c r="H1199" s="11">
        <v>8</v>
      </c>
      <c r="I1199" s="20" t="s">
        <v>259</v>
      </c>
      <c r="J1199" s="11" t="s">
        <v>261</v>
      </c>
      <c r="K1199" s="11" t="s">
        <v>2958</v>
      </c>
      <c r="L1199" s="11">
        <v>2</v>
      </c>
    </row>
    <row r="1200" spans="1:12">
      <c r="A1200" s="11" t="s">
        <v>2200</v>
      </c>
      <c r="D1200" s="11" t="s">
        <v>260</v>
      </c>
      <c r="E1200" s="19" t="s">
        <v>2450</v>
      </c>
      <c r="F1200" s="10">
        <v>42036</v>
      </c>
      <c r="G1200" s="10">
        <v>44593</v>
      </c>
      <c r="H1200" s="11">
        <v>8</v>
      </c>
      <c r="I1200" s="20" t="s">
        <v>259</v>
      </c>
      <c r="J1200" s="11" t="s">
        <v>261</v>
      </c>
      <c r="K1200" s="11" t="s">
        <v>2958</v>
      </c>
      <c r="L1200" s="11">
        <v>2</v>
      </c>
    </row>
    <row r="1201" spans="1:12">
      <c r="A1201" s="11" t="s">
        <v>2201</v>
      </c>
      <c r="D1201" s="11" t="s">
        <v>260</v>
      </c>
      <c r="E1201" s="19" t="s">
        <v>2451</v>
      </c>
      <c r="F1201" s="10">
        <v>42036</v>
      </c>
      <c r="G1201" s="10">
        <v>44593</v>
      </c>
      <c r="H1201" s="11">
        <v>8</v>
      </c>
      <c r="I1201" s="20" t="s">
        <v>259</v>
      </c>
      <c r="J1201" s="11" t="s">
        <v>261</v>
      </c>
      <c r="K1201" s="11" t="s">
        <v>2958</v>
      </c>
      <c r="L1201" s="11">
        <v>2</v>
      </c>
    </row>
    <row r="1202" spans="1:12">
      <c r="A1202" s="11" t="s">
        <v>2202</v>
      </c>
      <c r="D1202" s="11" t="s">
        <v>260</v>
      </c>
      <c r="E1202" s="19" t="s">
        <v>2452</v>
      </c>
      <c r="F1202" s="10">
        <v>42036</v>
      </c>
      <c r="G1202" s="10">
        <v>44593</v>
      </c>
      <c r="H1202" s="11">
        <v>8</v>
      </c>
      <c r="I1202" s="20" t="s">
        <v>259</v>
      </c>
      <c r="J1202" s="11" t="s">
        <v>261</v>
      </c>
      <c r="K1202" s="11" t="s">
        <v>2958</v>
      </c>
      <c r="L1202" s="11">
        <v>2</v>
      </c>
    </row>
    <row r="1203" spans="1:12">
      <c r="A1203" s="11" t="s">
        <v>2203</v>
      </c>
      <c r="D1203" s="11" t="s">
        <v>260</v>
      </c>
      <c r="E1203" s="19" t="s">
        <v>2453</v>
      </c>
      <c r="F1203" s="10">
        <v>42036</v>
      </c>
      <c r="G1203" s="10">
        <v>44593</v>
      </c>
      <c r="H1203" s="11">
        <v>8</v>
      </c>
      <c r="I1203" s="20" t="s">
        <v>259</v>
      </c>
      <c r="J1203" s="11" t="s">
        <v>261</v>
      </c>
      <c r="K1203" s="11" t="s">
        <v>2958</v>
      </c>
      <c r="L1203" s="11">
        <v>2</v>
      </c>
    </row>
    <row r="1204" spans="1:12">
      <c r="A1204" s="11" t="s">
        <v>2204</v>
      </c>
      <c r="D1204" s="11" t="s">
        <v>260</v>
      </c>
      <c r="E1204" s="19" t="s">
        <v>2454</v>
      </c>
      <c r="F1204" s="10">
        <v>42036</v>
      </c>
      <c r="G1204" s="10">
        <v>44593</v>
      </c>
      <c r="H1204" s="11">
        <v>8</v>
      </c>
      <c r="I1204" s="20" t="s">
        <v>259</v>
      </c>
      <c r="J1204" s="11" t="s">
        <v>261</v>
      </c>
      <c r="K1204" s="11" t="s">
        <v>2958</v>
      </c>
      <c r="L1204" s="11">
        <v>2</v>
      </c>
    </row>
    <row r="1205" spans="1:12">
      <c r="A1205" s="11" t="s">
        <v>2205</v>
      </c>
      <c r="D1205" s="11" t="s">
        <v>260</v>
      </c>
      <c r="E1205" s="19" t="s">
        <v>2455</v>
      </c>
      <c r="F1205" s="10">
        <v>42036</v>
      </c>
      <c r="G1205" s="10">
        <v>44593</v>
      </c>
      <c r="H1205" s="11">
        <v>8</v>
      </c>
      <c r="I1205" s="20" t="s">
        <v>259</v>
      </c>
      <c r="J1205" s="11" t="s">
        <v>261</v>
      </c>
      <c r="K1205" s="11" t="s">
        <v>2958</v>
      </c>
      <c r="L1205" s="11">
        <v>2</v>
      </c>
    </row>
    <row r="1206" spans="1:12">
      <c r="A1206" s="11" t="s">
        <v>2206</v>
      </c>
      <c r="D1206" s="11" t="s">
        <v>260</v>
      </c>
      <c r="E1206" s="19" t="s">
        <v>2456</v>
      </c>
      <c r="F1206" s="10">
        <v>42036</v>
      </c>
      <c r="G1206" s="10">
        <v>44593</v>
      </c>
      <c r="H1206" s="11">
        <v>8</v>
      </c>
      <c r="I1206" s="20" t="s">
        <v>259</v>
      </c>
      <c r="J1206" s="11" t="s">
        <v>261</v>
      </c>
      <c r="K1206" s="11" t="s">
        <v>2958</v>
      </c>
      <c r="L1206" s="11">
        <v>2</v>
      </c>
    </row>
    <row r="1207" spans="1:12">
      <c r="A1207" s="11" t="s">
        <v>2207</v>
      </c>
      <c r="D1207" s="11" t="s">
        <v>260</v>
      </c>
      <c r="E1207" s="19" t="s">
        <v>2457</v>
      </c>
      <c r="F1207" s="10">
        <v>42036</v>
      </c>
      <c r="G1207" s="10">
        <v>44593</v>
      </c>
      <c r="H1207" s="11">
        <v>8</v>
      </c>
      <c r="I1207" s="20" t="s">
        <v>259</v>
      </c>
      <c r="J1207" s="11" t="s">
        <v>261</v>
      </c>
      <c r="K1207" s="11" t="s">
        <v>2958</v>
      </c>
      <c r="L1207" s="11">
        <v>2</v>
      </c>
    </row>
    <row r="1208" spans="1:12">
      <c r="A1208" s="11" t="s">
        <v>2208</v>
      </c>
      <c r="D1208" s="11" t="s">
        <v>260</v>
      </c>
      <c r="E1208" s="19" t="s">
        <v>2458</v>
      </c>
      <c r="F1208" s="10">
        <v>42036</v>
      </c>
      <c r="G1208" s="10">
        <v>44593</v>
      </c>
      <c r="H1208" s="11">
        <v>8</v>
      </c>
      <c r="I1208" s="20" t="s">
        <v>259</v>
      </c>
      <c r="J1208" s="11" t="s">
        <v>261</v>
      </c>
      <c r="K1208" s="11" t="s">
        <v>2958</v>
      </c>
      <c r="L1208" s="11">
        <v>2</v>
      </c>
    </row>
    <row r="1209" spans="1:12">
      <c r="A1209" s="11" t="s">
        <v>2209</v>
      </c>
      <c r="D1209" s="11" t="s">
        <v>260</v>
      </c>
      <c r="E1209" s="19" t="s">
        <v>2459</v>
      </c>
      <c r="F1209" s="10">
        <v>42036</v>
      </c>
      <c r="G1209" s="10">
        <v>44593</v>
      </c>
      <c r="H1209" s="11">
        <v>8</v>
      </c>
      <c r="I1209" s="20" t="s">
        <v>259</v>
      </c>
      <c r="J1209" s="11" t="s">
        <v>261</v>
      </c>
      <c r="K1209" s="11" t="s">
        <v>2958</v>
      </c>
      <c r="L1209" s="11">
        <v>2</v>
      </c>
    </row>
    <row r="1210" spans="1:12">
      <c r="A1210" s="11" t="s">
        <v>2210</v>
      </c>
      <c r="D1210" s="11" t="s">
        <v>260</v>
      </c>
      <c r="E1210" s="19" t="s">
        <v>2460</v>
      </c>
      <c r="F1210" s="10">
        <v>42036</v>
      </c>
      <c r="G1210" s="10">
        <v>44593</v>
      </c>
      <c r="H1210" s="11">
        <v>8</v>
      </c>
      <c r="I1210" s="20" t="s">
        <v>259</v>
      </c>
      <c r="J1210" s="11" t="s">
        <v>261</v>
      </c>
      <c r="K1210" s="11" t="s">
        <v>2958</v>
      </c>
      <c r="L1210" s="11">
        <v>2</v>
      </c>
    </row>
    <row r="1211" spans="1:12">
      <c r="A1211" s="11" t="s">
        <v>2211</v>
      </c>
      <c r="D1211" s="11" t="s">
        <v>260</v>
      </c>
      <c r="E1211" s="19" t="s">
        <v>2461</v>
      </c>
      <c r="F1211" s="10">
        <v>42036</v>
      </c>
      <c r="G1211" s="10">
        <v>44593</v>
      </c>
      <c r="H1211" s="11">
        <v>8</v>
      </c>
      <c r="I1211" s="20" t="s">
        <v>259</v>
      </c>
      <c r="J1211" s="11" t="s">
        <v>261</v>
      </c>
      <c r="K1211" s="11" t="s">
        <v>2958</v>
      </c>
      <c r="L1211" s="11">
        <v>2</v>
      </c>
    </row>
    <row r="1212" spans="1:12">
      <c r="A1212" s="11" t="s">
        <v>2212</v>
      </c>
      <c r="D1212" s="11" t="s">
        <v>260</v>
      </c>
      <c r="E1212" s="19" t="s">
        <v>2462</v>
      </c>
      <c r="F1212" s="10">
        <v>42036</v>
      </c>
      <c r="G1212" s="10">
        <v>44593</v>
      </c>
      <c r="H1212" s="11">
        <v>8</v>
      </c>
      <c r="I1212" s="20" t="s">
        <v>259</v>
      </c>
      <c r="J1212" s="11" t="s">
        <v>261</v>
      </c>
      <c r="K1212" s="11" t="s">
        <v>2958</v>
      </c>
      <c r="L1212" s="11">
        <v>2</v>
      </c>
    </row>
    <row r="1213" spans="1:12">
      <c r="A1213" s="11" t="s">
        <v>2213</v>
      </c>
      <c r="D1213" s="11" t="s">
        <v>260</v>
      </c>
      <c r="E1213" s="19" t="s">
        <v>2463</v>
      </c>
      <c r="F1213" s="10">
        <v>42036</v>
      </c>
      <c r="G1213" s="10">
        <v>44593</v>
      </c>
      <c r="H1213" s="11">
        <v>8</v>
      </c>
      <c r="I1213" s="20" t="s">
        <v>259</v>
      </c>
      <c r="J1213" s="11" t="s">
        <v>261</v>
      </c>
      <c r="K1213" s="11" t="s">
        <v>2958</v>
      </c>
      <c r="L1213" s="11">
        <v>2</v>
      </c>
    </row>
    <row r="1214" spans="1:12">
      <c r="A1214" s="11" t="s">
        <v>2214</v>
      </c>
      <c r="D1214" s="11" t="s">
        <v>260</v>
      </c>
      <c r="E1214" s="19" t="s">
        <v>2464</v>
      </c>
      <c r="F1214" s="10">
        <v>42036</v>
      </c>
      <c r="G1214" s="10">
        <v>44593</v>
      </c>
      <c r="H1214" s="11">
        <v>8</v>
      </c>
      <c r="I1214" s="20" t="s">
        <v>259</v>
      </c>
      <c r="J1214" s="11" t="s">
        <v>261</v>
      </c>
      <c r="K1214" s="11" t="s">
        <v>2958</v>
      </c>
      <c r="L1214" s="11">
        <v>2</v>
      </c>
    </row>
    <row r="1215" spans="1:12">
      <c r="A1215" s="11" t="s">
        <v>2215</v>
      </c>
      <c r="D1215" s="11" t="s">
        <v>260</v>
      </c>
      <c r="E1215" s="19" t="s">
        <v>2465</v>
      </c>
      <c r="F1215" s="10">
        <v>42036</v>
      </c>
      <c r="G1215" s="10">
        <v>44593</v>
      </c>
      <c r="H1215" s="11">
        <v>8</v>
      </c>
      <c r="I1215" s="20" t="s">
        <v>259</v>
      </c>
      <c r="J1215" s="11" t="s">
        <v>261</v>
      </c>
      <c r="K1215" s="11" t="s">
        <v>2958</v>
      </c>
      <c r="L1215" s="11">
        <v>2</v>
      </c>
    </row>
    <row r="1216" spans="1:12">
      <c r="A1216" s="11" t="s">
        <v>2216</v>
      </c>
      <c r="D1216" s="11" t="s">
        <v>260</v>
      </c>
      <c r="E1216" s="19" t="s">
        <v>2466</v>
      </c>
      <c r="F1216" s="10">
        <v>42036</v>
      </c>
      <c r="G1216" s="10">
        <v>44593</v>
      </c>
      <c r="H1216" s="11">
        <v>8</v>
      </c>
      <c r="I1216" s="20" t="s">
        <v>259</v>
      </c>
      <c r="J1216" s="11" t="s">
        <v>261</v>
      </c>
      <c r="K1216" s="11" t="s">
        <v>2958</v>
      </c>
      <c r="L1216" s="11">
        <v>2</v>
      </c>
    </row>
    <row r="1217" spans="1:12">
      <c r="A1217" s="11" t="s">
        <v>2217</v>
      </c>
      <c r="D1217" s="11" t="s">
        <v>260</v>
      </c>
      <c r="E1217" s="19" t="s">
        <v>2467</v>
      </c>
      <c r="F1217" s="10">
        <v>42036</v>
      </c>
      <c r="G1217" s="10">
        <v>44593</v>
      </c>
      <c r="H1217" s="11">
        <v>8</v>
      </c>
      <c r="I1217" s="20" t="s">
        <v>259</v>
      </c>
      <c r="J1217" s="11" t="s">
        <v>261</v>
      </c>
      <c r="K1217" s="11" t="s">
        <v>2958</v>
      </c>
      <c r="L1217" s="11">
        <v>2</v>
      </c>
    </row>
    <row r="1218" spans="1:12">
      <c r="A1218" s="11" t="s">
        <v>2218</v>
      </c>
      <c r="D1218" s="11" t="s">
        <v>260</v>
      </c>
      <c r="E1218" s="19" t="s">
        <v>2468</v>
      </c>
      <c r="F1218" s="10">
        <v>42036</v>
      </c>
      <c r="G1218" s="10">
        <v>44593</v>
      </c>
      <c r="H1218" s="11">
        <v>8</v>
      </c>
      <c r="I1218" s="20" t="s">
        <v>259</v>
      </c>
      <c r="J1218" s="11" t="s">
        <v>261</v>
      </c>
      <c r="K1218" s="11" t="s">
        <v>2958</v>
      </c>
      <c r="L1218" s="11">
        <v>2</v>
      </c>
    </row>
    <row r="1219" spans="1:12">
      <c r="A1219" s="11" t="s">
        <v>2219</v>
      </c>
      <c r="D1219" s="11" t="s">
        <v>260</v>
      </c>
      <c r="E1219" s="19" t="s">
        <v>2469</v>
      </c>
      <c r="F1219" s="10">
        <v>42036</v>
      </c>
      <c r="G1219" s="10">
        <v>44593</v>
      </c>
      <c r="H1219" s="11">
        <v>8</v>
      </c>
      <c r="I1219" s="20" t="s">
        <v>259</v>
      </c>
      <c r="J1219" s="11" t="s">
        <v>261</v>
      </c>
      <c r="K1219" s="11" t="s">
        <v>2958</v>
      </c>
      <c r="L1219" s="11">
        <v>2</v>
      </c>
    </row>
    <row r="1220" spans="1:12">
      <c r="A1220" s="11" t="s">
        <v>2220</v>
      </c>
      <c r="D1220" s="11" t="s">
        <v>260</v>
      </c>
      <c r="E1220" s="19" t="s">
        <v>2470</v>
      </c>
      <c r="F1220" s="10">
        <v>42036</v>
      </c>
      <c r="G1220" s="10">
        <v>44593</v>
      </c>
      <c r="H1220" s="11">
        <v>8</v>
      </c>
      <c r="I1220" s="20" t="s">
        <v>259</v>
      </c>
      <c r="J1220" s="11" t="s">
        <v>261</v>
      </c>
      <c r="K1220" s="11" t="s">
        <v>2958</v>
      </c>
      <c r="L1220" s="11">
        <v>2</v>
      </c>
    </row>
    <row r="1221" spans="1:12">
      <c r="A1221" s="11" t="s">
        <v>2221</v>
      </c>
      <c r="D1221" s="11" t="s">
        <v>260</v>
      </c>
      <c r="E1221" s="19" t="s">
        <v>2471</v>
      </c>
      <c r="F1221" s="10">
        <v>42036</v>
      </c>
      <c r="G1221" s="10">
        <v>44593</v>
      </c>
      <c r="H1221" s="11">
        <v>8</v>
      </c>
      <c r="I1221" s="20" t="s">
        <v>259</v>
      </c>
      <c r="J1221" s="11" t="s">
        <v>261</v>
      </c>
      <c r="K1221" s="11" t="s">
        <v>2958</v>
      </c>
      <c r="L1221" s="11">
        <v>2</v>
      </c>
    </row>
    <row r="1222" spans="1:12">
      <c r="A1222" s="11" t="s">
        <v>2222</v>
      </c>
      <c r="D1222" s="11" t="s">
        <v>260</v>
      </c>
      <c r="E1222" s="19" t="s">
        <v>2472</v>
      </c>
      <c r="F1222" s="10">
        <v>42036</v>
      </c>
      <c r="G1222" s="10">
        <v>44593</v>
      </c>
      <c r="H1222" s="11">
        <v>8</v>
      </c>
      <c r="I1222" s="20" t="s">
        <v>259</v>
      </c>
      <c r="J1222" s="11" t="s">
        <v>261</v>
      </c>
      <c r="K1222" s="11" t="s">
        <v>2958</v>
      </c>
      <c r="L1222" s="11">
        <v>2</v>
      </c>
    </row>
    <row r="1223" spans="1:12">
      <c r="A1223" s="11" t="s">
        <v>2223</v>
      </c>
      <c r="D1223" s="11" t="s">
        <v>260</v>
      </c>
      <c r="E1223" s="19" t="s">
        <v>2473</v>
      </c>
      <c r="F1223" s="10">
        <v>42036</v>
      </c>
      <c r="G1223" s="10">
        <v>44593</v>
      </c>
      <c r="H1223" s="11">
        <v>8</v>
      </c>
      <c r="I1223" s="20" t="s">
        <v>259</v>
      </c>
      <c r="J1223" s="11" t="s">
        <v>261</v>
      </c>
      <c r="K1223" s="11" t="s">
        <v>2958</v>
      </c>
      <c r="L1223" s="11">
        <v>2</v>
      </c>
    </row>
    <row r="1224" spans="1:12">
      <c r="A1224" s="11" t="s">
        <v>2224</v>
      </c>
      <c r="D1224" s="11" t="s">
        <v>260</v>
      </c>
      <c r="E1224" s="19" t="s">
        <v>2474</v>
      </c>
      <c r="F1224" s="10">
        <v>42036</v>
      </c>
      <c r="G1224" s="10">
        <v>44593</v>
      </c>
      <c r="H1224" s="11">
        <v>8</v>
      </c>
      <c r="I1224" s="20" t="s">
        <v>259</v>
      </c>
      <c r="J1224" s="11" t="s">
        <v>261</v>
      </c>
      <c r="K1224" s="11" t="s">
        <v>2958</v>
      </c>
      <c r="L1224" s="11">
        <v>2</v>
      </c>
    </row>
    <row r="1225" spans="1:12">
      <c r="A1225" s="11" t="s">
        <v>2225</v>
      </c>
      <c r="D1225" s="11" t="s">
        <v>260</v>
      </c>
      <c r="E1225" s="19" t="s">
        <v>2475</v>
      </c>
      <c r="F1225" s="10">
        <v>42036</v>
      </c>
      <c r="G1225" s="10">
        <v>44593</v>
      </c>
      <c r="H1225" s="11">
        <v>8</v>
      </c>
      <c r="I1225" s="20" t="s">
        <v>259</v>
      </c>
      <c r="J1225" s="11" t="s">
        <v>261</v>
      </c>
      <c r="K1225" s="11" t="s">
        <v>2958</v>
      </c>
      <c r="L1225" s="11">
        <v>2</v>
      </c>
    </row>
    <row r="1226" spans="1:12">
      <c r="A1226" s="11" t="s">
        <v>2226</v>
      </c>
      <c r="D1226" s="11" t="s">
        <v>260</v>
      </c>
      <c r="E1226" s="19" t="s">
        <v>2476</v>
      </c>
      <c r="F1226" s="10">
        <v>42036</v>
      </c>
      <c r="G1226" s="10">
        <v>44593</v>
      </c>
      <c r="H1226" s="11">
        <v>8</v>
      </c>
      <c r="I1226" s="20" t="s">
        <v>259</v>
      </c>
      <c r="J1226" s="11" t="s">
        <v>261</v>
      </c>
      <c r="K1226" s="11" t="s">
        <v>2958</v>
      </c>
      <c r="L1226" s="11">
        <v>2</v>
      </c>
    </row>
    <row r="1227" spans="1:12">
      <c r="A1227" s="11" t="s">
        <v>2227</v>
      </c>
      <c r="D1227" s="11" t="s">
        <v>260</v>
      </c>
      <c r="E1227" s="19" t="s">
        <v>2477</v>
      </c>
      <c r="F1227" s="10">
        <v>42036</v>
      </c>
      <c r="G1227" s="10">
        <v>44593</v>
      </c>
      <c r="H1227" s="11">
        <v>8</v>
      </c>
      <c r="I1227" s="20" t="s">
        <v>259</v>
      </c>
      <c r="J1227" s="11" t="s">
        <v>261</v>
      </c>
      <c r="K1227" s="11" t="s">
        <v>2958</v>
      </c>
      <c r="L1227" s="11">
        <v>2</v>
      </c>
    </row>
    <row r="1228" spans="1:12">
      <c r="A1228" s="11" t="s">
        <v>2228</v>
      </c>
      <c r="D1228" s="11" t="s">
        <v>260</v>
      </c>
      <c r="E1228" s="19" t="s">
        <v>2478</v>
      </c>
      <c r="F1228" s="10">
        <v>42036</v>
      </c>
      <c r="G1228" s="10">
        <v>44593</v>
      </c>
      <c r="H1228" s="11">
        <v>8</v>
      </c>
      <c r="I1228" s="20" t="s">
        <v>259</v>
      </c>
      <c r="J1228" s="11" t="s">
        <v>261</v>
      </c>
      <c r="K1228" s="11" t="s">
        <v>2958</v>
      </c>
      <c r="L1228" s="11">
        <v>2</v>
      </c>
    </row>
    <row r="1229" spans="1:12">
      <c r="A1229" s="11" t="s">
        <v>2229</v>
      </c>
      <c r="D1229" s="11" t="s">
        <v>260</v>
      </c>
      <c r="E1229" s="19" t="s">
        <v>2479</v>
      </c>
      <c r="F1229" s="10">
        <v>42036</v>
      </c>
      <c r="G1229" s="10">
        <v>44593</v>
      </c>
      <c r="H1229" s="11">
        <v>8</v>
      </c>
      <c r="I1229" s="20" t="s">
        <v>259</v>
      </c>
      <c r="J1229" s="11" t="s">
        <v>261</v>
      </c>
      <c r="K1229" s="11" t="s">
        <v>2958</v>
      </c>
      <c r="L1229" s="11">
        <v>2</v>
      </c>
    </row>
    <row r="1230" spans="1:12">
      <c r="A1230" s="11" t="s">
        <v>2230</v>
      </c>
      <c r="D1230" s="11" t="s">
        <v>260</v>
      </c>
      <c r="E1230" s="19" t="s">
        <v>2480</v>
      </c>
      <c r="F1230" s="10">
        <v>42036</v>
      </c>
      <c r="G1230" s="10">
        <v>44593</v>
      </c>
      <c r="H1230" s="11">
        <v>8</v>
      </c>
      <c r="I1230" s="20" t="s">
        <v>259</v>
      </c>
      <c r="J1230" s="11" t="s">
        <v>261</v>
      </c>
      <c r="K1230" s="11" t="s">
        <v>2958</v>
      </c>
      <c r="L1230" s="11">
        <v>2</v>
      </c>
    </row>
    <row r="1231" spans="1:12">
      <c r="A1231" s="11" t="s">
        <v>2231</v>
      </c>
      <c r="D1231" s="11" t="s">
        <v>260</v>
      </c>
      <c r="E1231" s="19" t="s">
        <v>2481</v>
      </c>
      <c r="F1231" s="10">
        <v>42036</v>
      </c>
      <c r="G1231" s="10">
        <v>44593</v>
      </c>
      <c r="H1231" s="11">
        <v>8</v>
      </c>
      <c r="I1231" s="20" t="s">
        <v>259</v>
      </c>
      <c r="J1231" s="11" t="s">
        <v>261</v>
      </c>
      <c r="K1231" s="11" t="s">
        <v>2958</v>
      </c>
      <c r="L1231" s="11">
        <v>2</v>
      </c>
    </row>
    <row r="1232" spans="1:12">
      <c r="A1232" s="11" t="s">
        <v>2232</v>
      </c>
      <c r="D1232" s="11" t="s">
        <v>260</v>
      </c>
      <c r="E1232" s="19" t="s">
        <v>2482</v>
      </c>
      <c r="F1232" s="10">
        <v>42036</v>
      </c>
      <c r="G1232" s="10">
        <v>44593</v>
      </c>
      <c r="H1232" s="11">
        <v>8</v>
      </c>
      <c r="I1232" s="20" t="s">
        <v>259</v>
      </c>
      <c r="J1232" s="11" t="s">
        <v>261</v>
      </c>
      <c r="K1232" s="11" t="s">
        <v>2958</v>
      </c>
      <c r="L1232" s="11">
        <v>2</v>
      </c>
    </row>
    <row r="1233" spans="1:12">
      <c r="A1233" s="11" t="s">
        <v>2233</v>
      </c>
      <c r="D1233" s="11" t="s">
        <v>260</v>
      </c>
      <c r="E1233" s="19" t="s">
        <v>2483</v>
      </c>
      <c r="F1233" s="10">
        <v>42036</v>
      </c>
      <c r="G1233" s="10">
        <v>44593</v>
      </c>
      <c r="H1233" s="11">
        <v>8</v>
      </c>
      <c r="I1233" s="20" t="s">
        <v>259</v>
      </c>
      <c r="J1233" s="11" t="s">
        <v>261</v>
      </c>
      <c r="K1233" s="11" t="s">
        <v>2958</v>
      </c>
      <c r="L1233" s="11">
        <v>2</v>
      </c>
    </row>
    <row r="1234" spans="1:12">
      <c r="A1234" s="11" t="s">
        <v>2234</v>
      </c>
      <c r="D1234" s="11" t="s">
        <v>260</v>
      </c>
      <c r="E1234" s="19" t="s">
        <v>2484</v>
      </c>
      <c r="F1234" s="10">
        <v>42036</v>
      </c>
      <c r="G1234" s="10">
        <v>44593</v>
      </c>
      <c r="H1234" s="11">
        <v>8</v>
      </c>
      <c r="I1234" s="20" t="s">
        <v>259</v>
      </c>
      <c r="J1234" s="11" t="s">
        <v>261</v>
      </c>
      <c r="K1234" s="11" t="s">
        <v>2958</v>
      </c>
      <c r="L1234" s="11">
        <v>2</v>
      </c>
    </row>
    <row r="1235" spans="1:12">
      <c r="A1235" s="11" t="s">
        <v>2235</v>
      </c>
      <c r="D1235" s="11" t="s">
        <v>260</v>
      </c>
      <c r="E1235" s="19" t="s">
        <v>2485</v>
      </c>
      <c r="F1235" s="10">
        <v>42036</v>
      </c>
      <c r="G1235" s="10">
        <v>44593</v>
      </c>
      <c r="H1235" s="11">
        <v>8</v>
      </c>
      <c r="I1235" s="20" t="s">
        <v>259</v>
      </c>
      <c r="J1235" s="11" t="s">
        <v>261</v>
      </c>
      <c r="K1235" s="11" t="s">
        <v>2958</v>
      </c>
      <c r="L1235" s="11">
        <v>2</v>
      </c>
    </row>
    <row r="1236" spans="1:12">
      <c r="A1236" s="11" t="s">
        <v>2236</v>
      </c>
      <c r="D1236" s="11" t="s">
        <v>260</v>
      </c>
      <c r="E1236" s="19" t="s">
        <v>2486</v>
      </c>
      <c r="F1236" s="10">
        <v>42036</v>
      </c>
      <c r="G1236" s="10">
        <v>44593</v>
      </c>
      <c r="H1236" s="11">
        <v>8</v>
      </c>
      <c r="I1236" s="20" t="s">
        <v>259</v>
      </c>
      <c r="J1236" s="11" t="s">
        <v>261</v>
      </c>
      <c r="K1236" s="11" t="s">
        <v>2958</v>
      </c>
      <c r="L1236" s="11">
        <v>2</v>
      </c>
    </row>
    <row r="1237" spans="1:12">
      <c r="A1237" s="11" t="s">
        <v>2237</v>
      </c>
      <c r="D1237" s="11" t="s">
        <v>260</v>
      </c>
      <c r="E1237" s="19" t="s">
        <v>2487</v>
      </c>
      <c r="F1237" s="10">
        <v>42036</v>
      </c>
      <c r="G1237" s="10">
        <v>44593</v>
      </c>
      <c r="H1237" s="11">
        <v>8</v>
      </c>
      <c r="I1237" s="20" t="s">
        <v>259</v>
      </c>
      <c r="J1237" s="11" t="s">
        <v>261</v>
      </c>
      <c r="K1237" s="11" t="s">
        <v>2958</v>
      </c>
      <c r="L1237" s="11">
        <v>2</v>
      </c>
    </row>
    <row r="1238" spans="1:12">
      <c r="A1238" s="11" t="s">
        <v>2238</v>
      </c>
      <c r="D1238" s="11" t="s">
        <v>260</v>
      </c>
      <c r="E1238" s="19" t="s">
        <v>2488</v>
      </c>
      <c r="F1238" s="10">
        <v>42036</v>
      </c>
      <c r="G1238" s="10">
        <v>44593</v>
      </c>
      <c r="H1238" s="11">
        <v>8</v>
      </c>
      <c r="I1238" s="20" t="s">
        <v>259</v>
      </c>
      <c r="J1238" s="11" t="s">
        <v>261</v>
      </c>
      <c r="K1238" s="11" t="s">
        <v>2958</v>
      </c>
      <c r="L1238" s="11">
        <v>2</v>
      </c>
    </row>
    <row r="1239" spans="1:12">
      <c r="A1239" s="11" t="s">
        <v>2239</v>
      </c>
      <c r="D1239" s="11" t="s">
        <v>260</v>
      </c>
      <c r="E1239" s="19" t="s">
        <v>2489</v>
      </c>
      <c r="F1239" s="10">
        <v>42036</v>
      </c>
      <c r="G1239" s="10">
        <v>44593</v>
      </c>
      <c r="H1239" s="11">
        <v>8</v>
      </c>
      <c r="I1239" s="20" t="s">
        <v>259</v>
      </c>
      <c r="J1239" s="11" t="s">
        <v>261</v>
      </c>
      <c r="K1239" s="11" t="s">
        <v>2958</v>
      </c>
      <c r="L1239" s="11">
        <v>2</v>
      </c>
    </row>
    <row r="1240" spans="1:12">
      <c r="A1240" s="11" t="s">
        <v>2240</v>
      </c>
      <c r="D1240" s="11" t="s">
        <v>260</v>
      </c>
      <c r="E1240" s="19" t="s">
        <v>2490</v>
      </c>
      <c r="F1240" s="10">
        <v>42036</v>
      </c>
      <c r="G1240" s="10">
        <v>44593</v>
      </c>
      <c r="H1240" s="11">
        <v>8</v>
      </c>
      <c r="I1240" s="20" t="s">
        <v>259</v>
      </c>
      <c r="J1240" s="11" t="s">
        <v>261</v>
      </c>
      <c r="K1240" s="11" t="s">
        <v>2958</v>
      </c>
      <c r="L1240" s="11">
        <v>2</v>
      </c>
    </row>
    <row r="1241" spans="1:12">
      <c r="A1241" s="11" t="s">
        <v>2241</v>
      </c>
      <c r="D1241" s="11" t="s">
        <v>260</v>
      </c>
      <c r="E1241" s="19" t="s">
        <v>2491</v>
      </c>
      <c r="F1241" s="10">
        <v>42036</v>
      </c>
      <c r="G1241" s="10">
        <v>44593</v>
      </c>
      <c r="H1241" s="11">
        <v>8</v>
      </c>
      <c r="I1241" s="20" t="s">
        <v>259</v>
      </c>
      <c r="J1241" s="11" t="s">
        <v>261</v>
      </c>
      <c r="K1241" s="11" t="s">
        <v>2958</v>
      </c>
      <c r="L1241" s="11">
        <v>2</v>
      </c>
    </row>
    <row r="1242" spans="1:12">
      <c r="A1242" s="11" t="s">
        <v>2242</v>
      </c>
      <c r="D1242" s="11" t="s">
        <v>260</v>
      </c>
      <c r="E1242" s="19" t="s">
        <v>2492</v>
      </c>
      <c r="F1242" s="10">
        <v>42036</v>
      </c>
      <c r="G1242" s="10">
        <v>44593</v>
      </c>
      <c r="H1242" s="11">
        <v>8</v>
      </c>
      <c r="I1242" s="20" t="s">
        <v>259</v>
      </c>
      <c r="J1242" s="11" t="s">
        <v>261</v>
      </c>
      <c r="K1242" s="11" t="s">
        <v>2958</v>
      </c>
      <c r="L1242" s="11">
        <v>2</v>
      </c>
    </row>
    <row r="1243" spans="1:12">
      <c r="A1243" s="11" t="s">
        <v>2243</v>
      </c>
      <c r="D1243" s="11" t="s">
        <v>260</v>
      </c>
      <c r="E1243" s="19" t="s">
        <v>2493</v>
      </c>
      <c r="F1243" s="10">
        <v>42036</v>
      </c>
      <c r="G1243" s="10">
        <v>44593</v>
      </c>
      <c r="H1243" s="11">
        <v>8</v>
      </c>
      <c r="I1243" s="20" t="s">
        <v>259</v>
      </c>
      <c r="J1243" s="11" t="s">
        <v>261</v>
      </c>
      <c r="K1243" s="11" t="s">
        <v>2958</v>
      </c>
      <c r="L1243" s="11">
        <v>2</v>
      </c>
    </row>
    <row r="1244" spans="1:12">
      <c r="A1244" s="11" t="s">
        <v>2244</v>
      </c>
      <c r="D1244" s="11" t="s">
        <v>260</v>
      </c>
      <c r="E1244" s="19" t="s">
        <v>2494</v>
      </c>
      <c r="F1244" s="10">
        <v>42036</v>
      </c>
      <c r="G1244" s="10">
        <v>44593</v>
      </c>
      <c r="H1244" s="11">
        <v>8</v>
      </c>
      <c r="I1244" s="20" t="s">
        <v>259</v>
      </c>
      <c r="J1244" s="11" t="s">
        <v>261</v>
      </c>
      <c r="K1244" s="11" t="s">
        <v>2958</v>
      </c>
      <c r="L1244" s="11">
        <v>2</v>
      </c>
    </row>
    <row r="1245" spans="1:12">
      <c r="A1245" s="11" t="s">
        <v>2245</v>
      </c>
      <c r="D1245" s="11" t="s">
        <v>260</v>
      </c>
      <c r="E1245" s="19" t="s">
        <v>2495</v>
      </c>
      <c r="F1245" s="10">
        <v>42036</v>
      </c>
      <c r="G1245" s="10">
        <v>44593</v>
      </c>
      <c r="H1245" s="11">
        <v>8</v>
      </c>
      <c r="I1245" s="20" t="s">
        <v>259</v>
      </c>
      <c r="J1245" s="11" t="s">
        <v>261</v>
      </c>
      <c r="K1245" s="11" t="s">
        <v>2958</v>
      </c>
      <c r="L1245" s="11">
        <v>2</v>
      </c>
    </row>
    <row r="1246" spans="1:12">
      <c r="A1246" s="11" t="s">
        <v>2246</v>
      </c>
      <c r="D1246" s="11" t="s">
        <v>260</v>
      </c>
      <c r="E1246" s="19" t="s">
        <v>2496</v>
      </c>
      <c r="F1246" s="10">
        <v>42036</v>
      </c>
      <c r="G1246" s="10">
        <v>44593</v>
      </c>
      <c r="H1246" s="11">
        <v>8</v>
      </c>
      <c r="I1246" s="20" t="s">
        <v>259</v>
      </c>
      <c r="J1246" s="11" t="s">
        <v>261</v>
      </c>
      <c r="K1246" s="11" t="s">
        <v>2958</v>
      </c>
      <c r="L1246" s="11">
        <v>2</v>
      </c>
    </row>
    <row r="1247" spans="1:12">
      <c r="A1247" s="11" t="s">
        <v>2247</v>
      </c>
      <c r="D1247" s="11" t="s">
        <v>260</v>
      </c>
      <c r="E1247" s="19" t="s">
        <v>2497</v>
      </c>
      <c r="F1247" s="10">
        <v>42036</v>
      </c>
      <c r="G1247" s="10">
        <v>44593</v>
      </c>
      <c r="H1247" s="11">
        <v>8</v>
      </c>
      <c r="I1247" s="20" t="s">
        <v>259</v>
      </c>
      <c r="J1247" s="11" t="s">
        <v>261</v>
      </c>
      <c r="K1247" s="11" t="s">
        <v>2958</v>
      </c>
      <c r="L1247" s="11">
        <v>2</v>
      </c>
    </row>
    <row r="1248" spans="1:12">
      <c r="A1248" s="11" t="s">
        <v>2248</v>
      </c>
      <c r="D1248" s="11" t="s">
        <v>260</v>
      </c>
      <c r="E1248" s="19" t="s">
        <v>2498</v>
      </c>
      <c r="F1248" s="10">
        <v>42036</v>
      </c>
      <c r="G1248" s="10">
        <v>44593</v>
      </c>
      <c r="H1248" s="11">
        <v>8</v>
      </c>
      <c r="I1248" s="20" t="s">
        <v>259</v>
      </c>
      <c r="J1248" s="11" t="s">
        <v>261</v>
      </c>
      <c r="K1248" s="11" t="s">
        <v>2958</v>
      </c>
      <c r="L1248" s="11">
        <v>2</v>
      </c>
    </row>
    <row r="1249" spans="1:12">
      <c r="A1249" s="11" t="s">
        <v>2249</v>
      </c>
      <c r="D1249" s="11" t="s">
        <v>260</v>
      </c>
      <c r="E1249" s="19" t="s">
        <v>2499</v>
      </c>
      <c r="F1249" s="10">
        <v>42036</v>
      </c>
      <c r="G1249" s="10">
        <v>44593</v>
      </c>
      <c r="H1249" s="11">
        <v>8</v>
      </c>
      <c r="I1249" s="20" t="s">
        <v>259</v>
      </c>
      <c r="J1249" s="11" t="s">
        <v>261</v>
      </c>
      <c r="K1249" s="11" t="s">
        <v>2958</v>
      </c>
      <c r="L1249" s="11">
        <v>2</v>
      </c>
    </row>
    <row r="1250" spans="1:12">
      <c r="A1250" s="11" t="s">
        <v>2250</v>
      </c>
      <c r="D1250" s="11" t="s">
        <v>260</v>
      </c>
      <c r="E1250" s="19" t="s">
        <v>2500</v>
      </c>
      <c r="F1250" s="10">
        <v>42036</v>
      </c>
      <c r="G1250" s="10">
        <v>44593</v>
      </c>
      <c r="H1250" s="11">
        <v>8</v>
      </c>
      <c r="I1250" s="20" t="s">
        <v>259</v>
      </c>
      <c r="J1250" s="11" t="s">
        <v>261</v>
      </c>
      <c r="K1250" s="11" t="s">
        <v>2958</v>
      </c>
      <c r="L1250" s="11">
        <v>2</v>
      </c>
    </row>
    <row r="1251" spans="1:12">
      <c r="A1251" s="11" t="s">
        <v>2251</v>
      </c>
      <c r="D1251" s="11" t="s">
        <v>260</v>
      </c>
      <c r="E1251" s="19" t="s">
        <v>2501</v>
      </c>
      <c r="F1251" s="10">
        <v>42036</v>
      </c>
      <c r="G1251" s="10">
        <v>44593</v>
      </c>
      <c r="H1251" s="11">
        <v>8</v>
      </c>
      <c r="I1251" s="20" t="s">
        <v>259</v>
      </c>
      <c r="J1251" s="11" t="s">
        <v>261</v>
      </c>
      <c r="K1251" s="11" t="s">
        <v>2958</v>
      </c>
      <c r="L1251" s="11">
        <v>2</v>
      </c>
    </row>
    <row r="1252" spans="1:12">
      <c r="A1252" s="11" t="s">
        <v>2252</v>
      </c>
      <c r="D1252" s="11" t="s">
        <v>260</v>
      </c>
      <c r="E1252" s="19" t="s">
        <v>2502</v>
      </c>
      <c r="F1252" s="10">
        <v>42036</v>
      </c>
      <c r="G1252" s="10">
        <v>44593</v>
      </c>
      <c r="H1252" s="11">
        <v>8</v>
      </c>
      <c r="I1252" s="20" t="s">
        <v>259</v>
      </c>
      <c r="J1252" s="11" t="s">
        <v>261</v>
      </c>
      <c r="K1252" s="11" t="s">
        <v>2958</v>
      </c>
      <c r="L1252" s="11">
        <v>2</v>
      </c>
    </row>
    <row r="1253" spans="1:12">
      <c r="A1253" s="11" t="s">
        <v>2253</v>
      </c>
      <c r="D1253" s="11" t="s">
        <v>260</v>
      </c>
      <c r="E1253" s="19" t="s">
        <v>2503</v>
      </c>
      <c r="F1253" s="10">
        <v>42036</v>
      </c>
      <c r="G1253" s="10">
        <v>44593</v>
      </c>
      <c r="H1253" s="11">
        <v>8</v>
      </c>
      <c r="I1253" s="20" t="s">
        <v>259</v>
      </c>
      <c r="J1253" s="11" t="s">
        <v>261</v>
      </c>
      <c r="K1253" s="11" t="s">
        <v>2958</v>
      </c>
      <c r="L1253" s="11">
        <v>2</v>
      </c>
    </row>
    <row r="1254" spans="1:12">
      <c r="A1254" s="11" t="s">
        <v>2254</v>
      </c>
      <c r="D1254" s="11" t="s">
        <v>260</v>
      </c>
      <c r="E1254" s="19" t="s">
        <v>2504</v>
      </c>
      <c r="F1254" s="10">
        <v>42036</v>
      </c>
      <c r="G1254" s="10">
        <v>44593</v>
      </c>
      <c r="H1254" s="11">
        <v>8</v>
      </c>
      <c r="I1254" s="20" t="s">
        <v>259</v>
      </c>
      <c r="J1254" s="11" t="s">
        <v>261</v>
      </c>
      <c r="K1254" s="11" t="s">
        <v>2958</v>
      </c>
      <c r="L1254" s="11">
        <v>2</v>
      </c>
    </row>
    <row r="1255" spans="1:12">
      <c r="A1255" s="11" t="s">
        <v>2255</v>
      </c>
      <c r="D1255" s="11" t="s">
        <v>260</v>
      </c>
      <c r="E1255" s="19" t="s">
        <v>2505</v>
      </c>
      <c r="F1255" s="10">
        <v>42036</v>
      </c>
      <c r="G1255" s="10">
        <v>44593</v>
      </c>
      <c r="H1255" s="11">
        <v>8</v>
      </c>
      <c r="I1255" s="20" t="s">
        <v>259</v>
      </c>
      <c r="J1255" s="11" t="s">
        <v>261</v>
      </c>
      <c r="K1255" s="11" t="s">
        <v>2958</v>
      </c>
      <c r="L1255" s="11">
        <v>2</v>
      </c>
    </row>
    <row r="1256" spans="1:12">
      <c r="A1256" s="11" t="s">
        <v>2256</v>
      </c>
      <c r="D1256" s="11" t="s">
        <v>260</v>
      </c>
      <c r="E1256" s="19" t="s">
        <v>2506</v>
      </c>
      <c r="F1256" s="10">
        <v>42036</v>
      </c>
      <c r="G1256" s="10">
        <v>44593</v>
      </c>
      <c r="H1256" s="11">
        <v>8</v>
      </c>
      <c r="I1256" s="20" t="s">
        <v>259</v>
      </c>
      <c r="J1256" s="11" t="s">
        <v>261</v>
      </c>
      <c r="K1256" s="11" t="s">
        <v>2958</v>
      </c>
      <c r="L1256" s="11">
        <v>2</v>
      </c>
    </row>
    <row r="1257" spans="1:12">
      <c r="A1257" s="11" t="s">
        <v>2257</v>
      </c>
      <c r="D1257" s="11" t="s">
        <v>260</v>
      </c>
      <c r="E1257" s="19" t="s">
        <v>2507</v>
      </c>
      <c r="F1257" s="10">
        <v>42036</v>
      </c>
      <c r="G1257" s="10">
        <v>44593</v>
      </c>
      <c r="H1257" s="11">
        <v>8</v>
      </c>
      <c r="I1257" s="20" t="s">
        <v>259</v>
      </c>
      <c r="J1257" s="11" t="s">
        <v>261</v>
      </c>
      <c r="K1257" s="11" t="s">
        <v>2958</v>
      </c>
      <c r="L1257" s="11">
        <v>2</v>
      </c>
    </row>
    <row r="1258" spans="1:12">
      <c r="A1258" s="11" t="s">
        <v>2258</v>
      </c>
      <c r="D1258" s="11" t="s">
        <v>260</v>
      </c>
      <c r="E1258" s="19" t="s">
        <v>2508</v>
      </c>
      <c r="F1258" s="10">
        <v>42036</v>
      </c>
      <c r="G1258" s="10">
        <v>44593</v>
      </c>
      <c r="H1258" s="11">
        <v>8</v>
      </c>
      <c r="I1258" s="20" t="s">
        <v>259</v>
      </c>
      <c r="J1258" s="11" t="s">
        <v>261</v>
      </c>
      <c r="K1258" s="11" t="s">
        <v>2958</v>
      </c>
      <c r="L1258" s="11">
        <v>2</v>
      </c>
    </row>
    <row r="1259" spans="1:12">
      <c r="A1259" s="11" t="s">
        <v>2259</v>
      </c>
      <c r="D1259" s="11" t="s">
        <v>260</v>
      </c>
      <c r="E1259" s="19" t="s">
        <v>2509</v>
      </c>
      <c r="F1259" s="10">
        <v>42036</v>
      </c>
      <c r="G1259" s="10">
        <v>44593</v>
      </c>
      <c r="H1259" s="11">
        <v>8</v>
      </c>
      <c r="I1259" s="20" t="s">
        <v>259</v>
      </c>
      <c r="J1259" s="11" t="s">
        <v>261</v>
      </c>
      <c r="K1259" s="11" t="s">
        <v>2958</v>
      </c>
      <c r="L1259" s="11">
        <v>2</v>
      </c>
    </row>
    <row r="1260" spans="1:12">
      <c r="A1260" s="11" t="s">
        <v>2260</v>
      </c>
      <c r="D1260" s="11" t="s">
        <v>260</v>
      </c>
      <c r="E1260" s="19" t="s">
        <v>2510</v>
      </c>
      <c r="F1260" s="10">
        <v>42036</v>
      </c>
      <c r="G1260" s="10">
        <v>44593</v>
      </c>
      <c r="H1260" s="11">
        <v>8</v>
      </c>
      <c r="I1260" s="20" t="s">
        <v>259</v>
      </c>
      <c r="J1260" s="11" t="s">
        <v>261</v>
      </c>
      <c r="K1260" s="11" t="s">
        <v>2958</v>
      </c>
      <c r="L1260" s="11">
        <v>2</v>
      </c>
    </row>
    <row r="1261" spans="1:12">
      <c r="A1261" s="11" t="s">
        <v>2261</v>
      </c>
      <c r="D1261" s="11" t="s">
        <v>260</v>
      </c>
      <c r="E1261" s="19" t="s">
        <v>2511</v>
      </c>
      <c r="F1261" s="10">
        <v>42036</v>
      </c>
      <c r="G1261" s="10">
        <v>44593</v>
      </c>
      <c r="H1261" s="11">
        <v>8</v>
      </c>
      <c r="I1261" s="20" t="s">
        <v>259</v>
      </c>
      <c r="J1261" s="11" t="s">
        <v>261</v>
      </c>
      <c r="K1261" s="11" t="s">
        <v>2958</v>
      </c>
      <c r="L1261" s="11">
        <v>2</v>
      </c>
    </row>
    <row r="1262" spans="1:12">
      <c r="A1262" s="11" t="s">
        <v>2512</v>
      </c>
      <c r="D1262" s="11" t="s">
        <v>260</v>
      </c>
      <c r="E1262" s="19" t="s">
        <v>2732</v>
      </c>
      <c r="F1262" s="10">
        <v>42036</v>
      </c>
      <c r="G1262" s="10">
        <v>44593</v>
      </c>
      <c r="H1262" s="11">
        <v>8</v>
      </c>
      <c r="I1262" s="20" t="s">
        <v>259</v>
      </c>
      <c r="J1262" s="11" t="s">
        <v>261</v>
      </c>
      <c r="K1262" s="11" t="s">
        <v>2958</v>
      </c>
      <c r="L1262" s="11">
        <v>2</v>
      </c>
    </row>
    <row r="1263" spans="1:12">
      <c r="A1263" s="11" t="s">
        <v>2513</v>
      </c>
      <c r="D1263" s="11" t="s">
        <v>260</v>
      </c>
      <c r="E1263" s="19" t="s">
        <v>2733</v>
      </c>
      <c r="F1263" s="10">
        <v>42036</v>
      </c>
      <c r="G1263" s="10">
        <v>44593</v>
      </c>
      <c r="H1263" s="11">
        <v>8</v>
      </c>
      <c r="I1263" s="20" t="s">
        <v>259</v>
      </c>
      <c r="J1263" s="11" t="s">
        <v>261</v>
      </c>
      <c r="K1263" s="11" t="s">
        <v>2958</v>
      </c>
      <c r="L1263" s="11">
        <v>2</v>
      </c>
    </row>
    <row r="1264" spans="1:12">
      <c r="A1264" s="11" t="s">
        <v>2514</v>
      </c>
      <c r="D1264" s="11" t="s">
        <v>260</v>
      </c>
      <c r="E1264" s="19" t="s">
        <v>2734</v>
      </c>
      <c r="F1264" s="10">
        <v>42036</v>
      </c>
      <c r="G1264" s="10">
        <v>44593</v>
      </c>
      <c r="H1264" s="11">
        <v>8</v>
      </c>
      <c r="I1264" s="20" t="s">
        <v>259</v>
      </c>
      <c r="J1264" s="11" t="s">
        <v>261</v>
      </c>
      <c r="K1264" s="11" t="s">
        <v>2958</v>
      </c>
      <c r="L1264" s="11">
        <v>2</v>
      </c>
    </row>
    <row r="1265" spans="1:12">
      <c r="A1265" s="11" t="s">
        <v>2515</v>
      </c>
      <c r="D1265" s="11" t="s">
        <v>260</v>
      </c>
      <c r="E1265" s="19" t="s">
        <v>2735</v>
      </c>
      <c r="F1265" s="10">
        <v>42036</v>
      </c>
      <c r="G1265" s="10">
        <v>44593</v>
      </c>
      <c r="H1265" s="11">
        <v>8</v>
      </c>
      <c r="I1265" s="20" t="s">
        <v>259</v>
      </c>
      <c r="J1265" s="11" t="s">
        <v>261</v>
      </c>
      <c r="K1265" s="11" t="s">
        <v>2958</v>
      </c>
      <c r="L1265" s="11">
        <v>2</v>
      </c>
    </row>
    <row r="1266" spans="1:12">
      <c r="A1266" s="11" t="s">
        <v>2516</v>
      </c>
      <c r="D1266" s="11" t="s">
        <v>260</v>
      </c>
      <c r="E1266" s="19" t="s">
        <v>2736</v>
      </c>
      <c r="F1266" s="10">
        <v>42036</v>
      </c>
      <c r="G1266" s="10">
        <v>44593</v>
      </c>
      <c r="H1266" s="11">
        <v>8</v>
      </c>
      <c r="I1266" s="20" t="s">
        <v>259</v>
      </c>
      <c r="J1266" s="11" t="s">
        <v>261</v>
      </c>
      <c r="K1266" s="11" t="s">
        <v>2958</v>
      </c>
      <c r="L1266" s="11">
        <v>2</v>
      </c>
    </row>
    <row r="1267" spans="1:12">
      <c r="A1267" s="11" t="s">
        <v>2517</v>
      </c>
      <c r="D1267" s="11" t="s">
        <v>260</v>
      </c>
      <c r="E1267" s="19" t="s">
        <v>2737</v>
      </c>
      <c r="F1267" s="10">
        <v>42036</v>
      </c>
      <c r="G1267" s="10">
        <v>44593</v>
      </c>
      <c r="H1267" s="11">
        <v>8</v>
      </c>
      <c r="I1267" s="20" t="s">
        <v>259</v>
      </c>
      <c r="J1267" s="11" t="s">
        <v>261</v>
      </c>
      <c r="K1267" s="11" t="s">
        <v>2958</v>
      </c>
      <c r="L1267" s="11">
        <v>2</v>
      </c>
    </row>
    <row r="1268" spans="1:12">
      <c r="A1268" s="11" t="s">
        <v>2518</v>
      </c>
      <c r="D1268" s="11" t="s">
        <v>260</v>
      </c>
      <c r="E1268" s="19" t="s">
        <v>2738</v>
      </c>
      <c r="F1268" s="10">
        <v>42036</v>
      </c>
      <c r="G1268" s="10">
        <v>44593</v>
      </c>
      <c r="H1268" s="11">
        <v>8</v>
      </c>
      <c r="I1268" s="20" t="s">
        <v>259</v>
      </c>
      <c r="J1268" s="11" t="s">
        <v>261</v>
      </c>
      <c r="K1268" s="11" t="s">
        <v>2958</v>
      </c>
      <c r="L1268" s="11">
        <v>2</v>
      </c>
    </row>
    <row r="1269" spans="1:12">
      <c r="A1269" s="11" t="s">
        <v>2519</v>
      </c>
      <c r="D1269" s="11" t="s">
        <v>260</v>
      </c>
      <c r="E1269" s="19" t="s">
        <v>2739</v>
      </c>
      <c r="F1269" s="10">
        <v>42036</v>
      </c>
      <c r="G1269" s="10">
        <v>44593</v>
      </c>
      <c r="H1269" s="11">
        <v>8</v>
      </c>
      <c r="I1269" s="20" t="s">
        <v>259</v>
      </c>
      <c r="J1269" s="11" t="s">
        <v>261</v>
      </c>
      <c r="K1269" s="11" t="s">
        <v>2958</v>
      </c>
      <c r="L1269" s="11">
        <v>2</v>
      </c>
    </row>
    <row r="1270" spans="1:12">
      <c r="A1270" s="11" t="s">
        <v>2520</v>
      </c>
      <c r="D1270" s="11" t="s">
        <v>260</v>
      </c>
      <c r="E1270" s="19" t="s">
        <v>2740</v>
      </c>
      <c r="F1270" s="10">
        <v>42036</v>
      </c>
      <c r="G1270" s="10">
        <v>44593</v>
      </c>
      <c r="H1270" s="11">
        <v>8</v>
      </c>
      <c r="I1270" s="20" t="s">
        <v>259</v>
      </c>
      <c r="J1270" s="11" t="s">
        <v>261</v>
      </c>
      <c r="K1270" s="11" t="s">
        <v>2958</v>
      </c>
      <c r="L1270" s="11">
        <v>2</v>
      </c>
    </row>
    <row r="1271" spans="1:12">
      <c r="A1271" s="11" t="s">
        <v>2521</v>
      </c>
      <c r="D1271" s="11" t="s">
        <v>260</v>
      </c>
      <c r="E1271" s="19" t="s">
        <v>2741</v>
      </c>
      <c r="F1271" s="10">
        <v>42036</v>
      </c>
      <c r="G1271" s="10">
        <v>44593</v>
      </c>
      <c r="H1271" s="11">
        <v>8</v>
      </c>
      <c r="I1271" s="20" t="s">
        <v>259</v>
      </c>
      <c r="J1271" s="11" t="s">
        <v>261</v>
      </c>
      <c r="K1271" s="11" t="s">
        <v>2958</v>
      </c>
      <c r="L1271" s="11">
        <v>2</v>
      </c>
    </row>
    <row r="1272" spans="1:12">
      <c r="A1272" s="11" t="s">
        <v>2522</v>
      </c>
      <c r="D1272" s="11" t="s">
        <v>260</v>
      </c>
      <c r="E1272" s="19" t="s">
        <v>2742</v>
      </c>
      <c r="F1272" s="10">
        <v>42036</v>
      </c>
      <c r="G1272" s="10">
        <v>44593</v>
      </c>
      <c r="H1272" s="11">
        <v>8</v>
      </c>
      <c r="I1272" s="20" t="s">
        <v>259</v>
      </c>
      <c r="J1272" s="11" t="s">
        <v>261</v>
      </c>
      <c r="K1272" s="11" t="s">
        <v>2958</v>
      </c>
      <c r="L1272" s="11">
        <v>2</v>
      </c>
    </row>
    <row r="1273" spans="1:12">
      <c r="A1273" s="11" t="s">
        <v>2523</v>
      </c>
      <c r="D1273" s="11" t="s">
        <v>260</v>
      </c>
      <c r="E1273" s="19" t="s">
        <v>2743</v>
      </c>
      <c r="F1273" s="10">
        <v>42036</v>
      </c>
      <c r="G1273" s="10">
        <v>44593</v>
      </c>
      <c r="H1273" s="11">
        <v>8</v>
      </c>
      <c r="I1273" s="20" t="s">
        <v>259</v>
      </c>
      <c r="J1273" s="11" t="s">
        <v>261</v>
      </c>
      <c r="K1273" s="11" t="s">
        <v>2958</v>
      </c>
      <c r="L1273" s="11">
        <v>2</v>
      </c>
    </row>
    <row r="1274" spans="1:12">
      <c r="A1274" s="11" t="s">
        <v>2524</v>
      </c>
      <c r="D1274" s="11" t="s">
        <v>260</v>
      </c>
      <c r="E1274" s="19" t="s">
        <v>2744</v>
      </c>
      <c r="F1274" s="10">
        <v>42036</v>
      </c>
      <c r="G1274" s="10">
        <v>44593</v>
      </c>
      <c r="H1274" s="11">
        <v>8</v>
      </c>
      <c r="I1274" s="20" t="s">
        <v>259</v>
      </c>
      <c r="J1274" s="11" t="s">
        <v>261</v>
      </c>
      <c r="K1274" s="11" t="s">
        <v>2958</v>
      </c>
      <c r="L1274" s="11">
        <v>2</v>
      </c>
    </row>
    <row r="1275" spans="1:12">
      <c r="A1275" s="11" t="s">
        <v>2525</v>
      </c>
      <c r="D1275" s="11" t="s">
        <v>260</v>
      </c>
      <c r="E1275" s="19" t="s">
        <v>2745</v>
      </c>
      <c r="F1275" s="10">
        <v>42036</v>
      </c>
      <c r="G1275" s="10">
        <v>44593</v>
      </c>
      <c r="H1275" s="11">
        <v>8</v>
      </c>
      <c r="I1275" s="20" t="s">
        <v>259</v>
      </c>
      <c r="J1275" s="11" t="s">
        <v>261</v>
      </c>
      <c r="K1275" s="11" t="s">
        <v>2958</v>
      </c>
      <c r="L1275" s="11">
        <v>2</v>
      </c>
    </row>
    <row r="1276" spans="1:12">
      <c r="A1276" s="11" t="s">
        <v>2526</v>
      </c>
      <c r="D1276" s="11" t="s">
        <v>260</v>
      </c>
      <c r="E1276" s="19" t="s">
        <v>2746</v>
      </c>
      <c r="F1276" s="10">
        <v>42036</v>
      </c>
      <c r="G1276" s="10">
        <v>44593</v>
      </c>
      <c r="H1276" s="11">
        <v>8</v>
      </c>
      <c r="I1276" s="20" t="s">
        <v>259</v>
      </c>
      <c r="J1276" s="11" t="s">
        <v>261</v>
      </c>
      <c r="K1276" s="11" t="s">
        <v>2958</v>
      </c>
      <c r="L1276" s="11">
        <v>2</v>
      </c>
    </row>
    <row r="1277" spans="1:12">
      <c r="A1277" s="11" t="s">
        <v>2527</v>
      </c>
      <c r="D1277" s="11" t="s">
        <v>260</v>
      </c>
      <c r="E1277" s="19" t="s">
        <v>2747</v>
      </c>
      <c r="F1277" s="10">
        <v>42036</v>
      </c>
      <c r="G1277" s="10">
        <v>44593</v>
      </c>
      <c r="H1277" s="11">
        <v>8</v>
      </c>
      <c r="I1277" s="20" t="s">
        <v>259</v>
      </c>
      <c r="J1277" s="11" t="s">
        <v>261</v>
      </c>
      <c r="K1277" s="11" t="s">
        <v>2958</v>
      </c>
      <c r="L1277" s="11">
        <v>2</v>
      </c>
    </row>
    <row r="1278" spans="1:12">
      <c r="A1278" s="11" t="s">
        <v>2528</v>
      </c>
      <c r="D1278" s="11" t="s">
        <v>260</v>
      </c>
      <c r="E1278" s="19" t="s">
        <v>2748</v>
      </c>
      <c r="F1278" s="10">
        <v>42036</v>
      </c>
      <c r="G1278" s="10">
        <v>44593</v>
      </c>
      <c r="H1278" s="11">
        <v>8</v>
      </c>
      <c r="I1278" s="20" t="s">
        <v>259</v>
      </c>
      <c r="J1278" s="11" t="s">
        <v>261</v>
      </c>
      <c r="K1278" s="11" t="s">
        <v>2958</v>
      </c>
      <c r="L1278" s="11">
        <v>2</v>
      </c>
    </row>
    <row r="1279" spans="1:12">
      <c r="A1279" s="11" t="s">
        <v>2529</v>
      </c>
      <c r="D1279" s="11" t="s">
        <v>260</v>
      </c>
      <c r="E1279" s="19" t="s">
        <v>2749</v>
      </c>
      <c r="F1279" s="10">
        <v>42036</v>
      </c>
      <c r="G1279" s="10">
        <v>44593</v>
      </c>
      <c r="H1279" s="11">
        <v>8</v>
      </c>
      <c r="I1279" s="20" t="s">
        <v>259</v>
      </c>
      <c r="J1279" s="11" t="s">
        <v>261</v>
      </c>
      <c r="K1279" s="11" t="s">
        <v>2958</v>
      </c>
      <c r="L1279" s="11">
        <v>2</v>
      </c>
    </row>
    <row r="1280" spans="1:12">
      <c r="A1280" s="11" t="s">
        <v>2530</v>
      </c>
      <c r="D1280" s="11" t="s">
        <v>260</v>
      </c>
      <c r="E1280" s="19" t="s">
        <v>2750</v>
      </c>
      <c r="F1280" s="10">
        <v>42036</v>
      </c>
      <c r="G1280" s="10">
        <v>44593</v>
      </c>
      <c r="H1280" s="11">
        <v>8</v>
      </c>
      <c r="I1280" s="20" t="s">
        <v>259</v>
      </c>
      <c r="J1280" s="11" t="s">
        <v>261</v>
      </c>
      <c r="K1280" s="11" t="s">
        <v>2958</v>
      </c>
      <c r="L1280" s="11">
        <v>2</v>
      </c>
    </row>
    <row r="1281" spans="1:12">
      <c r="A1281" s="11" t="s">
        <v>2531</v>
      </c>
      <c r="D1281" s="11" t="s">
        <v>260</v>
      </c>
      <c r="E1281" s="19" t="s">
        <v>2751</v>
      </c>
      <c r="F1281" s="10">
        <v>42036</v>
      </c>
      <c r="G1281" s="10">
        <v>44593</v>
      </c>
      <c r="H1281" s="11">
        <v>8</v>
      </c>
      <c r="I1281" s="20" t="s">
        <v>259</v>
      </c>
      <c r="J1281" s="11" t="s">
        <v>261</v>
      </c>
      <c r="K1281" s="11" t="s">
        <v>2958</v>
      </c>
      <c r="L1281" s="11">
        <v>2</v>
      </c>
    </row>
    <row r="1282" spans="1:12">
      <c r="A1282" s="11" t="s">
        <v>2532</v>
      </c>
      <c r="D1282" s="11" t="s">
        <v>260</v>
      </c>
      <c r="E1282" s="19" t="s">
        <v>2752</v>
      </c>
      <c r="F1282" s="10">
        <v>42036</v>
      </c>
      <c r="G1282" s="10">
        <v>44593</v>
      </c>
      <c r="H1282" s="11">
        <v>8</v>
      </c>
      <c r="I1282" s="20" t="s">
        <v>259</v>
      </c>
      <c r="J1282" s="11" t="s">
        <v>261</v>
      </c>
      <c r="K1282" s="11" t="s">
        <v>2958</v>
      </c>
      <c r="L1282" s="11">
        <v>2</v>
      </c>
    </row>
    <row r="1283" spans="1:12">
      <c r="A1283" s="11" t="s">
        <v>2533</v>
      </c>
      <c r="D1283" s="11" t="s">
        <v>260</v>
      </c>
      <c r="E1283" s="19" t="s">
        <v>2753</v>
      </c>
      <c r="F1283" s="10">
        <v>42036</v>
      </c>
      <c r="G1283" s="10">
        <v>44593</v>
      </c>
      <c r="H1283" s="11">
        <v>8</v>
      </c>
      <c r="I1283" s="20" t="s">
        <v>259</v>
      </c>
      <c r="J1283" s="11" t="s">
        <v>261</v>
      </c>
      <c r="K1283" s="11" t="s">
        <v>2958</v>
      </c>
      <c r="L1283" s="11">
        <v>2</v>
      </c>
    </row>
    <row r="1284" spans="1:12">
      <c r="A1284" s="11" t="s">
        <v>2534</v>
      </c>
      <c r="D1284" s="11" t="s">
        <v>260</v>
      </c>
      <c r="E1284" s="19" t="s">
        <v>2754</v>
      </c>
      <c r="F1284" s="10">
        <v>42036</v>
      </c>
      <c r="G1284" s="10">
        <v>44593</v>
      </c>
      <c r="H1284" s="11">
        <v>8</v>
      </c>
      <c r="I1284" s="20" t="s">
        <v>259</v>
      </c>
      <c r="J1284" s="11" t="s">
        <v>261</v>
      </c>
      <c r="K1284" s="11" t="s">
        <v>2958</v>
      </c>
      <c r="L1284" s="11">
        <v>2</v>
      </c>
    </row>
    <row r="1285" spans="1:12">
      <c r="A1285" s="11" t="s">
        <v>2535</v>
      </c>
      <c r="D1285" s="11" t="s">
        <v>260</v>
      </c>
      <c r="E1285" s="19" t="s">
        <v>2755</v>
      </c>
      <c r="F1285" s="10">
        <v>42036</v>
      </c>
      <c r="G1285" s="10">
        <v>44593</v>
      </c>
      <c r="H1285" s="11">
        <v>8</v>
      </c>
      <c r="I1285" s="20" t="s">
        <v>259</v>
      </c>
      <c r="J1285" s="11" t="s">
        <v>261</v>
      </c>
      <c r="K1285" s="11" t="s">
        <v>2958</v>
      </c>
      <c r="L1285" s="11">
        <v>2</v>
      </c>
    </row>
    <row r="1286" spans="1:12">
      <c r="A1286" s="11" t="s">
        <v>2536</v>
      </c>
      <c r="D1286" s="11" t="s">
        <v>260</v>
      </c>
      <c r="E1286" s="19" t="s">
        <v>2756</v>
      </c>
      <c r="F1286" s="10">
        <v>42036</v>
      </c>
      <c r="G1286" s="10">
        <v>44593</v>
      </c>
      <c r="H1286" s="11">
        <v>8</v>
      </c>
      <c r="I1286" s="20" t="s">
        <v>259</v>
      </c>
      <c r="J1286" s="11" t="s">
        <v>261</v>
      </c>
      <c r="K1286" s="11" t="s">
        <v>2958</v>
      </c>
      <c r="L1286" s="11">
        <v>2</v>
      </c>
    </row>
    <row r="1287" spans="1:12">
      <c r="A1287" s="11" t="s">
        <v>2537</v>
      </c>
      <c r="D1287" s="11" t="s">
        <v>260</v>
      </c>
      <c r="E1287" s="19" t="s">
        <v>2757</v>
      </c>
      <c r="F1287" s="10">
        <v>42036</v>
      </c>
      <c r="G1287" s="10">
        <v>44593</v>
      </c>
      <c r="H1287" s="11">
        <v>8</v>
      </c>
      <c r="I1287" s="20" t="s">
        <v>259</v>
      </c>
      <c r="J1287" s="11" t="s">
        <v>261</v>
      </c>
      <c r="K1287" s="11" t="s">
        <v>2958</v>
      </c>
      <c r="L1287" s="11">
        <v>2</v>
      </c>
    </row>
    <row r="1288" spans="1:12">
      <c r="A1288" s="11" t="s">
        <v>2538</v>
      </c>
      <c r="D1288" s="11" t="s">
        <v>260</v>
      </c>
      <c r="E1288" s="19" t="s">
        <v>2758</v>
      </c>
      <c r="F1288" s="10">
        <v>42036</v>
      </c>
      <c r="G1288" s="10">
        <v>44593</v>
      </c>
      <c r="H1288" s="11">
        <v>8</v>
      </c>
      <c r="I1288" s="20" t="s">
        <v>259</v>
      </c>
      <c r="J1288" s="11" t="s">
        <v>261</v>
      </c>
      <c r="K1288" s="11" t="s">
        <v>2958</v>
      </c>
      <c r="L1288" s="11">
        <v>2</v>
      </c>
    </row>
    <row r="1289" spans="1:12">
      <c r="A1289" s="11" t="s">
        <v>2539</v>
      </c>
      <c r="D1289" s="11" t="s">
        <v>260</v>
      </c>
      <c r="E1289" s="19" t="s">
        <v>2759</v>
      </c>
      <c r="F1289" s="10">
        <v>42036</v>
      </c>
      <c r="G1289" s="10">
        <v>44593</v>
      </c>
      <c r="H1289" s="11">
        <v>8</v>
      </c>
      <c r="I1289" s="20" t="s">
        <v>259</v>
      </c>
      <c r="J1289" s="11" t="s">
        <v>261</v>
      </c>
      <c r="K1289" s="11" t="s">
        <v>2958</v>
      </c>
      <c r="L1289" s="11">
        <v>2</v>
      </c>
    </row>
    <row r="1290" spans="1:12">
      <c r="A1290" s="11" t="s">
        <v>2540</v>
      </c>
      <c r="D1290" s="11" t="s">
        <v>260</v>
      </c>
      <c r="E1290" s="19" t="s">
        <v>2760</v>
      </c>
      <c r="F1290" s="10">
        <v>42036</v>
      </c>
      <c r="G1290" s="10">
        <v>44593</v>
      </c>
      <c r="H1290" s="11">
        <v>8</v>
      </c>
      <c r="I1290" s="20" t="s">
        <v>259</v>
      </c>
      <c r="J1290" s="11" t="s">
        <v>261</v>
      </c>
      <c r="K1290" s="11" t="s">
        <v>2958</v>
      </c>
      <c r="L1290" s="11">
        <v>2</v>
      </c>
    </row>
    <row r="1291" spans="1:12">
      <c r="A1291" s="11" t="s">
        <v>2541</v>
      </c>
      <c r="D1291" s="11" t="s">
        <v>260</v>
      </c>
      <c r="E1291" s="19" t="s">
        <v>2761</v>
      </c>
      <c r="F1291" s="10">
        <v>42036</v>
      </c>
      <c r="G1291" s="10">
        <v>44593</v>
      </c>
      <c r="H1291" s="11">
        <v>8</v>
      </c>
      <c r="I1291" s="20" t="s">
        <v>259</v>
      </c>
      <c r="J1291" s="11" t="s">
        <v>261</v>
      </c>
      <c r="K1291" s="11" t="s">
        <v>2958</v>
      </c>
      <c r="L1291" s="11">
        <v>2</v>
      </c>
    </row>
    <row r="1292" spans="1:12">
      <c r="A1292" s="11" t="s">
        <v>2542</v>
      </c>
      <c r="D1292" s="11" t="s">
        <v>260</v>
      </c>
      <c r="E1292" s="19" t="s">
        <v>2762</v>
      </c>
      <c r="F1292" s="10">
        <v>42036</v>
      </c>
      <c r="G1292" s="10">
        <v>44593</v>
      </c>
      <c r="H1292" s="11">
        <v>8</v>
      </c>
      <c r="I1292" s="20" t="s">
        <v>259</v>
      </c>
      <c r="J1292" s="11" t="s">
        <v>261</v>
      </c>
      <c r="K1292" s="11" t="s">
        <v>2958</v>
      </c>
      <c r="L1292" s="11">
        <v>2</v>
      </c>
    </row>
    <row r="1293" spans="1:12">
      <c r="A1293" s="11" t="s">
        <v>2543</v>
      </c>
      <c r="D1293" s="11" t="s">
        <v>260</v>
      </c>
      <c r="E1293" s="19" t="s">
        <v>2763</v>
      </c>
      <c r="F1293" s="10">
        <v>42036</v>
      </c>
      <c r="G1293" s="10">
        <v>44593</v>
      </c>
      <c r="H1293" s="11">
        <v>8</v>
      </c>
      <c r="I1293" s="20" t="s">
        <v>259</v>
      </c>
      <c r="J1293" s="11" t="s">
        <v>261</v>
      </c>
      <c r="K1293" s="11" t="s">
        <v>2958</v>
      </c>
      <c r="L1293" s="11">
        <v>2</v>
      </c>
    </row>
    <row r="1294" spans="1:12">
      <c r="A1294" s="11" t="s">
        <v>2544</v>
      </c>
      <c r="D1294" s="11" t="s">
        <v>260</v>
      </c>
      <c r="E1294" s="19" t="s">
        <v>2764</v>
      </c>
      <c r="F1294" s="10">
        <v>42036</v>
      </c>
      <c r="G1294" s="10">
        <v>44593</v>
      </c>
      <c r="H1294" s="11">
        <v>8</v>
      </c>
      <c r="I1294" s="20" t="s">
        <v>259</v>
      </c>
      <c r="J1294" s="11" t="s">
        <v>261</v>
      </c>
      <c r="K1294" s="11" t="s">
        <v>2958</v>
      </c>
      <c r="L1294" s="11">
        <v>2</v>
      </c>
    </row>
    <row r="1295" spans="1:12">
      <c r="A1295" s="11" t="s">
        <v>2545</v>
      </c>
      <c r="D1295" s="11" t="s">
        <v>260</v>
      </c>
      <c r="E1295" s="19" t="s">
        <v>2765</v>
      </c>
      <c r="F1295" s="10">
        <v>42036</v>
      </c>
      <c r="G1295" s="10">
        <v>44593</v>
      </c>
      <c r="H1295" s="11">
        <v>8</v>
      </c>
      <c r="I1295" s="20" t="s">
        <v>259</v>
      </c>
      <c r="J1295" s="11" t="s">
        <v>261</v>
      </c>
      <c r="K1295" s="11" t="s">
        <v>2958</v>
      </c>
      <c r="L1295" s="11">
        <v>2</v>
      </c>
    </row>
    <row r="1296" spans="1:12">
      <c r="A1296" s="11" t="s">
        <v>2546</v>
      </c>
      <c r="D1296" s="11" t="s">
        <v>260</v>
      </c>
      <c r="E1296" s="19" t="s">
        <v>2766</v>
      </c>
      <c r="F1296" s="10">
        <v>42036</v>
      </c>
      <c r="G1296" s="10">
        <v>44593</v>
      </c>
      <c r="H1296" s="11">
        <v>8</v>
      </c>
      <c r="I1296" s="20" t="s">
        <v>259</v>
      </c>
      <c r="J1296" s="11" t="s">
        <v>261</v>
      </c>
      <c r="K1296" s="11" t="s">
        <v>2958</v>
      </c>
      <c r="L1296" s="11">
        <v>2</v>
      </c>
    </row>
    <row r="1297" spans="1:12">
      <c r="A1297" s="11" t="s">
        <v>2547</v>
      </c>
      <c r="D1297" s="11" t="s">
        <v>260</v>
      </c>
      <c r="E1297" s="19" t="s">
        <v>2767</v>
      </c>
      <c r="F1297" s="10">
        <v>42036</v>
      </c>
      <c r="G1297" s="10">
        <v>44593</v>
      </c>
      <c r="H1297" s="11">
        <v>8</v>
      </c>
      <c r="I1297" s="20" t="s">
        <v>259</v>
      </c>
      <c r="J1297" s="11" t="s">
        <v>261</v>
      </c>
      <c r="K1297" s="11" t="s">
        <v>2958</v>
      </c>
      <c r="L1297" s="11">
        <v>2</v>
      </c>
    </row>
    <row r="1298" spans="1:12">
      <c r="A1298" s="11" t="s">
        <v>2548</v>
      </c>
      <c r="D1298" s="11" t="s">
        <v>260</v>
      </c>
      <c r="E1298" s="19" t="s">
        <v>2768</v>
      </c>
      <c r="F1298" s="10">
        <v>42036</v>
      </c>
      <c r="G1298" s="10">
        <v>44593</v>
      </c>
      <c r="H1298" s="11">
        <v>8</v>
      </c>
      <c r="I1298" s="20" t="s">
        <v>259</v>
      </c>
      <c r="J1298" s="11" t="s">
        <v>261</v>
      </c>
      <c r="K1298" s="11" t="s">
        <v>2958</v>
      </c>
      <c r="L1298" s="11">
        <v>2</v>
      </c>
    </row>
    <row r="1299" spans="1:12">
      <c r="A1299" s="11" t="s">
        <v>2549</v>
      </c>
      <c r="D1299" s="11" t="s">
        <v>260</v>
      </c>
      <c r="E1299" s="19" t="s">
        <v>2769</v>
      </c>
      <c r="F1299" s="10">
        <v>42036</v>
      </c>
      <c r="G1299" s="10">
        <v>44593</v>
      </c>
      <c r="H1299" s="11">
        <v>8</v>
      </c>
      <c r="I1299" s="20" t="s">
        <v>259</v>
      </c>
      <c r="J1299" s="11" t="s">
        <v>261</v>
      </c>
      <c r="K1299" s="11" t="s">
        <v>2958</v>
      </c>
      <c r="L1299" s="11">
        <v>2</v>
      </c>
    </row>
    <row r="1300" spans="1:12">
      <c r="A1300" s="11" t="s">
        <v>2550</v>
      </c>
      <c r="D1300" s="11" t="s">
        <v>260</v>
      </c>
      <c r="E1300" s="19" t="s">
        <v>2770</v>
      </c>
      <c r="F1300" s="10">
        <v>42036</v>
      </c>
      <c r="G1300" s="10">
        <v>44593</v>
      </c>
      <c r="H1300" s="11">
        <v>8</v>
      </c>
      <c r="I1300" s="20" t="s">
        <v>259</v>
      </c>
      <c r="J1300" s="11" t="s">
        <v>261</v>
      </c>
      <c r="K1300" s="11" t="s">
        <v>2958</v>
      </c>
      <c r="L1300" s="11">
        <v>2</v>
      </c>
    </row>
    <row r="1301" spans="1:12">
      <c r="A1301" s="11" t="s">
        <v>2551</v>
      </c>
      <c r="D1301" s="11" t="s">
        <v>260</v>
      </c>
      <c r="E1301" s="19" t="s">
        <v>2771</v>
      </c>
      <c r="F1301" s="10">
        <v>42036</v>
      </c>
      <c r="G1301" s="10">
        <v>44593</v>
      </c>
      <c r="H1301" s="11">
        <v>8</v>
      </c>
      <c r="I1301" s="20" t="s">
        <v>259</v>
      </c>
      <c r="J1301" s="11" t="s">
        <v>261</v>
      </c>
      <c r="K1301" s="11" t="s">
        <v>2958</v>
      </c>
      <c r="L1301" s="11">
        <v>2</v>
      </c>
    </row>
    <row r="1302" spans="1:12">
      <c r="A1302" s="11" t="s">
        <v>2552</v>
      </c>
      <c r="D1302" s="11" t="s">
        <v>260</v>
      </c>
      <c r="E1302" s="19" t="s">
        <v>2772</v>
      </c>
      <c r="F1302" s="10">
        <v>42036</v>
      </c>
      <c r="G1302" s="10">
        <v>44593</v>
      </c>
      <c r="H1302" s="11">
        <v>8</v>
      </c>
      <c r="I1302" s="20" t="s">
        <v>259</v>
      </c>
      <c r="J1302" s="11" t="s">
        <v>261</v>
      </c>
      <c r="K1302" s="11" t="s">
        <v>2958</v>
      </c>
      <c r="L1302" s="11">
        <v>2</v>
      </c>
    </row>
    <row r="1303" spans="1:12">
      <c r="A1303" s="11" t="s">
        <v>2553</v>
      </c>
      <c r="D1303" s="11" t="s">
        <v>260</v>
      </c>
      <c r="E1303" s="19" t="s">
        <v>2773</v>
      </c>
      <c r="F1303" s="10">
        <v>42036</v>
      </c>
      <c r="G1303" s="10">
        <v>44593</v>
      </c>
      <c r="H1303" s="11">
        <v>8</v>
      </c>
      <c r="I1303" s="20" t="s">
        <v>259</v>
      </c>
      <c r="J1303" s="11" t="s">
        <v>261</v>
      </c>
      <c r="K1303" s="11" t="s">
        <v>2958</v>
      </c>
      <c r="L1303" s="11">
        <v>2</v>
      </c>
    </row>
    <row r="1304" spans="1:12">
      <c r="A1304" s="11" t="s">
        <v>2554</v>
      </c>
      <c r="D1304" s="11" t="s">
        <v>260</v>
      </c>
      <c r="E1304" s="19" t="s">
        <v>2774</v>
      </c>
      <c r="F1304" s="10">
        <v>42036</v>
      </c>
      <c r="G1304" s="10">
        <v>44593</v>
      </c>
      <c r="H1304" s="11">
        <v>8</v>
      </c>
      <c r="I1304" s="20" t="s">
        <v>259</v>
      </c>
      <c r="J1304" s="11" t="s">
        <v>261</v>
      </c>
      <c r="K1304" s="11" t="s">
        <v>2958</v>
      </c>
      <c r="L1304" s="11">
        <v>2</v>
      </c>
    </row>
    <row r="1305" spans="1:12">
      <c r="A1305" s="11" t="s">
        <v>2555</v>
      </c>
      <c r="D1305" s="11" t="s">
        <v>260</v>
      </c>
      <c r="E1305" s="19" t="s">
        <v>2775</v>
      </c>
      <c r="F1305" s="10">
        <v>42036</v>
      </c>
      <c r="G1305" s="10">
        <v>44593</v>
      </c>
      <c r="H1305" s="11">
        <v>8</v>
      </c>
      <c r="I1305" s="20" t="s">
        <v>259</v>
      </c>
      <c r="J1305" s="11" t="s">
        <v>261</v>
      </c>
      <c r="K1305" s="11" t="s">
        <v>2958</v>
      </c>
      <c r="L1305" s="11">
        <v>2</v>
      </c>
    </row>
    <row r="1306" spans="1:12">
      <c r="A1306" s="11" t="s">
        <v>2556</v>
      </c>
      <c r="D1306" s="11" t="s">
        <v>260</v>
      </c>
      <c r="E1306" s="19" t="s">
        <v>2776</v>
      </c>
      <c r="F1306" s="10">
        <v>42036</v>
      </c>
      <c r="G1306" s="10">
        <v>44593</v>
      </c>
      <c r="H1306" s="11">
        <v>8</v>
      </c>
      <c r="I1306" s="20" t="s">
        <v>259</v>
      </c>
      <c r="J1306" s="11" t="s">
        <v>261</v>
      </c>
      <c r="K1306" s="11" t="s">
        <v>2958</v>
      </c>
      <c r="L1306" s="11">
        <v>2</v>
      </c>
    </row>
    <row r="1307" spans="1:12">
      <c r="A1307" s="11" t="s">
        <v>2557</v>
      </c>
      <c r="D1307" s="11" t="s">
        <v>260</v>
      </c>
      <c r="E1307" s="19" t="s">
        <v>2777</v>
      </c>
      <c r="F1307" s="10">
        <v>42036</v>
      </c>
      <c r="G1307" s="10">
        <v>44593</v>
      </c>
      <c r="H1307" s="11">
        <v>8</v>
      </c>
      <c r="I1307" s="20" t="s">
        <v>259</v>
      </c>
      <c r="J1307" s="11" t="s">
        <v>261</v>
      </c>
      <c r="K1307" s="11" t="s">
        <v>2958</v>
      </c>
      <c r="L1307" s="11">
        <v>2</v>
      </c>
    </row>
    <row r="1308" spans="1:12">
      <c r="A1308" s="11" t="s">
        <v>2558</v>
      </c>
      <c r="D1308" s="11" t="s">
        <v>260</v>
      </c>
      <c r="E1308" s="19" t="s">
        <v>2778</v>
      </c>
      <c r="F1308" s="10">
        <v>42036</v>
      </c>
      <c r="G1308" s="10">
        <v>44593</v>
      </c>
      <c r="H1308" s="11">
        <v>8</v>
      </c>
      <c r="I1308" s="20" t="s">
        <v>259</v>
      </c>
      <c r="J1308" s="11" t="s">
        <v>261</v>
      </c>
      <c r="K1308" s="11" t="s">
        <v>2958</v>
      </c>
      <c r="L1308" s="11">
        <v>2</v>
      </c>
    </row>
    <row r="1309" spans="1:12">
      <c r="A1309" s="11" t="s">
        <v>2559</v>
      </c>
      <c r="D1309" s="11" t="s">
        <v>260</v>
      </c>
      <c r="E1309" s="19" t="s">
        <v>2779</v>
      </c>
      <c r="F1309" s="10">
        <v>42036</v>
      </c>
      <c r="G1309" s="10">
        <v>44593</v>
      </c>
      <c r="H1309" s="11">
        <v>8</v>
      </c>
      <c r="I1309" s="20" t="s">
        <v>259</v>
      </c>
      <c r="J1309" s="11" t="s">
        <v>261</v>
      </c>
      <c r="K1309" s="11" t="s">
        <v>2958</v>
      </c>
      <c r="L1309" s="11">
        <v>2</v>
      </c>
    </row>
    <row r="1310" spans="1:12">
      <c r="A1310" s="11" t="s">
        <v>2560</v>
      </c>
      <c r="D1310" s="11" t="s">
        <v>260</v>
      </c>
      <c r="E1310" s="19" t="s">
        <v>2780</v>
      </c>
      <c r="F1310" s="10">
        <v>42036</v>
      </c>
      <c r="G1310" s="10">
        <v>44593</v>
      </c>
      <c r="H1310" s="11">
        <v>8</v>
      </c>
      <c r="I1310" s="20" t="s">
        <v>259</v>
      </c>
      <c r="J1310" s="11" t="s">
        <v>261</v>
      </c>
      <c r="K1310" s="11" t="s">
        <v>2958</v>
      </c>
      <c r="L1310" s="11">
        <v>2</v>
      </c>
    </row>
    <row r="1311" spans="1:12">
      <c r="A1311" s="11" t="s">
        <v>2561</v>
      </c>
      <c r="D1311" s="11" t="s">
        <v>260</v>
      </c>
      <c r="E1311" s="19" t="s">
        <v>2781</v>
      </c>
      <c r="F1311" s="10">
        <v>42036</v>
      </c>
      <c r="G1311" s="10">
        <v>44593</v>
      </c>
      <c r="H1311" s="11">
        <v>8</v>
      </c>
      <c r="I1311" s="20" t="s">
        <v>259</v>
      </c>
      <c r="J1311" s="11" t="s">
        <v>261</v>
      </c>
      <c r="K1311" s="11" t="s">
        <v>2958</v>
      </c>
      <c r="L1311" s="11">
        <v>2</v>
      </c>
    </row>
    <row r="1312" spans="1:12">
      <c r="A1312" s="11" t="s">
        <v>2562</v>
      </c>
      <c r="D1312" s="11" t="s">
        <v>260</v>
      </c>
      <c r="E1312" s="19" t="s">
        <v>2782</v>
      </c>
      <c r="F1312" s="10">
        <v>42036</v>
      </c>
      <c r="G1312" s="10">
        <v>44593</v>
      </c>
      <c r="H1312" s="11">
        <v>8</v>
      </c>
      <c r="I1312" s="20" t="s">
        <v>259</v>
      </c>
      <c r="J1312" s="11" t="s">
        <v>261</v>
      </c>
      <c r="K1312" s="11" t="s">
        <v>2958</v>
      </c>
      <c r="L1312" s="11">
        <v>2</v>
      </c>
    </row>
    <row r="1313" spans="1:12">
      <c r="A1313" s="11" t="s">
        <v>2563</v>
      </c>
      <c r="D1313" s="11" t="s">
        <v>260</v>
      </c>
      <c r="E1313" s="19" t="s">
        <v>2783</v>
      </c>
      <c r="F1313" s="10">
        <v>42036</v>
      </c>
      <c r="G1313" s="10">
        <v>44593</v>
      </c>
      <c r="H1313" s="11">
        <v>8</v>
      </c>
      <c r="I1313" s="20" t="s">
        <v>259</v>
      </c>
      <c r="J1313" s="11" t="s">
        <v>261</v>
      </c>
      <c r="K1313" s="11" t="s">
        <v>2958</v>
      </c>
      <c r="L1313" s="11">
        <v>2</v>
      </c>
    </row>
    <row r="1314" spans="1:12">
      <c r="A1314" s="11" t="s">
        <v>2564</v>
      </c>
      <c r="D1314" s="11" t="s">
        <v>260</v>
      </c>
      <c r="E1314" s="19" t="s">
        <v>2784</v>
      </c>
      <c r="F1314" s="10">
        <v>42036</v>
      </c>
      <c r="G1314" s="10">
        <v>44593</v>
      </c>
      <c r="H1314" s="11">
        <v>8</v>
      </c>
      <c r="I1314" s="20" t="s">
        <v>259</v>
      </c>
      <c r="J1314" s="11" t="s">
        <v>261</v>
      </c>
      <c r="K1314" s="11" t="s">
        <v>2958</v>
      </c>
      <c r="L1314" s="11">
        <v>2</v>
      </c>
    </row>
    <row r="1315" spans="1:12">
      <c r="A1315" s="11" t="s">
        <v>2565</v>
      </c>
      <c r="D1315" s="11" t="s">
        <v>260</v>
      </c>
      <c r="E1315" s="19" t="s">
        <v>2785</v>
      </c>
      <c r="F1315" s="10">
        <v>42036</v>
      </c>
      <c r="G1315" s="10">
        <v>44593</v>
      </c>
      <c r="H1315" s="11">
        <v>8</v>
      </c>
      <c r="I1315" s="20" t="s">
        <v>259</v>
      </c>
      <c r="J1315" s="11" t="s">
        <v>261</v>
      </c>
      <c r="K1315" s="11" t="s">
        <v>2958</v>
      </c>
      <c r="L1315" s="11">
        <v>2</v>
      </c>
    </row>
    <row r="1316" spans="1:12">
      <c r="A1316" s="11" t="s">
        <v>2566</v>
      </c>
      <c r="D1316" s="11" t="s">
        <v>260</v>
      </c>
      <c r="E1316" s="19" t="s">
        <v>2786</v>
      </c>
      <c r="F1316" s="10">
        <v>42036</v>
      </c>
      <c r="G1316" s="10">
        <v>44593</v>
      </c>
      <c r="H1316" s="11">
        <v>8</v>
      </c>
      <c r="I1316" s="20" t="s">
        <v>259</v>
      </c>
      <c r="J1316" s="11" t="s">
        <v>261</v>
      </c>
      <c r="K1316" s="11" t="s">
        <v>2958</v>
      </c>
      <c r="L1316" s="11">
        <v>2</v>
      </c>
    </row>
    <row r="1317" spans="1:12">
      <c r="A1317" s="11" t="s">
        <v>2567</v>
      </c>
      <c r="D1317" s="11" t="s">
        <v>260</v>
      </c>
      <c r="E1317" s="19" t="s">
        <v>2787</v>
      </c>
      <c r="F1317" s="10">
        <v>42036</v>
      </c>
      <c r="G1317" s="10">
        <v>44593</v>
      </c>
      <c r="H1317" s="11">
        <v>8</v>
      </c>
      <c r="I1317" s="20" t="s">
        <v>259</v>
      </c>
      <c r="J1317" s="11" t="s">
        <v>261</v>
      </c>
      <c r="K1317" s="11" t="s">
        <v>2958</v>
      </c>
      <c r="L1317" s="11">
        <v>2</v>
      </c>
    </row>
    <row r="1318" spans="1:12">
      <c r="A1318" s="11" t="s">
        <v>2568</v>
      </c>
      <c r="D1318" s="11" t="s">
        <v>260</v>
      </c>
      <c r="E1318" s="19" t="s">
        <v>2788</v>
      </c>
      <c r="F1318" s="10">
        <v>42036</v>
      </c>
      <c r="G1318" s="10">
        <v>44593</v>
      </c>
      <c r="H1318" s="11">
        <v>8</v>
      </c>
      <c r="I1318" s="20" t="s">
        <v>259</v>
      </c>
      <c r="J1318" s="11" t="s">
        <v>261</v>
      </c>
      <c r="K1318" s="11" t="s">
        <v>2958</v>
      </c>
      <c r="L1318" s="11">
        <v>2</v>
      </c>
    </row>
    <row r="1319" spans="1:12">
      <c r="A1319" s="11" t="s">
        <v>2569</v>
      </c>
      <c r="D1319" s="11" t="s">
        <v>260</v>
      </c>
      <c r="E1319" s="19" t="s">
        <v>2789</v>
      </c>
      <c r="F1319" s="10">
        <v>42036</v>
      </c>
      <c r="G1319" s="10">
        <v>44593</v>
      </c>
      <c r="H1319" s="11">
        <v>8</v>
      </c>
      <c r="I1319" s="20" t="s">
        <v>259</v>
      </c>
      <c r="J1319" s="11" t="s">
        <v>261</v>
      </c>
      <c r="K1319" s="11" t="s">
        <v>2958</v>
      </c>
      <c r="L1319" s="11">
        <v>2</v>
      </c>
    </row>
    <row r="1320" spans="1:12">
      <c r="A1320" s="11" t="s">
        <v>2570</v>
      </c>
      <c r="D1320" s="11" t="s">
        <v>260</v>
      </c>
      <c r="E1320" s="19" t="s">
        <v>2790</v>
      </c>
      <c r="F1320" s="10">
        <v>42036</v>
      </c>
      <c r="G1320" s="10">
        <v>44593</v>
      </c>
      <c r="H1320" s="11">
        <v>8</v>
      </c>
      <c r="I1320" s="20" t="s">
        <v>259</v>
      </c>
      <c r="J1320" s="11" t="s">
        <v>261</v>
      </c>
      <c r="K1320" s="11" t="s">
        <v>2958</v>
      </c>
      <c r="L1320" s="11">
        <v>2</v>
      </c>
    </row>
    <row r="1321" spans="1:12">
      <c r="A1321" s="11" t="s">
        <v>2571</v>
      </c>
      <c r="D1321" s="11" t="s">
        <v>260</v>
      </c>
      <c r="E1321" s="19" t="s">
        <v>2791</v>
      </c>
      <c r="F1321" s="10">
        <v>42036</v>
      </c>
      <c r="G1321" s="10">
        <v>44593</v>
      </c>
      <c r="H1321" s="11">
        <v>8</v>
      </c>
      <c r="I1321" s="20" t="s">
        <v>259</v>
      </c>
      <c r="J1321" s="11" t="s">
        <v>261</v>
      </c>
      <c r="K1321" s="11" t="s">
        <v>2958</v>
      </c>
      <c r="L1321" s="11">
        <v>2</v>
      </c>
    </row>
    <row r="1322" spans="1:12">
      <c r="A1322" s="11" t="s">
        <v>2572</v>
      </c>
      <c r="D1322" s="11" t="s">
        <v>260</v>
      </c>
      <c r="E1322" s="19" t="s">
        <v>2792</v>
      </c>
      <c r="F1322" s="10">
        <v>42036</v>
      </c>
      <c r="G1322" s="10">
        <v>44593</v>
      </c>
      <c r="H1322" s="11">
        <v>8</v>
      </c>
      <c r="I1322" s="20" t="s">
        <v>259</v>
      </c>
      <c r="J1322" s="11" t="s">
        <v>261</v>
      </c>
      <c r="K1322" s="11" t="s">
        <v>2958</v>
      </c>
      <c r="L1322" s="11">
        <v>2</v>
      </c>
    </row>
    <row r="1323" spans="1:12">
      <c r="A1323" s="11" t="s">
        <v>2573</v>
      </c>
      <c r="D1323" s="11" t="s">
        <v>260</v>
      </c>
      <c r="E1323" s="19" t="s">
        <v>2793</v>
      </c>
      <c r="F1323" s="10">
        <v>42036</v>
      </c>
      <c r="G1323" s="10">
        <v>44593</v>
      </c>
      <c r="H1323" s="11">
        <v>8</v>
      </c>
      <c r="I1323" s="20" t="s">
        <v>259</v>
      </c>
      <c r="J1323" s="11" t="s">
        <v>261</v>
      </c>
      <c r="K1323" s="11" t="s">
        <v>2958</v>
      </c>
      <c r="L1323" s="11">
        <v>2</v>
      </c>
    </row>
    <row r="1324" spans="1:12">
      <c r="A1324" s="11" t="s">
        <v>2574</v>
      </c>
      <c r="D1324" s="11" t="s">
        <v>260</v>
      </c>
      <c r="E1324" s="19" t="s">
        <v>2794</v>
      </c>
      <c r="F1324" s="10">
        <v>42036</v>
      </c>
      <c r="G1324" s="10">
        <v>44593</v>
      </c>
      <c r="H1324" s="11">
        <v>8</v>
      </c>
      <c r="I1324" s="20" t="s">
        <v>259</v>
      </c>
      <c r="J1324" s="11" t="s">
        <v>261</v>
      </c>
      <c r="K1324" s="11" t="s">
        <v>2958</v>
      </c>
      <c r="L1324" s="11">
        <v>2</v>
      </c>
    </row>
    <row r="1325" spans="1:12">
      <c r="A1325" s="11" t="s">
        <v>2575</v>
      </c>
      <c r="D1325" s="11" t="s">
        <v>260</v>
      </c>
      <c r="E1325" s="19" t="s">
        <v>2795</v>
      </c>
      <c r="F1325" s="10">
        <v>42036</v>
      </c>
      <c r="G1325" s="10">
        <v>44593</v>
      </c>
      <c r="H1325" s="11">
        <v>8</v>
      </c>
      <c r="I1325" s="20" t="s">
        <v>259</v>
      </c>
      <c r="J1325" s="11" t="s">
        <v>261</v>
      </c>
      <c r="K1325" s="11" t="s">
        <v>2958</v>
      </c>
      <c r="L1325" s="11">
        <v>2</v>
      </c>
    </row>
    <row r="1326" spans="1:12">
      <c r="A1326" s="11" t="s">
        <v>2576</v>
      </c>
      <c r="D1326" s="11" t="s">
        <v>260</v>
      </c>
      <c r="E1326" s="19" t="s">
        <v>2796</v>
      </c>
      <c r="F1326" s="10">
        <v>42036</v>
      </c>
      <c r="G1326" s="10">
        <v>44593</v>
      </c>
      <c r="H1326" s="11">
        <v>8</v>
      </c>
      <c r="I1326" s="20" t="s">
        <v>259</v>
      </c>
      <c r="J1326" s="11" t="s">
        <v>261</v>
      </c>
      <c r="K1326" s="11" t="s">
        <v>2958</v>
      </c>
      <c r="L1326" s="11">
        <v>2</v>
      </c>
    </row>
    <row r="1327" spans="1:12">
      <c r="A1327" s="11" t="s">
        <v>2577</v>
      </c>
      <c r="D1327" s="11" t="s">
        <v>260</v>
      </c>
      <c r="E1327" s="19" t="s">
        <v>2797</v>
      </c>
      <c r="F1327" s="10">
        <v>42036</v>
      </c>
      <c r="G1327" s="10">
        <v>44593</v>
      </c>
      <c r="H1327" s="11">
        <v>8</v>
      </c>
      <c r="I1327" s="20" t="s">
        <v>259</v>
      </c>
      <c r="J1327" s="11" t="s">
        <v>261</v>
      </c>
      <c r="K1327" s="11" t="s">
        <v>2958</v>
      </c>
      <c r="L1327" s="11">
        <v>2</v>
      </c>
    </row>
    <row r="1328" spans="1:12">
      <c r="A1328" s="11" t="s">
        <v>2578</v>
      </c>
      <c r="D1328" s="11" t="s">
        <v>260</v>
      </c>
      <c r="E1328" s="19" t="s">
        <v>2798</v>
      </c>
      <c r="F1328" s="10">
        <v>42036</v>
      </c>
      <c r="G1328" s="10">
        <v>44593</v>
      </c>
      <c r="H1328" s="11">
        <v>8</v>
      </c>
      <c r="I1328" s="20" t="s">
        <v>259</v>
      </c>
      <c r="J1328" s="11" t="s">
        <v>261</v>
      </c>
      <c r="K1328" s="11" t="s">
        <v>2958</v>
      </c>
      <c r="L1328" s="11">
        <v>2</v>
      </c>
    </row>
    <row r="1329" spans="1:12">
      <c r="A1329" s="11" t="s">
        <v>2579</v>
      </c>
      <c r="D1329" s="11" t="s">
        <v>260</v>
      </c>
      <c r="E1329" s="19" t="s">
        <v>2799</v>
      </c>
      <c r="F1329" s="10">
        <v>42036</v>
      </c>
      <c r="G1329" s="10">
        <v>44593</v>
      </c>
      <c r="H1329" s="11">
        <v>8</v>
      </c>
      <c r="I1329" s="20" t="s">
        <v>259</v>
      </c>
      <c r="J1329" s="11" t="s">
        <v>261</v>
      </c>
      <c r="K1329" s="11" t="s">
        <v>2958</v>
      </c>
      <c r="L1329" s="11">
        <v>2</v>
      </c>
    </row>
    <row r="1330" spans="1:12">
      <c r="A1330" s="11" t="s">
        <v>2580</v>
      </c>
      <c r="D1330" s="11" t="s">
        <v>260</v>
      </c>
      <c r="E1330" s="19" t="s">
        <v>2800</v>
      </c>
      <c r="F1330" s="10">
        <v>42036</v>
      </c>
      <c r="G1330" s="10">
        <v>44593</v>
      </c>
      <c r="H1330" s="11">
        <v>8</v>
      </c>
      <c r="I1330" s="20" t="s">
        <v>259</v>
      </c>
      <c r="J1330" s="11" t="s">
        <v>261</v>
      </c>
      <c r="K1330" s="11" t="s">
        <v>2958</v>
      </c>
      <c r="L1330" s="11">
        <v>2</v>
      </c>
    </row>
    <row r="1331" spans="1:12">
      <c r="A1331" s="11" t="s">
        <v>2581</v>
      </c>
      <c r="D1331" s="11" t="s">
        <v>260</v>
      </c>
      <c r="E1331" s="19" t="s">
        <v>2801</v>
      </c>
      <c r="F1331" s="10">
        <v>42036</v>
      </c>
      <c r="G1331" s="10">
        <v>44593</v>
      </c>
      <c r="H1331" s="11">
        <v>8</v>
      </c>
      <c r="I1331" s="20" t="s">
        <v>259</v>
      </c>
      <c r="J1331" s="11" t="s">
        <v>261</v>
      </c>
      <c r="K1331" s="11" t="s">
        <v>2958</v>
      </c>
      <c r="L1331" s="11">
        <v>2</v>
      </c>
    </row>
    <row r="1332" spans="1:12">
      <c r="A1332" s="11" t="s">
        <v>2582</v>
      </c>
      <c r="D1332" s="11" t="s">
        <v>260</v>
      </c>
      <c r="E1332" s="19" t="s">
        <v>2802</v>
      </c>
      <c r="F1332" s="10">
        <v>42036</v>
      </c>
      <c r="G1332" s="10">
        <v>44593</v>
      </c>
      <c r="H1332" s="11">
        <v>8</v>
      </c>
      <c r="I1332" s="20" t="s">
        <v>259</v>
      </c>
      <c r="J1332" s="11" t="s">
        <v>261</v>
      </c>
      <c r="K1332" s="11" t="s">
        <v>2958</v>
      </c>
      <c r="L1332" s="11">
        <v>2</v>
      </c>
    </row>
    <row r="1333" spans="1:12">
      <c r="A1333" s="11" t="s">
        <v>2583</v>
      </c>
      <c r="D1333" s="11" t="s">
        <v>260</v>
      </c>
      <c r="E1333" s="19" t="s">
        <v>2803</v>
      </c>
      <c r="F1333" s="10">
        <v>42036</v>
      </c>
      <c r="G1333" s="10">
        <v>44593</v>
      </c>
      <c r="H1333" s="11">
        <v>8</v>
      </c>
      <c r="I1333" s="20" t="s">
        <v>259</v>
      </c>
      <c r="J1333" s="11" t="s">
        <v>261</v>
      </c>
      <c r="K1333" s="11" t="s">
        <v>2958</v>
      </c>
      <c r="L1333" s="11">
        <v>2</v>
      </c>
    </row>
    <row r="1334" spans="1:12">
      <c r="A1334" s="11" t="s">
        <v>2584</v>
      </c>
      <c r="D1334" s="11" t="s">
        <v>260</v>
      </c>
      <c r="E1334" s="19" t="s">
        <v>2804</v>
      </c>
      <c r="F1334" s="10">
        <v>42036</v>
      </c>
      <c r="G1334" s="10">
        <v>44593</v>
      </c>
      <c r="H1334" s="11">
        <v>8</v>
      </c>
      <c r="I1334" s="20" t="s">
        <v>259</v>
      </c>
      <c r="J1334" s="11" t="s">
        <v>261</v>
      </c>
      <c r="K1334" s="11" t="s">
        <v>2958</v>
      </c>
      <c r="L1334" s="11">
        <v>2</v>
      </c>
    </row>
    <row r="1335" spans="1:12">
      <c r="A1335" s="11" t="s">
        <v>2585</v>
      </c>
      <c r="D1335" s="11" t="s">
        <v>260</v>
      </c>
      <c r="E1335" s="19" t="s">
        <v>2805</v>
      </c>
      <c r="F1335" s="10">
        <v>42036</v>
      </c>
      <c r="G1335" s="10">
        <v>44593</v>
      </c>
      <c r="H1335" s="11">
        <v>8</v>
      </c>
      <c r="I1335" s="20" t="s">
        <v>259</v>
      </c>
      <c r="J1335" s="11" t="s">
        <v>261</v>
      </c>
      <c r="K1335" s="11" t="s">
        <v>2958</v>
      </c>
      <c r="L1335" s="11">
        <v>2</v>
      </c>
    </row>
    <row r="1336" spans="1:12">
      <c r="A1336" s="11" t="s">
        <v>2586</v>
      </c>
      <c r="D1336" s="11" t="s">
        <v>260</v>
      </c>
      <c r="E1336" s="19" t="s">
        <v>2806</v>
      </c>
      <c r="F1336" s="10">
        <v>42036</v>
      </c>
      <c r="G1336" s="10">
        <v>44593</v>
      </c>
      <c r="H1336" s="11">
        <v>8</v>
      </c>
      <c r="I1336" s="20" t="s">
        <v>259</v>
      </c>
      <c r="J1336" s="11" t="s">
        <v>261</v>
      </c>
      <c r="K1336" s="11" t="s">
        <v>2958</v>
      </c>
      <c r="L1336" s="11">
        <v>2</v>
      </c>
    </row>
    <row r="1337" spans="1:12">
      <c r="A1337" s="11" t="s">
        <v>2587</v>
      </c>
      <c r="D1337" s="11" t="s">
        <v>260</v>
      </c>
      <c r="E1337" s="19" t="s">
        <v>2807</v>
      </c>
      <c r="F1337" s="10">
        <v>42036</v>
      </c>
      <c r="G1337" s="10">
        <v>44593</v>
      </c>
      <c r="H1337" s="11">
        <v>8</v>
      </c>
      <c r="I1337" s="20" t="s">
        <v>259</v>
      </c>
      <c r="J1337" s="11" t="s">
        <v>261</v>
      </c>
      <c r="K1337" s="11" t="s">
        <v>2958</v>
      </c>
      <c r="L1337" s="11">
        <v>2</v>
      </c>
    </row>
    <row r="1338" spans="1:12">
      <c r="A1338" s="11" t="s">
        <v>2588</v>
      </c>
      <c r="D1338" s="11" t="s">
        <v>260</v>
      </c>
      <c r="E1338" s="19" t="s">
        <v>2808</v>
      </c>
      <c r="F1338" s="10">
        <v>42036</v>
      </c>
      <c r="G1338" s="10">
        <v>44593</v>
      </c>
      <c r="H1338" s="11">
        <v>8</v>
      </c>
      <c r="I1338" s="20" t="s">
        <v>259</v>
      </c>
      <c r="J1338" s="11" t="s">
        <v>261</v>
      </c>
      <c r="K1338" s="11" t="s">
        <v>2958</v>
      </c>
      <c r="L1338" s="11">
        <v>2</v>
      </c>
    </row>
    <row r="1339" spans="1:12">
      <c r="A1339" s="11" t="s">
        <v>2589</v>
      </c>
      <c r="D1339" s="11" t="s">
        <v>260</v>
      </c>
      <c r="E1339" s="19" t="s">
        <v>2809</v>
      </c>
      <c r="F1339" s="10">
        <v>42036</v>
      </c>
      <c r="G1339" s="10">
        <v>44593</v>
      </c>
      <c r="H1339" s="11">
        <v>8</v>
      </c>
      <c r="I1339" s="20" t="s">
        <v>259</v>
      </c>
      <c r="J1339" s="11" t="s">
        <v>261</v>
      </c>
      <c r="K1339" s="11" t="s">
        <v>2958</v>
      </c>
      <c r="L1339" s="11">
        <v>2</v>
      </c>
    </row>
    <row r="1340" spans="1:12">
      <c r="A1340" s="11" t="s">
        <v>2590</v>
      </c>
      <c r="D1340" s="11" t="s">
        <v>260</v>
      </c>
      <c r="E1340" s="19" t="s">
        <v>2810</v>
      </c>
      <c r="F1340" s="10">
        <v>42036</v>
      </c>
      <c r="G1340" s="10">
        <v>44593</v>
      </c>
      <c r="H1340" s="11">
        <v>8</v>
      </c>
      <c r="I1340" s="20" t="s">
        <v>259</v>
      </c>
      <c r="J1340" s="11" t="s">
        <v>261</v>
      </c>
      <c r="K1340" s="11" t="s">
        <v>2958</v>
      </c>
      <c r="L1340" s="11">
        <v>2</v>
      </c>
    </row>
    <row r="1341" spans="1:12">
      <c r="A1341" s="11" t="s">
        <v>2591</v>
      </c>
      <c r="D1341" s="11" t="s">
        <v>260</v>
      </c>
      <c r="E1341" s="19" t="s">
        <v>2811</v>
      </c>
      <c r="F1341" s="10">
        <v>42036</v>
      </c>
      <c r="G1341" s="10">
        <v>44593</v>
      </c>
      <c r="H1341" s="11">
        <v>8</v>
      </c>
      <c r="I1341" s="20" t="s">
        <v>259</v>
      </c>
      <c r="J1341" s="11" t="s">
        <v>261</v>
      </c>
      <c r="K1341" s="11" t="s">
        <v>2958</v>
      </c>
      <c r="L1341" s="11">
        <v>2</v>
      </c>
    </row>
    <row r="1342" spans="1:12">
      <c r="A1342" s="11" t="s">
        <v>2592</v>
      </c>
      <c r="D1342" s="11" t="s">
        <v>260</v>
      </c>
      <c r="E1342" s="19" t="s">
        <v>2812</v>
      </c>
      <c r="F1342" s="10">
        <v>42036</v>
      </c>
      <c r="G1342" s="10">
        <v>44593</v>
      </c>
      <c r="H1342" s="11">
        <v>8</v>
      </c>
      <c r="I1342" s="20" t="s">
        <v>259</v>
      </c>
      <c r="J1342" s="11" t="s">
        <v>261</v>
      </c>
      <c r="K1342" s="11" t="s">
        <v>2958</v>
      </c>
      <c r="L1342" s="11">
        <v>2</v>
      </c>
    </row>
    <row r="1343" spans="1:12">
      <c r="A1343" s="11" t="s">
        <v>2593</v>
      </c>
      <c r="D1343" s="11" t="s">
        <v>260</v>
      </c>
      <c r="E1343" s="19" t="s">
        <v>2813</v>
      </c>
      <c r="F1343" s="10">
        <v>42036</v>
      </c>
      <c r="G1343" s="10">
        <v>44593</v>
      </c>
      <c r="H1343" s="11">
        <v>8</v>
      </c>
      <c r="I1343" s="20" t="s">
        <v>259</v>
      </c>
      <c r="J1343" s="11" t="s">
        <v>261</v>
      </c>
      <c r="K1343" s="11" t="s">
        <v>2958</v>
      </c>
      <c r="L1343" s="11">
        <v>2</v>
      </c>
    </row>
    <row r="1344" spans="1:12">
      <c r="A1344" s="11" t="s">
        <v>2594</v>
      </c>
      <c r="D1344" s="11" t="s">
        <v>260</v>
      </c>
      <c r="E1344" s="19" t="s">
        <v>2814</v>
      </c>
      <c r="F1344" s="10">
        <v>42036</v>
      </c>
      <c r="G1344" s="10">
        <v>44593</v>
      </c>
      <c r="H1344" s="11">
        <v>8</v>
      </c>
      <c r="I1344" s="20" t="s">
        <v>259</v>
      </c>
      <c r="J1344" s="11" t="s">
        <v>261</v>
      </c>
      <c r="K1344" s="11" t="s">
        <v>2958</v>
      </c>
      <c r="L1344" s="11">
        <v>2</v>
      </c>
    </row>
    <row r="1345" spans="1:12">
      <c r="A1345" s="11" t="s">
        <v>2595</v>
      </c>
      <c r="D1345" s="11" t="s">
        <v>260</v>
      </c>
      <c r="E1345" s="19" t="s">
        <v>2815</v>
      </c>
      <c r="F1345" s="10">
        <v>42036</v>
      </c>
      <c r="G1345" s="10">
        <v>44593</v>
      </c>
      <c r="H1345" s="11">
        <v>8</v>
      </c>
      <c r="I1345" s="20" t="s">
        <v>259</v>
      </c>
      <c r="J1345" s="11" t="s">
        <v>261</v>
      </c>
      <c r="K1345" s="11" t="s">
        <v>2958</v>
      </c>
      <c r="L1345" s="11">
        <v>2</v>
      </c>
    </row>
    <row r="1346" spans="1:12">
      <c r="A1346" s="11" t="s">
        <v>2596</v>
      </c>
      <c r="D1346" s="11" t="s">
        <v>260</v>
      </c>
      <c r="E1346" s="19" t="s">
        <v>2816</v>
      </c>
      <c r="F1346" s="10">
        <v>42036</v>
      </c>
      <c r="G1346" s="10">
        <v>44593</v>
      </c>
      <c r="H1346" s="11">
        <v>8</v>
      </c>
      <c r="I1346" s="20" t="s">
        <v>259</v>
      </c>
      <c r="J1346" s="11" t="s">
        <v>261</v>
      </c>
      <c r="K1346" s="11" t="s">
        <v>2958</v>
      </c>
      <c r="L1346" s="11">
        <v>2</v>
      </c>
    </row>
    <row r="1347" spans="1:12">
      <c r="A1347" s="11" t="s">
        <v>2597</v>
      </c>
      <c r="D1347" s="11" t="s">
        <v>260</v>
      </c>
      <c r="E1347" s="19" t="s">
        <v>2817</v>
      </c>
      <c r="F1347" s="10">
        <v>42036</v>
      </c>
      <c r="G1347" s="10">
        <v>44593</v>
      </c>
      <c r="H1347" s="11">
        <v>8</v>
      </c>
      <c r="I1347" s="20" t="s">
        <v>259</v>
      </c>
      <c r="J1347" s="11" t="s">
        <v>261</v>
      </c>
      <c r="K1347" s="11" t="s">
        <v>2958</v>
      </c>
      <c r="L1347" s="11">
        <v>2</v>
      </c>
    </row>
    <row r="1348" spans="1:12">
      <c r="A1348" s="11" t="s">
        <v>2598</v>
      </c>
      <c r="D1348" s="11" t="s">
        <v>260</v>
      </c>
      <c r="E1348" s="19" t="s">
        <v>2818</v>
      </c>
      <c r="F1348" s="10">
        <v>42036</v>
      </c>
      <c r="G1348" s="10">
        <v>44593</v>
      </c>
      <c r="H1348" s="11">
        <v>8</v>
      </c>
      <c r="I1348" s="20" t="s">
        <v>259</v>
      </c>
      <c r="J1348" s="11" t="s">
        <v>261</v>
      </c>
      <c r="K1348" s="11" t="s">
        <v>2958</v>
      </c>
      <c r="L1348" s="11">
        <v>2</v>
      </c>
    </row>
    <row r="1349" spans="1:12">
      <c r="A1349" s="11" t="s">
        <v>2599</v>
      </c>
      <c r="D1349" s="11" t="s">
        <v>260</v>
      </c>
      <c r="E1349" s="19" t="s">
        <v>2819</v>
      </c>
      <c r="F1349" s="10">
        <v>42036</v>
      </c>
      <c r="G1349" s="10">
        <v>44593</v>
      </c>
      <c r="H1349" s="11">
        <v>8</v>
      </c>
      <c r="I1349" s="20" t="s">
        <v>259</v>
      </c>
      <c r="J1349" s="11" t="s">
        <v>261</v>
      </c>
      <c r="K1349" s="11" t="s">
        <v>2958</v>
      </c>
      <c r="L1349" s="11">
        <v>2</v>
      </c>
    </row>
    <row r="1350" spans="1:12">
      <c r="A1350" s="11" t="s">
        <v>2600</v>
      </c>
      <c r="D1350" s="11" t="s">
        <v>260</v>
      </c>
      <c r="E1350" s="19" t="s">
        <v>2820</v>
      </c>
      <c r="F1350" s="10">
        <v>42036</v>
      </c>
      <c r="G1350" s="10">
        <v>44593</v>
      </c>
      <c r="H1350" s="11">
        <v>8</v>
      </c>
      <c r="I1350" s="20" t="s">
        <v>259</v>
      </c>
      <c r="J1350" s="11" t="s">
        <v>261</v>
      </c>
      <c r="K1350" s="11" t="s">
        <v>2958</v>
      </c>
      <c r="L1350" s="11">
        <v>2</v>
      </c>
    </row>
    <row r="1351" spans="1:12">
      <c r="A1351" s="11" t="s">
        <v>2601</v>
      </c>
      <c r="D1351" s="11" t="s">
        <v>260</v>
      </c>
      <c r="E1351" s="19" t="s">
        <v>2821</v>
      </c>
      <c r="F1351" s="10">
        <v>42036</v>
      </c>
      <c r="G1351" s="10">
        <v>44593</v>
      </c>
      <c r="H1351" s="11">
        <v>8</v>
      </c>
      <c r="I1351" s="20" t="s">
        <v>259</v>
      </c>
      <c r="J1351" s="11" t="s">
        <v>261</v>
      </c>
      <c r="K1351" s="11" t="s">
        <v>2958</v>
      </c>
      <c r="L1351" s="11">
        <v>2</v>
      </c>
    </row>
    <row r="1352" spans="1:12">
      <c r="A1352" s="11" t="s">
        <v>2602</v>
      </c>
      <c r="D1352" s="11" t="s">
        <v>260</v>
      </c>
      <c r="E1352" s="19" t="s">
        <v>2822</v>
      </c>
      <c r="F1352" s="10">
        <v>42036</v>
      </c>
      <c r="G1352" s="10">
        <v>44593</v>
      </c>
      <c r="H1352" s="11">
        <v>8</v>
      </c>
      <c r="I1352" s="20" t="s">
        <v>259</v>
      </c>
      <c r="J1352" s="11" t="s">
        <v>261</v>
      </c>
      <c r="K1352" s="11" t="s">
        <v>2958</v>
      </c>
      <c r="L1352" s="11">
        <v>2</v>
      </c>
    </row>
    <row r="1353" spans="1:12">
      <c r="A1353" s="11" t="s">
        <v>2603</v>
      </c>
      <c r="D1353" s="11" t="s">
        <v>260</v>
      </c>
      <c r="E1353" s="19" t="s">
        <v>2823</v>
      </c>
      <c r="F1353" s="10">
        <v>42036</v>
      </c>
      <c r="G1353" s="10">
        <v>44593</v>
      </c>
      <c r="H1353" s="11">
        <v>8</v>
      </c>
      <c r="I1353" s="20" t="s">
        <v>259</v>
      </c>
      <c r="J1353" s="11" t="s">
        <v>261</v>
      </c>
      <c r="K1353" s="11" t="s">
        <v>2958</v>
      </c>
      <c r="L1353" s="11">
        <v>2</v>
      </c>
    </row>
    <row r="1354" spans="1:12">
      <c r="A1354" s="11" t="s">
        <v>2604</v>
      </c>
      <c r="D1354" s="11" t="s">
        <v>260</v>
      </c>
      <c r="E1354" s="19" t="s">
        <v>2824</v>
      </c>
      <c r="F1354" s="10">
        <v>42036</v>
      </c>
      <c r="G1354" s="10">
        <v>44593</v>
      </c>
      <c r="H1354" s="11">
        <v>8</v>
      </c>
      <c r="I1354" s="20" t="s">
        <v>259</v>
      </c>
      <c r="J1354" s="11" t="s">
        <v>261</v>
      </c>
      <c r="K1354" s="11" t="s">
        <v>2958</v>
      </c>
      <c r="L1354" s="11">
        <v>2</v>
      </c>
    </row>
    <row r="1355" spans="1:12">
      <c r="A1355" s="11" t="s">
        <v>2605</v>
      </c>
      <c r="D1355" s="11" t="s">
        <v>260</v>
      </c>
      <c r="E1355" s="19" t="s">
        <v>2825</v>
      </c>
      <c r="F1355" s="10">
        <v>42036</v>
      </c>
      <c r="G1355" s="10">
        <v>44593</v>
      </c>
      <c r="H1355" s="11">
        <v>8</v>
      </c>
      <c r="I1355" s="20" t="s">
        <v>259</v>
      </c>
      <c r="J1355" s="11" t="s">
        <v>261</v>
      </c>
      <c r="K1355" s="11" t="s">
        <v>2958</v>
      </c>
      <c r="L1355" s="11">
        <v>2</v>
      </c>
    </row>
    <row r="1356" spans="1:12">
      <c r="A1356" s="11" t="s">
        <v>2606</v>
      </c>
      <c r="D1356" s="11" t="s">
        <v>260</v>
      </c>
      <c r="E1356" s="19" t="s">
        <v>2826</v>
      </c>
      <c r="F1356" s="10">
        <v>42036</v>
      </c>
      <c r="G1356" s="10">
        <v>44593</v>
      </c>
      <c r="H1356" s="11">
        <v>8</v>
      </c>
      <c r="I1356" s="20" t="s">
        <v>259</v>
      </c>
      <c r="J1356" s="11" t="s">
        <v>261</v>
      </c>
      <c r="K1356" s="11" t="s">
        <v>2958</v>
      </c>
      <c r="L1356" s="11">
        <v>2</v>
      </c>
    </row>
    <row r="1357" spans="1:12">
      <c r="A1357" s="11" t="s">
        <v>2607</v>
      </c>
      <c r="D1357" s="11" t="s">
        <v>260</v>
      </c>
      <c r="E1357" s="19" t="s">
        <v>2827</v>
      </c>
      <c r="F1357" s="10">
        <v>42036</v>
      </c>
      <c r="G1357" s="10">
        <v>44593</v>
      </c>
      <c r="H1357" s="11">
        <v>8</v>
      </c>
      <c r="I1357" s="20" t="s">
        <v>259</v>
      </c>
      <c r="J1357" s="11" t="s">
        <v>261</v>
      </c>
      <c r="K1357" s="11" t="s">
        <v>2958</v>
      </c>
      <c r="L1357" s="11">
        <v>2</v>
      </c>
    </row>
    <row r="1358" spans="1:12">
      <c r="A1358" s="11" t="s">
        <v>2608</v>
      </c>
      <c r="D1358" s="11" t="s">
        <v>260</v>
      </c>
      <c r="E1358" s="19" t="s">
        <v>2828</v>
      </c>
      <c r="F1358" s="10">
        <v>42036</v>
      </c>
      <c r="G1358" s="10">
        <v>44593</v>
      </c>
      <c r="H1358" s="11">
        <v>8</v>
      </c>
      <c r="I1358" s="20" t="s">
        <v>259</v>
      </c>
      <c r="J1358" s="11" t="s">
        <v>261</v>
      </c>
      <c r="K1358" s="11" t="s">
        <v>2958</v>
      </c>
      <c r="L1358" s="11">
        <v>2</v>
      </c>
    </row>
    <row r="1359" spans="1:12">
      <c r="A1359" s="11" t="s">
        <v>2609</v>
      </c>
      <c r="D1359" s="11" t="s">
        <v>260</v>
      </c>
      <c r="E1359" s="19" t="s">
        <v>2829</v>
      </c>
      <c r="F1359" s="10">
        <v>42036</v>
      </c>
      <c r="G1359" s="10">
        <v>44593</v>
      </c>
      <c r="H1359" s="11">
        <v>8</v>
      </c>
      <c r="I1359" s="20" t="s">
        <v>259</v>
      </c>
      <c r="J1359" s="11" t="s">
        <v>261</v>
      </c>
      <c r="K1359" s="11" t="s">
        <v>2958</v>
      </c>
      <c r="L1359" s="11">
        <v>2</v>
      </c>
    </row>
    <row r="1360" spans="1:12">
      <c r="A1360" s="11" t="s">
        <v>2610</v>
      </c>
      <c r="D1360" s="11" t="s">
        <v>260</v>
      </c>
      <c r="E1360" s="19" t="s">
        <v>2830</v>
      </c>
      <c r="F1360" s="10">
        <v>42036</v>
      </c>
      <c r="G1360" s="10">
        <v>44593</v>
      </c>
      <c r="H1360" s="11">
        <v>8</v>
      </c>
      <c r="I1360" s="20" t="s">
        <v>259</v>
      </c>
      <c r="J1360" s="11" t="s">
        <v>261</v>
      </c>
      <c r="K1360" s="11" t="s">
        <v>2958</v>
      </c>
      <c r="L1360" s="11">
        <v>2</v>
      </c>
    </row>
    <row r="1361" spans="1:12">
      <c r="A1361" s="11" t="s">
        <v>2611</v>
      </c>
      <c r="D1361" s="11" t="s">
        <v>260</v>
      </c>
      <c r="E1361" s="19" t="s">
        <v>2831</v>
      </c>
      <c r="F1361" s="10">
        <v>42036</v>
      </c>
      <c r="G1361" s="10">
        <v>44593</v>
      </c>
      <c r="H1361" s="11">
        <v>8</v>
      </c>
      <c r="I1361" s="20" t="s">
        <v>259</v>
      </c>
      <c r="J1361" s="11" t="s">
        <v>261</v>
      </c>
      <c r="K1361" s="11" t="s">
        <v>2958</v>
      </c>
      <c r="L1361" s="11">
        <v>2</v>
      </c>
    </row>
    <row r="1362" spans="1:12">
      <c r="A1362" s="11" t="s">
        <v>2612</v>
      </c>
      <c r="D1362" s="11" t="s">
        <v>260</v>
      </c>
      <c r="E1362" s="19" t="s">
        <v>2832</v>
      </c>
      <c r="F1362" s="10">
        <v>42036</v>
      </c>
      <c r="G1362" s="10">
        <v>44593</v>
      </c>
      <c r="H1362" s="11">
        <v>8</v>
      </c>
      <c r="I1362" s="20" t="s">
        <v>259</v>
      </c>
      <c r="J1362" s="11" t="s">
        <v>261</v>
      </c>
      <c r="K1362" s="11" t="s">
        <v>2958</v>
      </c>
      <c r="L1362" s="11">
        <v>2</v>
      </c>
    </row>
    <row r="1363" spans="1:12">
      <c r="A1363" s="11" t="s">
        <v>2613</v>
      </c>
      <c r="D1363" s="11" t="s">
        <v>260</v>
      </c>
      <c r="E1363" s="19" t="s">
        <v>2833</v>
      </c>
      <c r="F1363" s="10">
        <v>42036</v>
      </c>
      <c r="G1363" s="10">
        <v>44593</v>
      </c>
      <c r="H1363" s="11">
        <v>8</v>
      </c>
      <c r="I1363" s="20" t="s">
        <v>259</v>
      </c>
      <c r="J1363" s="11" t="s">
        <v>261</v>
      </c>
      <c r="K1363" s="11" t="s">
        <v>2958</v>
      </c>
      <c r="L1363" s="11">
        <v>2</v>
      </c>
    </row>
    <row r="1364" spans="1:12">
      <c r="A1364" s="11" t="s">
        <v>2614</v>
      </c>
      <c r="D1364" s="11" t="s">
        <v>260</v>
      </c>
      <c r="E1364" s="19" t="s">
        <v>2834</v>
      </c>
      <c r="F1364" s="10">
        <v>42036</v>
      </c>
      <c r="G1364" s="10">
        <v>44593</v>
      </c>
      <c r="H1364" s="11">
        <v>8</v>
      </c>
      <c r="I1364" s="20" t="s">
        <v>259</v>
      </c>
      <c r="J1364" s="11" t="s">
        <v>261</v>
      </c>
      <c r="K1364" s="11" t="s">
        <v>2958</v>
      </c>
      <c r="L1364" s="11">
        <v>2</v>
      </c>
    </row>
    <row r="1365" spans="1:12">
      <c r="A1365" s="11" t="s">
        <v>2615</v>
      </c>
      <c r="D1365" s="11" t="s">
        <v>260</v>
      </c>
      <c r="E1365" s="19" t="s">
        <v>2835</v>
      </c>
      <c r="F1365" s="10">
        <v>42036</v>
      </c>
      <c r="G1365" s="10">
        <v>44593</v>
      </c>
      <c r="H1365" s="11">
        <v>8</v>
      </c>
      <c r="I1365" s="20" t="s">
        <v>259</v>
      </c>
      <c r="J1365" s="11" t="s">
        <v>261</v>
      </c>
      <c r="K1365" s="11" t="s">
        <v>2958</v>
      </c>
      <c r="L1365" s="11">
        <v>2</v>
      </c>
    </row>
    <row r="1366" spans="1:12">
      <c r="A1366" s="11" t="s">
        <v>2616</v>
      </c>
      <c r="D1366" s="11" t="s">
        <v>260</v>
      </c>
      <c r="E1366" s="19" t="s">
        <v>2836</v>
      </c>
      <c r="F1366" s="10">
        <v>42036</v>
      </c>
      <c r="G1366" s="10">
        <v>44593</v>
      </c>
      <c r="H1366" s="11">
        <v>8</v>
      </c>
      <c r="I1366" s="20" t="s">
        <v>259</v>
      </c>
      <c r="J1366" s="11" t="s">
        <v>261</v>
      </c>
      <c r="K1366" s="11" t="s">
        <v>2958</v>
      </c>
      <c r="L1366" s="11">
        <v>2</v>
      </c>
    </row>
    <row r="1367" spans="1:12">
      <c r="A1367" s="11" t="s">
        <v>2617</v>
      </c>
      <c r="D1367" s="11" t="s">
        <v>260</v>
      </c>
      <c r="E1367" s="19" t="s">
        <v>2837</v>
      </c>
      <c r="F1367" s="10">
        <v>42036</v>
      </c>
      <c r="G1367" s="10">
        <v>44593</v>
      </c>
      <c r="H1367" s="11">
        <v>8</v>
      </c>
      <c r="I1367" s="20" t="s">
        <v>259</v>
      </c>
      <c r="J1367" s="11" t="s">
        <v>261</v>
      </c>
      <c r="K1367" s="11" t="s">
        <v>2958</v>
      </c>
      <c r="L1367" s="11">
        <v>2</v>
      </c>
    </row>
    <row r="1368" spans="1:12">
      <c r="A1368" s="11" t="s">
        <v>2618</v>
      </c>
      <c r="D1368" s="11" t="s">
        <v>260</v>
      </c>
      <c r="E1368" s="19" t="s">
        <v>2838</v>
      </c>
      <c r="F1368" s="10">
        <v>42036</v>
      </c>
      <c r="G1368" s="10">
        <v>44593</v>
      </c>
      <c r="H1368" s="11">
        <v>8</v>
      </c>
      <c r="I1368" s="20" t="s">
        <v>259</v>
      </c>
      <c r="J1368" s="11" t="s">
        <v>261</v>
      </c>
      <c r="K1368" s="11" t="s">
        <v>2958</v>
      </c>
      <c r="L1368" s="11">
        <v>2</v>
      </c>
    </row>
    <row r="1369" spans="1:12">
      <c r="A1369" s="11" t="s">
        <v>2619</v>
      </c>
      <c r="D1369" s="11" t="s">
        <v>260</v>
      </c>
      <c r="E1369" s="19" t="s">
        <v>2839</v>
      </c>
      <c r="F1369" s="10">
        <v>42036</v>
      </c>
      <c r="G1369" s="10">
        <v>44593</v>
      </c>
      <c r="H1369" s="11">
        <v>8</v>
      </c>
      <c r="I1369" s="20" t="s">
        <v>259</v>
      </c>
      <c r="J1369" s="11" t="s">
        <v>261</v>
      </c>
      <c r="K1369" s="11" t="s">
        <v>2958</v>
      </c>
      <c r="L1369" s="11">
        <v>2</v>
      </c>
    </row>
    <row r="1370" spans="1:12">
      <c r="A1370" s="11" t="s">
        <v>2620</v>
      </c>
      <c r="D1370" s="11" t="s">
        <v>260</v>
      </c>
      <c r="E1370" s="19" t="s">
        <v>2840</v>
      </c>
      <c r="F1370" s="10">
        <v>42036</v>
      </c>
      <c r="G1370" s="10">
        <v>44593</v>
      </c>
      <c r="H1370" s="11">
        <v>8</v>
      </c>
      <c r="I1370" s="20" t="s">
        <v>259</v>
      </c>
      <c r="J1370" s="11" t="s">
        <v>261</v>
      </c>
      <c r="K1370" s="11" t="s">
        <v>2958</v>
      </c>
      <c r="L1370" s="11">
        <v>2</v>
      </c>
    </row>
    <row r="1371" spans="1:12">
      <c r="A1371" s="11" t="s">
        <v>2621</v>
      </c>
      <c r="D1371" s="11" t="s">
        <v>260</v>
      </c>
      <c r="E1371" s="19" t="s">
        <v>2841</v>
      </c>
      <c r="F1371" s="10">
        <v>42036</v>
      </c>
      <c r="G1371" s="10">
        <v>44593</v>
      </c>
      <c r="H1371" s="11">
        <v>8</v>
      </c>
      <c r="I1371" s="20" t="s">
        <v>259</v>
      </c>
      <c r="J1371" s="11" t="s">
        <v>261</v>
      </c>
      <c r="K1371" s="11" t="s">
        <v>2958</v>
      </c>
      <c r="L1371" s="11">
        <v>2</v>
      </c>
    </row>
    <row r="1372" spans="1:12">
      <c r="A1372" s="11" t="s">
        <v>2622</v>
      </c>
      <c r="D1372" s="11" t="s">
        <v>260</v>
      </c>
      <c r="E1372" s="19" t="s">
        <v>2842</v>
      </c>
      <c r="F1372" s="10">
        <v>42036</v>
      </c>
      <c r="G1372" s="10">
        <v>44593</v>
      </c>
      <c r="H1372" s="11">
        <v>8</v>
      </c>
      <c r="I1372" s="20" t="s">
        <v>259</v>
      </c>
      <c r="J1372" s="11" t="s">
        <v>261</v>
      </c>
      <c r="K1372" s="11" t="s">
        <v>2958</v>
      </c>
      <c r="L1372" s="11">
        <v>2</v>
      </c>
    </row>
    <row r="1373" spans="1:12">
      <c r="A1373" s="11" t="s">
        <v>2623</v>
      </c>
      <c r="D1373" s="11" t="s">
        <v>260</v>
      </c>
      <c r="E1373" s="19" t="s">
        <v>2843</v>
      </c>
      <c r="F1373" s="10">
        <v>42036</v>
      </c>
      <c r="G1373" s="10">
        <v>44593</v>
      </c>
      <c r="H1373" s="11">
        <v>8</v>
      </c>
      <c r="I1373" s="20" t="s">
        <v>259</v>
      </c>
      <c r="J1373" s="11" t="s">
        <v>261</v>
      </c>
      <c r="K1373" s="11" t="s">
        <v>2958</v>
      </c>
      <c r="L1373" s="11">
        <v>2</v>
      </c>
    </row>
    <row r="1374" spans="1:12">
      <c r="A1374" s="11" t="s">
        <v>2624</v>
      </c>
      <c r="D1374" s="11" t="s">
        <v>260</v>
      </c>
      <c r="E1374" s="19" t="s">
        <v>2844</v>
      </c>
      <c r="F1374" s="10">
        <v>42036</v>
      </c>
      <c r="G1374" s="10">
        <v>44593</v>
      </c>
      <c r="H1374" s="11">
        <v>8</v>
      </c>
      <c r="I1374" s="20" t="s">
        <v>259</v>
      </c>
      <c r="J1374" s="11" t="s">
        <v>261</v>
      </c>
      <c r="K1374" s="11" t="s">
        <v>2958</v>
      </c>
      <c r="L1374" s="11">
        <v>2</v>
      </c>
    </row>
    <row r="1375" spans="1:12">
      <c r="A1375" s="11" t="s">
        <v>2625</v>
      </c>
      <c r="D1375" s="11" t="s">
        <v>260</v>
      </c>
      <c r="E1375" s="19" t="s">
        <v>2845</v>
      </c>
      <c r="F1375" s="10">
        <v>42036</v>
      </c>
      <c r="G1375" s="10">
        <v>44593</v>
      </c>
      <c r="H1375" s="11">
        <v>8</v>
      </c>
      <c r="I1375" s="20" t="s">
        <v>259</v>
      </c>
      <c r="J1375" s="11" t="s">
        <v>261</v>
      </c>
      <c r="K1375" s="11" t="s">
        <v>2958</v>
      </c>
      <c r="L1375" s="11">
        <v>2</v>
      </c>
    </row>
    <row r="1376" spans="1:12">
      <c r="A1376" s="11" t="s">
        <v>2626</v>
      </c>
      <c r="D1376" s="11" t="s">
        <v>260</v>
      </c>
      <c r="E1376" s="19" t="s">
        <v>2846</v>
      </c>
      <c r="F1376" s="10">
        <v>42036</v>
      </c>
      <c r="G1376" s="10">
        <v>44593</v>
      </c>
      <c r="H1376" s="11">
        <v>8</v>
      </c>
      <c r="I1376" s="20" t="s">
        <v>259</v>
      </c>
      <c r="J1376" s="11" t="s">
        <v>261</v>
      </c>
      <c r="K1376" s="11" t="s">
        <v>2958</v>
      </c>
      <c r="L1376" s="11">
        <v>2</v>
      </c>
    </row>
    <row r="1377" spans="1:12">
      <c r="A1377" s="11" t="s">
        <v>2627</v>
      </c>
      <c r="D1377" s="11" t="s">
        <v>260</v>
      </c>
      <c r="E1377" s="19" t="s">
        <v>2847</v>
      </c>
      <c r="F1377" s="10">
        <v>42036</v>
      </c>
      <c r="G1377" s="10">
        <v>44593</v>
      </c>
      <c r="H1377" s="11">
        <v>8</v>
      </c>
      <c r="I1377" s="20" t="s">
        <v>259</v>
      </c>
      <c r="J1377" s="11" t="s">
        <v>261</v>
      </c>
      <c r="K1377" s="11" t="s">
        <v>2958</v>
      </c>
      <c r="L1377" s="11">
        <v>2</v>
      </c>
    </row>
    <row r="1378" spans="1:12">
      <c r="A1378" s="11" t="s">
        <v>2628</v>
      </c>
      <c r="D1378" s="11" t="s">
        <v>260</v>
      </c>
      <c r="E1378" s="19" t="s">
        <v>2848</v>
      </c>
      <c r="F1378" s="10">
        <v>42036</v>
      </c>
      <c r="G1378" s="10">
        <v>44593</v>
      </c>
      <c r="H1378" s="11">
        <v>8</v>
      </c>
      <c r="I1378" s="20" t="s">
        <v>259</v>
      </c>
      <c r="J1378" s="11" t="s">
        <v>261</v>
      </c>
      <c r="K1378" s="11" t="s">
        <v>2958</v>
      </c>
      <c r="L1378" s="11">
        <v>2</v>
      </c>
    </row>
    <row r="1379" spans="1:12">
      <c r="A1379" s="11" t="s">
        <v>2629</v>
      </c>
      <c r="D1379" s="11" t="s">
        <v>260</v>
      </c>
      <c r="E1379" s="19" t="s">
        <v>2849</v>
      </c>
      <c r="F1379" s="10">
        <v>42036</v>
      </c>
      <c r="G1379" s="10">
        <v>44593</v>
      </c>
      <c r="H1379" s="11">
        <v>8</v>
      </c>
      <c r="I1379" s="20" t="s">
        <v>259</v>
      </c>
      <c r="J1379" s="11" t="s">
        <v>261</v>
      </c>
      <c r="K1379" s="11" t="s">
        <v>2958</v>
      </c>
      <c r="L1379" s="11">
        <v>2</v>
      </c>
    </row>
    <row r="1380" spans="1:12">
      <c r="A1380" s="11" t="s">
        <v>2630</v>
      </c>
      <c r="D1380" s="11" t="s">
        <v>260</v>
      </c>
      <c r="E1380" s="19" t="s">
        <v>2850</v>
      </c>
      <c r="F1380" s="10">
        <v>42036</v>
      </c>
      <c r="G1380" s="10">
        <v>44593</v>
      </c>
      <c r="H1380" s="11">
        <v>8</v>
      </c>
      <c r="I1380" s="20" t="s">
        <v>259</v>
      </c>
      <c r="J1380" s="11" t="s">
        <v>261</v>
      </c>
      <c r="K1380" s="11" t="s">
        <v>2958</v>
      </c>
      <c r="L1380" s="11">
        <v>2</v>
      </c>
    </row>
    <row r="1381" spans="1:12">
      <c r="A1381" s="11" t="s">
        <v>2631</v>
      </c>
      <c r="D1381" s="11" t="s">
        <v>260</v>
      </c>
      <c r="E1381" s="19" t="s">
        <v>2851</v>
      </c>
      <c r="F1381" s="10">
        <v>42036</v>
      </c>
      <c r="G1381" s="10">
        <v>44593</v>
      </c>
      <c r="H1381" s="11">
        <v>8</v>
      </c>
      <c r="I1381" s="20" t="s">
        <v>259</v>
      </c>
      <c r="J1381" s="11" t="s">
        <v>261</v>
      </c>
      <c r="K1381" s="11" t="s">
        <v>2958</v>
      </c>
      <c r="L1381" s="11">
        <v>2</v>
      </c>
    </row>
    <row r="1382" spans="1:12">
      <c r="A1382" s="11" t="s">
        <v>2632</v>
      </c>
      <c r="D1382" s="11" t="s">
        <v>260</v>
      </c>
      <c r="E1382" s="19" t="s">
        <v>2852</v>
      </c>
      <c r="F1382" s="10">
        <v>42036</v>
      </c>
      <c r="G1382" s="10">
        <v>44593</v>
      </c>
      <c r="H1382" s="11">
        <v>8</v>
      </c>
      <c r="I1382" s="20" t="s">
        <v>259</v>
      </c>
      <c r="J1382" s="11" t="s">
        <v>261</v>
      </c>
      <c r="K1382" s="11" t="s">
        <v>2958</v>
      </c>
      <c r="L1382" s="11">
        <v>2</v>
      </c>
    </row>
    <row r="1383" spans="1:12">
      <c r="A1383" s="11" t="s">
        <v>2633</v>
      </c>
      <c r="D1383" s="11" t="s">
        <v>260</v>
      </c>
      <c r="E1383" s="19" t="s">
        <v>2853</v>
      </c>
      <c r="F1383" s="10">
        <v>42036</v>
      </c>
      <c r="G1383" s="10">
        <v>44593</v>
      </c>
      <c r="H1383" s="11">
        <v>8</v>
      </c>
      <c r="I1383" s="20" t="s">
        <v>259</v>
      </c>
      <c r="J1383" s="11" t="s">
        <v>261</v>
      </c>
      <c r="K1383" s="11" t="s">
        <v>2958</v>
      </c>
      <c r="L1383" s="11">
        <v>2</v>
      </c>
    </row>
    <row r="1384" spans="1:12">
      <c r="A1384" s="11" t="s">
        <v>2634</v>
      </c>
      <c r="D1384" s="11" t="s">
        <v>260</v>
      </c>
      <c r="E1384" s="19" t="s">
        <v>2854</v>
      </c>
      <c r="F1384" s="10">
        <v>42036</v>
      </c>
      <c r="G1384" s="10">
        <v>44593</v>
      </c>
      <c r="H1384" s="11">
        <v>8</v>
      </c>
      <c r="I1384" s="20" t="s">
        <v>259</v>
      </c>
      <c r="J1384" s="11" t="s">
        <v>261</v>
      </c>
      <c r="K1384" s="11" t="s">
        <v>2958</v>
      </c>
      <c r="L1384" s="11">
        <v>2</v>
      </c>
    </row>
    <row r="1385" spans="1:12">
      <c r="A1385" s="11" t="s">
        <v>2635</v>
      </c>
      <c r="D1385" s="11" t="s">
        <v>260</v>
      </c>
      <c r="E1385" s="19" t="s">
        <v>2855</v>
      </c>
      <c r="F1385" s="10">
        <v>42036</v>
      </c>
      <c r="G1385" s="10">
        <v>44593</v>
      </c>
      <c r="H1385" s="11">
        <v>8</v>
      </c>
      <c r="I1385" s="20" t="s">
        <v>259</v>
      </c>
      <c r="J1385" s="11" t="s">
        <v>261</v>
      </c>
      <c r="K1385" s="11" t="s">
        <v>2958</v>
      </c>
      <c r="L1385" s="11">
        <v>2</v>
      </c>
    </row>
    <row r="1386" spans="1:12">
      <c r="A1386" s="11" t="s">
        <v>2636</v>
      </c>
      <c r="D1386" s="11" t="s">
        <v>260</v>
      </c>
      <c r="E1386" s="19" t="s">
        <v>2856</v>
      </c>
      <c r="F1386" s="10">
        <v>42036</v>
      </c>
      <c r="G1386" s="10">
        <v>44593</v>
      </c>
      <c r="H1386" s="11">
        <v>8</v>
      </c>
      <c r="I1386" s="20" t="s">
        <v>259</v>
      </c>
      <c r="J1386" s="11" t="s">
        <v>261</v>
      </c>
      <c r="K1386" s="11" t="s">
        <v>2958</v>
      </c>
      <c r="L1386" s="11">
        <v>2</v>
      </c>
    </row>
    <row r="1387" spans="1:12">
      <c r="A1387" s="11" t="s">
        <v>2637</v>
      </c>
      <c r="D1387" s="11" t="s">
        <v>260</v>
      </c>
      <c r="E1387" s="19" t="s">
        <v>2857</v>
      </c>
      <c r="F1387" s="10">
        <v>42036</v>
      </c>
      <c r="G1387" s="10">
        <v>44593</v>
      </c>
      <c r="H1387" s="11">
        <v>8</v>
      </c>
      <c r="I1387" s="20" t="s">
        <v>259</v>
      </c>
      <c r="J1387" s="11" t="s">
        <v>261</v>
      </c>
      <c r="K1387" s="11" t="s">
        <v>2958</v>
      </c>
      <c r="L1387" s="11">
        <v>2</v>
      </c>
    </row>
    <row r="1388" spans="1:12">
      <c r="A1388" s="11" t="s">
        <v>2638</v>
      </c>
      <c r="D1388" s="11" t="s">
        <v>260</v>
      </c>
      <c r="E1388" s="19" t="s">
        <v>2858</v>
      </c>
      <c r="F1388" s="10">
        <v>42036</v>
      </c>
      <c r="G1388" s="10">
        <v>44593</v>
      </c>
      <c r="H1388" s="11">
        <v>8</v>
      </c>
      <c r="I1388" s="20" t="s">
        <v>259</v>
      </c>
      <c r="J1388" s="11" t="s">
        <v>261</v>
      </c>
      <c r="K1388" s="11" t="s">
        <v>2958</v>
      </c>
      <c r="L1388" s="11">
        <v>2</v>
      </c>
    </row>
    <row r="1389" spans="1:12">
      <c r="A1389" s="11" t="s">
        <v>2639</v>
      </c>
      <c r="D1389" s="11" t="s">
        <v>260</v>
      </c>
      <c r="E1389" s="19" t="s">
        <v>2859</v>
      </c>
      <c r="F1389" s="10">
        <v>42036</v>
      </c>
      <c r="G1389" s="10">
        <v>44593</v>
      </c>
      <c r="H1389" s="11">
        <v>8</v>
      </c>
      <c r="I1389" s="20" t="s">
        <v>259</v>
      </c>
      <c r="J1389" s="11" t="s">
        <v>261</v>
      </c>
      <c r="K1389" s="11" t="s">
        <v>2958</v>
      </c>
      <c r="L1389" s="11">
        <v>2</v>
      </c>
    </row>
    <row r="1390" spans="1:12">
      <c r="A1390" s="11" t="s">
        <v>2640</v>
      </c>
      <c r="D1390" s="11" t="s">
        <v>260</v>
      </c>
      <c r="E1390" s="19" t="s">
        <v>2860</v>
      </c>
      <c r="F1390" s="10">
        <v>42036</v>
      </c>
      <c r="G1390" s="10">
        <v>44593</v>
      </c>
      <c r="H1390" s="11">
        <v>8</v>
      </c>
      <c r="I1390" s="20" t="s">
        <v>259</v>
      </c>
      <c r="J1390" s="11" t="s">
        <v>261</v>
      </c>
      <c r="K1390" s="11" t="s">
        <v>2958</v>
      </c>
      <c r="L1390" s="11">
        <v>2</v>
      </c>
    </row>
    <row r="1391" spans="1:12">
      <c r="A1391" s="11" t="s">
        <v>2641</v>
      </c>
      <c r="D1391" s="11" t="s">
        <v>260</v>
      </c>
      <c r="E1391" s="19" t="s">
        <v>2861</v>
      </c>
      <c r="F1391" s="10">
        <v>42036</v>
      </c>
      <c r="G1391" s="10">
        <v>44593</v>
      </c>
      <c r="H1391" s="11">
        <v>8</v>
      </c>
      <c r="I1391" s="20" t="s">
        <v>259</v>
      </c>
      <c r="J1391" s="11" t="s">
        <v>261</v>
      </c>
      <c r="K1391" s="11" t="s">
        <v>2958</v>
      </c>
      <c r="L1391" s="11">
        <v>2</v>
      </c>
    </row>
    <row r="1392" spans="1:12">
      <c r="A1392" s="11" t="s">
        <v>2642</v>
      </c>
      <c r="D1392" s="11" t="s">
        <v>260</v>
      </c>
      <c r="E1392" s="19" t="s">
        <v>2862</v>
      </c>
      <c r="F1392" s="10">
        <v>42036</v>
      </c>
      <c r="G1392" s="10">
        <v>44593</v>
      </c>
      <c r="H1392" s="11">
        <v>8</v>
      </c>
      <c r="I1392" s="20" t="s">
        <v>259</v>
      </c>
      <c r="J1392" s="11" t="s">
        <v>261</v>
      </c>
      <c r="K1392" s="11" t="s">
        <v>2958</v>
      </c>
      <c r="L1392" s="11">
        <v>2</v>
      </c>
    </row>
    <row r="1393" spans="1:12">
      <c r="A1393" s="11" t="s">
        <v>2643</v>
      </c>
      <c r="D1393" s="11" t="s">
        <v>260</v>
      </c>
      <c r="E1393" s="19" t="s">
        <v>2863</v>
      </c>
      <c r="F1393" s="10">
        <v>42036</v>
      </c>
      <c r="G1393" s="10">
        <v>44593</v>
      </c>
      <c r="H1393" s="11">
        <v>8</v>
      </c>
      <c r="I1393" s="20" t="s">
        <v>259</v>
      </c>
      <c r="J1393" s="11" t="s">
        <v>261</v>
      </c>
      <c r="K1393" s="11" t="s">
        <v>2958</v>
      </c>
      <c r="L1393" s="11">
        <v>2</v>
      </c>
    </row>
    <row r="1394" spans="1:12">
      <c r="A1394" s="11" t="s">
        <v>2644</v>
      </c>
      <c r="D1394" s="11" t="s">
        <v>260</v>
      </c>
      <c r="E1394" s="19" t="s">
        <v>2864</v>
      </c>
      <c r="F1394" s="10">
        <v>42036</v>
      </c>
      <c r="G1394" s="10">
        <v>44593</v>
      </c>
      <c r="H1394" s="11">
        <v>8</v>
      </c>
      <c r="I1394" s="20" t="s">
        <v>259</v>
      </c>
      <c r="J1394" s="11" t="s">
        <v>261</v>
      </c>
      <c r="K1394" s="11" t="s">
        <v>2958</v>
      </c>
      <c r="L1394" s="11">
        <v>2</v>
      </c>
    </row>
    <row r="1395" spans="1:12">
      <c r="A1395" s="11" t="s">
        <v>2645</v>
      </c>
      <c r="D1395" s="11" t="s">
        <v>260</v>
      </c>
      <c r="E1395" s="19" t="s">
        <v>2865</v>
      </c>
      <c r="F1395" s="10">
        <v>42036</v>
      </c>
      <c r="G1395" s="10">
        <v>44593</v>
      </c>
      <c r="H1395" s="11">
        <v>8</v>
      </c>
      <c r="I1395" s="20" t="s">
        <v>259</v>
      </c>
      <c r="J1395" s="11" t="s">
        <v>261</v>
      </c>
      <c r="K1395" s="11" t="s">
        <v>2958</v>
      </c>
      <c r="L1395" s="11">
        <v>2</v>
      </c>
    </row>
    <row r="1396" spans="1:12">
      <c r="A1396" s="11" t="s">
        <v>2646</v>
      </c>
      <c r="D1396" s="11" t="s">
        <v>260</v>
      </c>
      <c r="E1396" s="19" t="s">
        <v>2866</v>
      </c>
      <c r="F1396" s="10">
        <v>42036</v>
      </c>
      <c r="G1396" s="10">
        <v>44593</v>
      </c>
      <c r="H1396" s="11">
        <v>8</v>
      </c>
      <c r="I1396" s="20" t="s">
        <v>259</v>
      </c>
      <c r="J1396" s="11" t="s">
        <v>261</v>
      </c>
      <c r="K1396" s="11" t="s">
        <v>2958</v>
      </c>
      <c r="L1396" s="11">
        <v>2</v>
      </c>
    </row>
    <row r="1397" spans="1:12">
      <c r="A1397" s="11" t="s">
        <v>2647</v>
      </c>
      <c r="D1397" s="11" t="s">
        <v>260</v>
      </c>
      <c r="E1397" s="19" t="s">
        <v>2867</v>
      </c>
      <c r="F1397" s="10">
        <v>42036</v>
      </c>
      <c r="G1397" s="10">
        <v>44593</v>
      </c>
      <c r="H1397" s="11">
        <v>8</v>
      </c>
      <c r="I1397" s="20" t="s">
        <v>259</v>
      </c>
      <c r="J1397" s="11" t="s">
        <v>261</v>
      </c>
      <c r="K1397" s="11" t="s">
        <v>2958</v>
      </c>
      <c r="L1397" s="11">
        <v>2</v>
      </c>
    </row>
    <row r="1398" spans="1:12">
      <c r="A1398" s="11" t="s">
        <v>2648</v>
      </c>
      <c r="D1398" s="11" t="s">
        <v>260</v>
      </c>
      <c r="E1398" s="19" t="s">
        <v>2868</v>
      </c>
      <c r="F1398" s="10">
        <v>42036</v>
      </c>
      <c r="G1398" s="10">
        <v>44593</v>
      </c>
      <c r="H1398" s="11">
        <v>8</v>
      </c>
      <c r="I1398" s="20" t="s">
        <v>259</v>
      </c>
      <c r="J1398" s="11" t="s">
        <v>261</v>
      </c>
      <c r="K1398" s="11" t="s">
        <v>2958</v>
      </c>
      <c r="L1398" s="11">
        <v>2</v>
      </c>
    </row>
    <row r="1399" spans="1:12">
      <c r="A1399" s="11" t="s">
        <v>2649</v>
      </c>
      <c r="D1399" s="11" t="s">
        <v>260</v>
      </c>
      <c r="E1399" s="19" t="s">
        <v>2869</v>
      </c>
      <c r="F1399" s="10">
        <v>42036</v>
      </c>
      <c r="G1399" s="10">
        <v>44593</v>
      </c>
      <c r="H1399" s="11">
        <v>8</v>
      </c>
      <c r="I1399" s="20" t="s">
        <v>259</v>
      </c>
      <c r="J1399" s="11" t="s">
        <v>261</v>
      </c>
      <c r="K1399" s="11" t="s">
        <v>2958</v>
      </c>
      <c r="L1399" s="11">
        <v>2</v>
      </c>
    </row>
    <row r="1400" spans="1:12">
      <c r="A1400" s="11" t="s">
        <v>2650</v>
      </c>
      <c r="D1400" s="11" t="s">
        <v>260</v>
      </c>
      <c r="E1400" s="19" t="s">
        <v>2870</v>
      </c>
      <c r="F1400" s="10">
        <v>42036</v>
      </c>
      <c r="G1400" s="10">
        <v>44593</v>
      </c>
      <c r="H1400" s="11">
        <v>8</v>
      </c>
      <c r="I1400" s="20" t="s">
        <v>259</v>
      </c>
      <c r="J1400" s="11" t="s">
        <v>261</v>
      </c>
      <c r="K1400" s="11" t="s">
        <v>2958</v>
      </c>
      <c r="L1400" s="11">
        <v>2</v>
      </c>
    </row>
    <row r="1401" spans="1:12">
      <c r="A1401" s="11" t="s">
        <v>2651</v>
      </c>
      <c r="D1401" s="11" t="s">
        <v>260</v>
      </c>
      <c r="E1401" s="19" t="s">
        <v>2871</v>
      </c>
      <c r="F1401" s="10">
        <v>42036</v>
      </c>
      <c r="G1401" s="10">
        <v>44593</v>
      </c>
      <c r="H1401" s="11">
        <v>8</v>
      </c>
      <c r="I1401" s="20" t="s">
        <v>259</v>
      </c>
      <c r="J1401" s="11" t="s">
        <v>261</v>
      </c>
      <c r="K1401" s="11" t="s">
        <v>2958</v>
      </c>
      <c r="L1401" s="11">
        <v>2</v>
      </c>
    </row>
    <row r="1402" spans="1:12">
      <c r="A1402" s="11" t="s">
        <v>2652</v>
      </c>
      <c r="D1402" s="11" t="s">
        <v>260</v>
      </c>
      <c r="E1402" s="19" t="s">
        <v>2872</v>
      </c>
      <c r="F1402" s="10">
        <v>42036</v>
      </c>
      <c r="G1402" s="10">
        <v>44593</v>
      </c>
      <c r="H1402" s="11">
        <v>8</v>
      </c>
      <c r="I1402" s="20" t="s">
        <v>259</v>
      </c>
      <c r="J1402" s="11" t="s">
        <v>261</v>
      </c>
      <c r="K1402" s="11" t="s">
        <v>2958</v>
      </c>
      <c r="L1402" s="11">
        <v>2</v>
      </c>
    </row>
    <row r="1403" spans="1:12">
      <c r="A1403" s="11" t="s">
        <v>2653</v>
      </c>
      <c r="D1403" s="11" t="s">
        <v>260</v>
      </c>
      <c r="E1403" s="19" t="s">
        <v>2873</v>
      </c>
      <c r="F1403" s="10">
        <v>42036</v>
      </c>
      <c r="G1403" s="10">
        <v>44593</v>
      </c>
      <c r="H1403" s="11">
        <v>8</v>
      </c>
      <c r="I1403" s="20" t="s">
        <v>259</v>
      </c>
      <c r="J1403" s="11" t="s">
        <v>261</v>
      </c>
      <c r="K1403" s="11" t="s">
        <v>2958</v>
      </c>
      <c r="L1403" s="11">
        <v>2</v>
      </c>
    </row>
    <row r="1404" spans="1:12">
      <c r="A1404" s="11" t="s">
        <v>2654</v>
      </c>
      <c r="D1404" s="11" t="s">
        <v>260</v>
      </c>
      <c r="E1404" s="19" t="s">
        <v>2874</v>
      </c>
      <c r="F1404" s="10">
        <v>42036</v>
      </c>
      <c r="G1404" s="10">
        <v>44593</v>
      </c>
      <c r="H1404" s="11">
        <v>8</v>
      </c>
      <c r="I1404" s="20" t="s">
        <v>259</v>
      </c>
      <c r="J1404" s="11" t="s">
        <v>261</v>
      </c>
      <c r="K1404" s="11" t="s">
        <v>2958</v>
      </c>
      <c r="L1404" s="11">
        <v>2</v>
      </c>
    </row>
    <row r="1405" spans="1:12">
      <c r="A1405" s="11" t="s">
        <v>2655</v>
      </c>
      <c r="D1405" s="11" t="s">
        <v>260</v>
      </c>
      <c r="E1405" s="19" t="s">
        <v>2875</v>
      </c>
      <c r="F1405" s="10">
        <v>42036</v>
      </c>
      <c r="G1405" s="10">
        <v>44593</v>
      </c>
      <c r="H1405" s="11">
        <v>8</v>
      </c>
      <c r="I1405" s="20" t="s">
        <v>259</v>
      </c>
      <c r="J1405" s="11" t="s">
        <v>261</v>
      </c>
      <c r="K1405" s="11" t="s">
        <v>2958</v>
      </c>
      <c r="L1405" s="11">
        <v>2</v>
      </c>
    </row>
    <row r="1406" spans="1:12">
      <c r="A1406" s="11" t="s">
        <v>2656</v>
      </c>
      <c r="D1406" s="11" t="s">
        <v>260</v>
      </c>
      <c r="E1406" s="19" t="s">
        <v>2876</v>
      </c>
      <c r="F1406" s="10">
        <v>42036</v>
      </c>
      <c r="G1406" s="10">
        <v>44593</v>
      </c>
      <c r="H1406" s="11">
        <v>8</v>
      </c>
      <c r="I1406" s="20" t="s">
        <v>259</v>
      </c>
      <c r="J1406" s="11" t="s">
        <v>261</v>
      </c>
      <c r="K1406" s="11" t="s">
        <v>2958</v>
      </c>
      <c r="L1406" s="11">
        <v>2</v>
      </c>
    </row>
    <row r="1407" spans="1:12">
      <c r="A1407" s="11" t="s">
        <v>2657</v>
      </c>
      <c r="D1407" s="11" t="s">
        <v>260</v>
      </c>
      <c r="E1407" s="19" t="s">
        <v>2877</v>
      </c>
      <c r="F1407" s="10">
        <v>42036</v>
      </c>
      <c r="G1407" s="10">
        <v>44593</v>
      </c>
      <c r="H1407" s="11">
        <v>8</v>
      </c>
      <c r="I1407" s="20" t="s">
        <v>259</v>
      </c>
      <c r="J1407" s="11" t="s">
        <v>261</v>
      </c>
      <c r="K1407" s="11" t="s">
        <v>2958</v>
      </c>
      <c r="L1407" s="11">
        <v>2</v>
      </c>
    </row>
    <row r="1408" spans="1:12">
      <c r="A1408" s="11" t="s">
        <v>2658</v>
      </c>
      <c r="D1408" s="11" t="s">
        <v>260</v>
      </c>
      <c r="E1408" s="19" t="s">
        <v>2878</v>
      </c>
      <c r="F1408" s="10">
        <v>42036</v>
      </c>
      <c r="G1408" s="10">
        <v>44593</v>
      </c>
      <c r="H1408" s="11">
        <v>8</v>
      </c>
      <c r="I1408" s="20" t="s">
        <v>259</v>
      </c>
      <c r="J1408" s="11" t="s">
        <v>261</v>
      </c>
      <c r="K1408" s="11" t="s">
        <v>2958</v>
      </c>
      <c r="L1408" s="11">
        <v>2</v>
      </c>
    </row>
    <row r="1409" spans="1:12">
      <c r="A1409" s="11" t="s">
        <v>2659</v>
      </c>
      <c r="D1409" s="11" t="s">
        <v>260</v>
      </c>
      <c r="E1409" s="19" t="s">
        <v>2879</v>
      </c>
      <c r="F1409" s="10">
        <v>42036</v>
      </c>
      <c r="G1409" s="10">
        <v>44593</v>
      </c>
      <c r="H1409" s="11">
        <v>8</v>
      </c>
      <c r="I1409" s="20" t="s">
        <v>259</v>
      </c>
      <c r="J1409" s="11" t="s">
        <v>261</v>
      </c>
      <c r="K1409" s="11" t="s">
        <v>2958</v>
      </c>
      <c r="L1409" s="11">
        <v>2</v>
      </c>
    </row>
    <row r="1410" spans="1:12">
      <c r="A1410" s="11" t="s">
        <v>2660</v>
      </c>
      <c r="D1410" s="11" t="s">
        <v>260</v>
      </c>
      <c r="E1410" s="19" t="s">
        <v>2880</v>
      </c>
      <c r="F1410" s="10">
        <v>42036</v>
      </c>
      <c r="G1410" s="10">
        <v>44593</v>
      </c>
      <c r="H1410" s="11">
        <v>8</v>
      </c>
      <c r="I1410" s="20" t="s">
        <v>259</v>
      </c>
      <c r="J1410" s="11" t="s">
        <v>261</v>
      </c>
      <c r="K1410" s="11" t="s">
        <v>2958</v>
      </c>
      <c r="L1410" s="11">
        <v>2</v>
      </c>
    </row>
    <row r="1411" spans="1:12">
      <c r="A1411" s="11" t="s">
        <v>2661</v>
      </c>
      <c r="D1411" s="11" t="s">
        <v>260</v>
      </c>
      <c r="E1411" s="19" t="s">
        <v>2881</v>
      </c>
      <c r="F1411" s="10">
        <v>42036</v>
      </c>
      <c r="G1411" s="10">
        <v>44593</v>
      </c>
      <c r="H1411" s="11">
        <v>8</v>
      </c>
      <c r="I1411" s="20" t="s">
        <v>259</v>
      </c>
      <c r="J1411" s="11" t="s">
        <v>261</v>
      </c>
      <c r="K1411" s="11" t="s">
        <v>2958</v>
      </c>
      <c r="L1411" s="11">
        <v>2</v>
      </c>
    </row>
    <row r="1412" spans="1:12">
      <c r="A1412" s="11" t="s">
        <v>2662</v>
      </c>
      <c r="D1412" s="11" t="s">
        <v>260</v>
      </c>
      <c r="E1412" s="19" t="s">
        <v>2882</v>
      </c>
      <c r="F1412" s="10">
        <v>42036</v>
      </c>
      <c r="G1412" s="10">
        <v>44593</v>
      </c>
      <c r="H1412" s="11">
        <v>8</v>
      </c>
      <c r="I1412" s="20" t="s">
        <v>259</v>
      </c>
      <c r="J1412" s="11" t="s">
        <v>261</v>
      </c>
      <c r="K1412" s="11" t="s">
        <v>2958</v>
      </c>
      <c r="L1412" s="11">
        <v>2</v>
      </c>
    </row>
    <row r="1413" spans="1:12">
      <c r="A1413" s="11" t="s">
        <v>2663</v>
      </c>
      <c r="D1413" s="11" t="s">
        <v>260</v>
      </c>
      <c r="E1413" s="19" t="s">
        <v>2883</v>
      </c>
      <c r="F1413" s="10">
        <v>42036</v>
      </c>
      <c r="G1413" s="10">
        <v>44593</v>
      </c>
      <c r="H1413" s="11">
        <v>8</v>
      </c>
      <c r="I1413" s="20" t="s">
        <v>259</v>
      </c>
      <c r="J1413" s="11" t="s">
        <v>261</v>
      </c>
      <c r="K1413" s="11" t="s">
        <v>2958</v>
      </c>
      <c r="L1413" s="11">
        <v>2</v>
      </c>
    </row>
    <row r="1414" spans="1:12">
      <c r="A1414" s="11" t="s">
        <v>2664</v>
      </c>
      <c r="D1414" s="11" t="s">
        <v>260</v>
      </c>
      <c r="E1414" s="19" t="s">
        <v>2884</v>
      </c>
      <c r="F1414" s="10">
        <v>42036</v>
      </c>
      <c r="G1414" s="10">
        <v>44593</v>
      </c>
      <c r="H1414" s="11">
        <v>8</v>
      </c>
      <c r="I1414" s="20" t="s">
        <v>259</v>
      </c>
      <c r="J1414" s="11" t="s">
        <v>261</v>
      </c>
      <c r="K1414" s="11" t="s">
        <v>2958</v>
      </c>
      <c r="L1414" s="11">
        <v>2</v>
      </c>
    </row>
    <row r="1415" spans="1:12">
      <c r="A1415" s="11" t="s">
        <v>2665</v>
      </c>
      <c r="D1415" s="11" t="s">
        <v>260</v>
      </c>
      <c r="E1415" s="19" t="s">
        <v>2885</v>
      </c>
      <c r="F1415" s="10">
        <v>42036</v>
      </c>
      <c r="G1415" s="10">
        <v>44593</v>
      </c>
      <c r="H1415" s="11">
        <v>8</v>
      </c>
      <c r="I1415" s="20" t="s">
        <v>259</v>
      </c>
      <c r="J1415" s="11" t="s">
        <v>261</v>
      </c>
      <c r="K1415" s="11" t="s">
        <v>2958</v>
      </c>
      <c r="L1415" s="11">
        <v>2</v>
      </c>
    </row>
    <row r="1416" spans="1:12">
      <c r="A1416" s="11" t="s">
        <v>2666</v>
      </c>
      <c r="D1416" s="11" t="s">
        <v>260</v>
      </c>
      <c r="E1416" s="19" t="s">
        <v>2886</v>
      </c>
      <c r="F1416" s="10">
        <v>42036</v>
      </c>
      <c r="G1416" s="10">
        <v>44593</v>
      </c>
      <c r="H1416" s="11">
        <v>8</v>
      </c>
      <c r="I1416" s="20" t="s">
        <v>259</v>
      </c>
      <c r="J1416" s="11" t="s">
        <v>261</v>
      </c>
      <c r="K1416" s="11" t="s">
        <v>2958</v>
      </c>
      <c r="L1416" s="11">
        <v>2</v>
      </c>
    </row>
    <row r="1417" spans="1:12">
      <c r="A1417" s="11" t="s">
        <v>2667</v>
      </c>
      <c r="D1417" s="11" t="s">
        <v>260</v>
      </c>
      <c r="E1417" s="19" t="s">
        <v>2887</v>
      </c>
      <c r="F1417" s="10">
        <v>42036</v>
      </c>
      <c r="G1417" s="10">
        <v>44593</v>
      </c>
      <c r="H1417" s="11">
        <v>8</v>
      </c>
      <c r="I1417" s="20" t="s">
        <v>259</v>
      </c>
      <c r="J1417" s="11" t="s">
        <v>261</v>
      </c>
      <c r="K1417" s="11" t="s">
        <v>2958</v>
      </c>
      <c r="L1417" s="11">
        <v>2</v>
      </c>
    </row>
    <row r="1418" spans="1:12">
      <c r="A1418" s="11" t="s">
        <v>2668</v>
      </c>
      <c r="D1418" s="11" t="s">
        <v>260</v>
      </c>
      <c r="E1418" s="19" t="s">
        <v>2888</v>
      </c>
      <c r="F1418" s="10">
        <v>42036</v>
      </c>
      <c r="G1418" s="10">
        <v>44593</v>
      </c>
      <c r="H1418" s="11">
        <v>8</v>
      </c>
      <c r="I1418" s="20" t="s">
        <v>259</v>
      </c>
      <c r="J1418" s="11" t="s">
        <v>261</v>
      </c>
      <c r="K1418" s="11" t="s">
        <v>2958</v>
      </c>
      <c r="L1418" s="11">
        <v>2</v>
      </c>
    </row>
    <row r="1419" spans="1:12">
      <c r="A1419" s="11" t="s">
        <v>2669</v>
      </c>
      <c r="D1419" s="11" t="s">
        <v>260</v>
      </c>
      <c r="E1419" s="19" t="s">
        <v>2889</v>
      </c>
      <c r="F1419" s="10">
        <v>42036</v>
      </c>
      <c r="G1419" s="10">
        <v>44593</v>
      </c>
      <c r="H1419" s="11">
        <v>8</v>
      </c>
      <c r="I1419" s="20" t="s">
        <v>259</v>
      </c>
      <c r="J1419" s="11" t="s">
        <v>261</v>
      </c>
      <c r="K1419" s="11" t="s">
        <v>2958</v>
      </c>
      <c r="L1419" s="11">
        <v>2</v>
      </c>
    </row>
    <row r="1420" spans="1:12">
      <c r="A1420" s="11" t="s">
        <v>2670</v>
      </c>
      <c r="D1420" s="11" t="s">
        <v>260</v>
      </c>
      <c r="E1420" s="19" t="s">
        <v>2890</v>
      </c>
      <c r="F1420" s="10">
        <v>42036</v>
      </c>
      <c r="G1420" s="10">
        <v>44593</v>
      </c>
      <c r="H1420" s="11">
        <v>8</v>
      </c>
      <c r="I1420" s="20" t="s">
        <v>259</v>
      </c>
      <c r="J1420" s="11" t="s">
        <v>261</v>
      </c>
      <c r="K1420" s="11" t="s">
        <v>2958</v>
      </c>
      <c r="L1420" s="11">
        <v>2</v>
      </c>
    </row>
    <row r="1421" spans="1:12">
      <c r="A1421" s="11" t="s">
        <v>2671</v>
      </c>
      <c r="D1421" s="11" t="s">
        <v>260</v>
      </c>
      <c r="E1421" s="19" t="s">
        <v>2891</v>
      </c>
      <c r="F1421" s="10">
        <v>42036</v>
      </c>
      <c r="G1421" s="10">
        <v>44593</v>
      </c>
      <c r="H1421" s="11">
        <v>8</v>
      </c>
      <c r="I1421" s="20" t="s">
        <v>259</v>
      </c>
      <c r="J1421" s="11" t="s">
        <v>261</v>
      </c>
      <c r="K1421" s="11" t="s">
        <v>2958</v>
      </c>
      <c r="L1421" s="11">
        <v>2</v>
      </c>
    </row>
    <row r="1422" spans="1:12">
      <c r="A1422" s="11" t="s">
        <v>2672</v>
      </c>
      <c r="D1422" s="11" t="s">
        <v>260</v>
      </c>
      <c r="E1422" s="19" t="s">
        <v>2892</v>
      </c>
      <c r="F1422" s="10">
        <v>42036</v>
      </c>
      <c r="G1422" s="10">
        <v>44593</v>
      </c>
      <c r="H1422" s="11">
        <v>8</v>
      </c>
      <c r="I1422" s="20" t="s">
        <v>259</v>
      </c>
      <c r="J1422" s="11" t="s">
        <v>261</v>
      </c>
      <c r="K1422" s="11" t="s">
        <v>2958</v>
      </c>
      <c r="L1422" s="11">
        <v>2</v>
      </c>
    </row>
    <row r="1423" spans="1:12">
      <c r="A1423" s="11" t="s">
        <v>2673</v>
      </c>
      <c r="D1423" s="11" t="s">
        <v>260</v>
      </c>
      <c r="E1423" s="19" t="s">
        <v>2893</v>
      </c>
      <c r="F1423" s="10">
        <v>42036</v>
      </c>
      <c r="G1423" s="10">
        <v>44593</v>
      </c>
      <c r="H1423" s="11">
        <v>8</v>
      </c>
      <c r="I1423" s="20" t="s">
        <v>259</v>
      </c>
      <c r="J1423" s="11" t="s">
        <v>261</v>
      </c>
      <c r="K1423" s="11" t="s">
        <v>2958</v>
      </c>
      <c r="L1423" s="11">
        <v>2</v>
      </c>
    </row>
    <row r="1424" spans="1:12">
      <c r="A1424" s="11" t="s">
        <v>2674</v>
      </c>
      <c r="D1424" s="11" t="s">
        <v>260</v>
      </c>
      <c r="E1424" s="19" t="s">
        <v>2894</v>
      </c>
      <c r="F1424" s="10">
        <v>42036</v>
      </c>
      <c r="G1424" s="10">
        <v>44593</v>
      </c>
      <c r="H1424" s="11">
        <v>8</v>
      </c>
      <c r="I1424" s="20" t="s">
        <v>259</v>
      </c>
      <c r="J1424" s="11" t="s">
        <v>261</v>
      </c>
      <c r="K1424" s="11" t="s">
        <v>2958</v>
      </c>
      <c r="L1424" s="11">
        <v>2</v>
      </c>
    </row>
    <row r="1425" spans="1:12">
      <c r="A1425" s="11" t="s">
        <v>2675</v>
      </c>
      <c r="D1425" s="11" t="s">
        <v>260</v>
      </c>
      <c r="E1425" s="19" t="s">
        <v>2895</v>
      </c>
      <c r="F1425" s="10">
        <v>42036</v>
      </c>
      <c r="G1425" s="10">
        <v>44593</v>
      </c>
      <c r="H1425" s="11">
        <v>8</v>
      </c>
      <c r="I1425" s="20" t="s">
        <v>259</v>
      </c>
      <c r="J1425" s="11" t="s">
        <v>261</v>
      </c>
      <c r="K1425" s="11" t="s">
        <v>2958</v>
      </c>
      <c r="L1425" s="11">
        <v>2</v>
      </c>
    </row>
    <row r="1426" spans="1:12">
      <c r="A1426" s="11" t="s">
        <v>2676</v>
      </c>
      <c r="D1426" s="11" t="s">
        <v>260</v>
      </c>
      <c r="E1426" s="19" t="s">
        <v>2896</v>
      </c>
      <c r="F1426" s="10">
        <v>42036</v>
      </c>
      <c r="G1426" s="10">
        <v>44593</v>
      </c>
      <c r="H1426" s="11">
        <v>8</v>
      </c>
      <c r="I1426" s="20" t="s">
        <v>259</v>
      </c>
      <c r="J1426" s="11" t="s">
        <v>261</v>
      </c>
      <c r="K1426" s="11" t="s">
        <v>2958</v>
      </c>
      <c r="L1426" s="11">
        <v>2</v>
      </c>
    </row>
    <row r="1427" spans="1:12">
      <c r="A1427" s="11" t="s">
        <v>2677</v>
      </c>
      <c r="D1427" s="11" t="s">
        <v>260</v>
      </c>
      <c r="E1427" s="19" t="s">
        <v>2897</v>
      </c>
      <c r="F1427" s="10">
        <v>42036</v>
      </c>
      <c r="G1427" s="10">
        <v>44593</v>
      </c>
      <c r="H1427" s="11">
        <v>8</v>
      </c>
      <c r="I1427" s="20" t="s">
        <v>259</v>
      </c>
      <c r="J1427" s="11" t="s">
        <v>261</v>
      </c>
      <c r="K1427" s="11" t="s">
        <v>2958</v>
      </c>
      <c r="L1427" s="11">
        <v>2</v>
      </c>
    </row>
    <row r="1428" spans="1:12">
      <c r="A1428" s="11" t="s">
        <v>2678</v>
      </c>
      <c r="D1428" s="11" t="s">
        <v>260</v>
      </c>
      <c r="E1428" s="19" t="s">
        <v>2898</v>
      </c>
      <c r="F1428" s="10">
        <v>42036</v>
      </c>
      <c r="G1428" s="10">
        <v>44593</v>
      </c>
      <c r="H1428" s="11">
        <v>8</v>
      </c>
      <c r="I1428" s="20" t="s">
        <v>259</v>
      </c>
      <c r="J1428" s="11" t="s">
        <v>261</v>
      </c>
      <c r="K1428" s="11" t="s">
        <v>2958</v>
      </c>
      <c r="L1428" s="11">
        <v>2</v>
      </c>
    </row>
    <row r="1429" spans="1:12">
      <c r="A1429" s="11" t="s">
        <v>2679</v>
      </c>
      <c r="D1429" s="11" t="s">
        <v>260</v>
      </c>
      <c r="E1429" s="19" t="s">
        <v>2899</v>
      </c>
      <c r="F1429" s="10">
        <v>42036</v>
      </c>
      <c r="G1429" s="10">
        <v>44593</v>
      </c>
      <c r="H1429" s="11">
        <v>8</v>
      </c>
      <c r="I1429" s="20" t="s">
        <v>259</v>
      </c>
      <c r="J1429" s="11" t="s">
        <v>261</v>
      </c>
      <c r="K1429" s="11" t="s">
        <v>2958</v>
      </c>
      <c r="L1429" s="11">
        <v>2</v>
      </c>
    </row>
    <row r="1430" spans="1:12">
      <c r="A1430" s="11" t="s">
        <v>2680</v>
      </c>
      <c r="D1430" s="11" t="s">
        <v>260</v>
      </c>
      <c r="E1430" s="19" t="s">
        <v>2900</v>
      </c>
      <c r="F1430" s="10">
        <v>42036</v>
      </c>
      <c r="G1430" s="10">
        <v>44593</v>
      </c>
      <c r="H1430" s="11">
        <v>8</v>
      </c>
      <c r="I1430" s="20" t="s">
        <v>259</v>
      </c>
      <c r="J1430" s="11" t="s">
        <v>261</v>
      </c>
      <c r="K1430" s="11" t="s">
        <v>2958</v>
      </c>
      <c r="L1430" s="11">
        <v>2</v>
      </c>
    </row>
    <row r="1431" spans="1:12">
      <c r="A1431" s="11" t="s">
        <v>2681</v>
      </c>
      <c r="D1431" s="11" t="s">
        <v>260</v>
      </c>
      <c r="E1431" s="19" t="s">
        <v>2901</v>
      </c>
      <c r="F1431" s="10">
        <v>42036</v>
      </c>
      <c r="G1431" s="10">
        <v>44593</v>
      </c>
      <c r="H1431" s="11">
        <v>8</v>
      </c>
      <c r="I1431" s="20" t="s">
        <v>259</v>
      </c>
      <c r="J1431" s="11" t="s">
        <v>261</v>
      </c>
      <c r="K1431" s="11" t="s">
        <v>2958</v>
      </c>
      <c r="L1431" s="11">
        <v>2</v>
      </c>
    </row>
    <row r="1432" spans="1:12">
      <c r="A1432" s="11" t="s">
        <v>2682</v>
      </c>
      <c r="D1432" s="11" t="s">
        <v>260</v>
      </c>
      <c r="E1432" s="19" t="s">
        <v>2902</v>
      </c>
      <c r="F1432" s="10">
        <v>42036</v>
      </c>
      <c r="G1432" s="10">
        <v>44593</v>
      </c>
      <c r="H1432" s="11">
        <v>8</v>
      </c>
      <c r="I1432" s="20" t="s">
        <v>259</v>
      </c>
      <c r="J1432" s="11" t="s">
        <v>261</v>
      </c>
      <c r="K1432" s="11" t="s">
        <v>2958</v>
      </c>
      <c r="L1432" s="11">
        <v>2</v>
      </c>
    </row>
    <row r="1433" spans="1:12">
      <c r="A1433" s="11" t="s">
        <v>2683</v>
      </c>
      <c r="D1433" s="11" t="s">
        <v>260</v>
      </c>
      <c r="E1433" s="19" t="s">
        <v>2903</v>
      </c>
      <c r="F1433" s="10">
        <v>42036</v>
      </c>
      <c r="G1433" s="10">
        <v>44593</v>
      </c>
      <c r="H1433" s="11">
        <v>8</v>
      </c>
      <c r="I1433" s="20" t="s">
        <v>259</v>
      </c>
      <c r="J1433" s="11" t="s">
        <v>261</v>
      </c>
      <c r="K1433" s="11" t="s">
        <v>2958</v>
      </c>
      <c r="L1433" s="11">
        <v>2</v>
      </c>
    </row>
    <row r="1434" spans="1:12">
      <c r="A1434" s="11" t="s">
        <v>2684</v>
      </c>
      <c r="D1434" s="11" t="s">
        <v>260</v>
      </c>
      <c r="E1434" s="19" t="s">
        <v>2904</v>
      </c>
      <c r="F1434" s="10">
        <v>42036</v>
      </c>
      <c r="G1434" s="10">
        <v>44593</v>
      </c>
      <c r="H1434" s="11">
        <v>8</v>
      </c>
      <c r="I1434" s="20" t="s">
        <v>259</v>
      </c>
      <c r="J1434" s="11" t="s">
        <v>261</v>
      </c>
      <c r="K1434" s="11" t="s">
        <v>2958</v>
      </c>
      <c r="L1434" s="11">
        <v>2</v>
      </c>
    </row>
    <row r="1435" spans="1:12">
      <c r="A1435" s="11" t="s">
        <v>2685</v>
      </c>
      <c r="D1435" s="11" t="s">
        <v>260</v>
      </c>
      <c r="E1435" s="19" t="s">
        <v>2905</v>
      </c>
      <c r="F1435" s="10">
        <v>42036</v>
      </c>
      <c r="G1435" s="10">
        <v>44593</v>
      </c>
      <c r="H1435" s="11">
        <v>8</v>
      </c>
      <c r="I1435" s="20" t="s">
        <v>259</v>
      </c>
      <c r="J1435" s="11" t="s">
        <v>261</v>
      </c>
      <c r="K1435" s="11" t="s">
        <v>2958</v>
      </c>
      <c r="L1435" s="11">
        <v>2</v>
      </c>
    </row>
    <row r="1436" spans="1:12">
      <c r="A1436" s="11" t="s">
        <v>2686</v>
      </c>
      <c r="D1436" s="11" t="s">
        <v>260</v>
      </c>
      <c r="E1436" s="19" t="s">
        <v>2906</v>
      </c>
      <c r="F1436" s="10">
        <v>42036</v>
      </c>
      <c r="G1436" s="10">
        <v>44593</v>
      </c>
      <c r="H1436" s="11">
        <v>8</v>
      </c>
      <c r="I1436" s="20" t="s">
        <v>259</v>
      </c>
      <c r="J1436" s="11" t="s">
        <v>261</v>
      </c>
      <c r="K1436" s="11" t="s">
        <v>2958</v>
      </c>
      <c r="L1436" s="11">
        <v>2</v>
      </c>
    </row>
    <row r="1437" spans="1:12">
      <c r="A1437" s="11" t="s">
        <v>2687</v>
      </c>
      <c r="D1437" s="11" t="s">
        <v>260</v>
      </c>
      <c r="E1437" s="19" t="s">
        <v>2907</v>
      </c>
      <c r="F1437" s="10">
        <v>42036</v>
      </c>
      <c r="G1437" s="10">
        <v>44593</v>
      </c>
      <c r="H1437" s="11">
        <v>8</v>
      </c>
      <c r="I1437" s="20" t="s">
        <v>259</v>
      </c>
      <c r="J1437" s="11" t="s">
        <v>261</v>
      </c>
      <c r="K1437" s="11" t="s">
        <v>2958</v>
      </c>
      <c r="L1437" s="11">
        <v>2</v>
      </c>
    </row>
    <row r="1438" spans="1:12">
      <c r="A1438" s="11" t="s">
        <v>2688</v>
      </c>
      <c r="D1438" s="11" t="s">
        <v>260</v>
      </c>
      <c r="E1438" s="19" t="s">
        <v>2908</v>
      </c>
      <c r="F1438" s="10">
        <v>42036</v>
      </c>
      <c r="G1438" s="10">
        <v>44593</v>
      </c>
      <c r="H1438" s="11">
        <v>8</v>
      </c>
      <c r="I1438" s="20" t="s">
        <v>259</v>
      </c>
      <c r="J1438" s="11" t="s">
        <v>261</v>
      </c>
      <c r="K1438" s="11" t="s">
        <v>2958</v>
      </c>
      <c r="L1438" s="11">
        <v>2</v>
      </c>
    </row>
    <row r="1439" spans="1:12">
      <c r="A1439" s="11" t="s">
        <v>2689</v>
      </c>
      <c r="D1439" s="11" t="s">
        <v>260</v>
      </c>
      <c r="E1439" s="19" t="s">
        <v>2909</v>
      </c>
      <c r="F1439" s="10">
        <v>42036</v>
      </c>
      <c r="G1439" s="10">
        <v>44593</v>
      </c>
      <c r="H1439" s="11">
        <v>8</v>
      </c>
      <c r="I1439" s="20" t="s">
        <v>259</v>
      </c>
      <c r="J1439" s="11" t="s">
        <v>261</v>
      </c>
      <c r="K1439" s="11" t="s">
        <v>2958</v>
      </c>
      <c r="L1439" s="11">
        <v>2</v>
      </c>
    </row>
    <row r="1440" spans="1:12">
      <c r="A1440" s="11" t="s">
        <v>2690</v>
      </c>
      <c r="D1440" s="11" t="s">
        <v>260</v>
      </c>
      <c r="E1440" s="19" t="s">
        <v>2910</v>
      </c>
      <c r="F1440" s="10">
        <v>42036</v>
      </c>
      <c r="G1440" s="10">
        <v>44593</v>
      </c>
      <c r="H1440" s="11">
        <v>8</v>
      </c>
      <c r="I1440" s="20" t="s">
        <v>259</v>
      </c>
      <c r="J1440" s="11" t="s">
        <v>261</v>
      </c>
      <c r="K1440" s="11" t="s">
        <v>2958</v>
      </c>
      <c r="L1440" s="11">
        <v>2</v>
      </c>
    </row>
    <row r="1441" spans="1:12">
      <c r="A1441" s="11" t="s">
        <v>2691</v>
      </c>
      <c r="D1441" s="11" t="s">
        <v>260</v>
      </c>
      <c r="E1441" s="19" t="s">
        <v>2911</v>
      </c>
      <c r="F1441" s="10">
        <v>42036</v>
      </c>
      <c r="G1441" s="10">
        <v>44593</v>
      </c>
      <c r="H1441" s="11">
        <v>8</v>
      </c>
      <c r="I1441" s="20" t="s">
        <v>259</v>
      </c>
      <c r="J1441" s="11" t="s">
        <v>261</v>
      </c>
      <c r="K1441" s="11" t="s">
        <v>2958</v>
      </c>
      <c r="L1441" s="11">
        <v>2</v>
      </c>
    </row>
    <row r="1442" spans="1:12">
      <c r="A1442" s="11" t="s">
        <v>2692</v>
      </c>
      <c r="D1442" s="11" t="s">
        <v>260</v>
      </c>
      <c r="E1442" s="19" t="s">
        <v>2912</v>
      </c>
      <c r="F1442" s="10">
        <v>42036</v>
      </c>
      <c r="G1442" s="10">
        <v>44593</v>
      </c>
      <c r="H1442" s="11">
        <v>8</v>
      </c>
      <c r="I1442" s="20" t="s">
        <v>259</v>
      </c>
      <c r="J1442" s="11" t="s">
        <v>261</v>
      </c>
      <c r="K1442" s="11" t="s">
        <v>2958</v>
      </c>
      <c r="L1442" s="11">
        <v>2</v>
      </c>
    </row>
    <row r="1443" spans="1:12">
      <c r="A1443" s="11" t="s">
        <v>2693</v>
      </c>
      <c r="D1443" s="11" t="s">
        <v>260</v>
      </c>
      <c r="E1443" s="19" t="s">
        <v>2913</v>
      </c>
      <c r="F1443" s="10">
        <v>42036</v>
      </c>
      <c r="G1443" s="10">
        <v>44593</v>
      </c>
      <c r="H1443" s="11">
        <v>8</v>
      </c>
      <c r="I1443" s="20" t="s">
        <v>259</v>
      </c>
      <c r="J1443" s="11" t="s">
        <v>261</v>
      </c>
      <c r="K1443" s="11" t="s">
        <v>2958</v>
      </c>
      <c r="L1443" s="11">
        <v>2</v>
      </c>
    </row>
    <row r="1444" spans="1:12">
      <c r="A1444" s="11" t="s">
        <v>2694</v>
      </c>
      <c r="D1444" s="11" t="s">
        <v>260</v>
      </c>
      <c r="E1444" s="19" t="s">
        <v>2914</v>
      </c>
      <c r="F1444" s="10">
        <v>42036</v>
      </c>
      <c r="G1444" s="10">
        <v>44593</v>
      </c>
      <c r="H1444" s="11">
        <v>8</v>
      </c>
      <c r="I1444" s="20" t="s">
        <v>259</v>
      </c>
      <c r="J1444" s="11" t="s">
        <v>261</v>
      </c>
      <c r="K1444" s="11" t="s">
        <v>2958</v>
      </c>
      <c r="L1444" s="11">
        <v>2</v>
      </c>
    </row>
    <row r="1445" spans="1:12">
      <c r="A1445" s="11" t="s">
        <v>2695</v>
      </c>
      <c r="D1445" s="11" t="s">
        <v>260</v>
      </c>
      <c r="E1445" s="19" t="s">
        <v>2915</v>
      </c>
      <c r="F1445" s="10">
        <v>42036</v>
      </c>
      <c r="G1445" s="10">
        <v>44593</v>
      </c>
      <c r="H1445" s="11">
        <v>8</v>
      </c>
      <c r="I1445" s="20" t="s">
        <v>259</v>
      </c>
      <c r="J1445" s="11" t="s">
        <v>261</v>
      </c>
      <c r="K1445" s="11" t="s">
        <v>2958</v>
      </c>
      <c r="L1445" s="11">
        <v>2</v>
      </c>
    </row>
    <row r="1446" spans="1:12">
      <c r="A1446" s="11" t="s">
        <v>2696</v>
      </c>
      <c r="D1446" s="11" t="s">
        <v>260</v>
      </c>
      <c r="E1446" s="19" t="s">
        <v>2916</v>
      </c>
      <c r="F1446" s="10">
        <v>42036</v>
      </c>
      <c r="G1446" s="10">
        <v>44593</v>
      </c>
      <c r="H1446" s="11">
        <v>8</v>
      </c>
      <c r="I1446" s="20" t="s">
        <v>259</v>
      </c>
      <c r="J1446" s="11" t="s">
        <v>261</v>
      </c>
      <c r="K1446" s="11" t="s">
        <v>2958</v>
      </c>
      <c r="L1446" s="11">
        <v>2</v>
      </c>
    </row>
    <row r="1447" spans="1:12">
      <c r="A1447" s="11" t="s">
        <v>2697</v>
      </c>
      <c r="D1447" s="11" t="s">
        <v>260</v>
      </c>
      <c r="E1447" s="19" t="s">
        <v>2917</v>
      </c>
      <c r="F1447" s="10">
        <v>42036</v>
      </c>
      <c r="G1447" s="10">
        <v>44593</v>
      </c>
      <c r="H1447" s="11">
        <v>8</v>
      </c>
      <c r="I1447" s="20" t="s">
        <v>259</v>
      </c>
      <c r="J1447" s="11" t="s">
        <v>261</v>
      </c>
      <c r="K1447" s="11" t="s">
        <v>2958</v>
      </c>
      <c r="L1447" s="11">
        <v>2</v>
      </c>
    </row>
    <row r="1448" spans="1:12">
      <c r="A1448" s="11" t="s">
        <v>2698</v>
      </c>
      <c r="D1448" s="11" t="s">
        <v>260</v>
      </c>
      <c r="E1448" s="19" t="s">
        <v>2918</v>
      </c>
      <c r="F1448" s="10">
        <v>42036</v>
      </c>
      <c r="G1448" s="10">
        <v>44593</v>
      </c>
      <c r="H1448" s="11">
        <v>8</v>
      </c>
      <c r="I1448" s="20" t="s">
        <v>259</v>
      </c>
      <c r="J1448" s="11" t="s">
        <v>261</v>
      </c>
      <c r="K1448" s="11" t="s">
        <v>2958</v>
      </c>
      <c r="L1448" s="11">
        <v>2</v>
      </c>
    </row>
    <row r="1449" spans="1:12">
      <c r="A1449" s="11" t="s">
        <v>2699</v>
      </c>
      <c r="D1449" s="11" t="s">
        <v>260</v>
      </c>
      <c r="E1449" s="19" t="s">
        <v>2919</v>
      </c>
      <c r="F1449" s="10">
        <v>42036</v>
      </c>
      <c r="G1449" s="10">
        <v>44593</v>
      </c>
      <c r="H1449" s="11">
        <v>8</v>
      </c>
      <c r="I1449" s="20" t="s">
        <v>259</v>
      </c>
      <c r="J1449" s="11" t="s">
        <v>261</v>
      </c>
      <c r="K1449" s="11" t="s">
        <v>2958</v>
      </c>
      <c r="L1449" s="11">
        <v>2</v>
      </c>
    </row>
    <row r="1450" spans="1:12">
      <c r="A1450" s="11" t="s">
        <v>2700</v>
      </c>
      <c r="D1450" s="11" t="s">
        <v>260</v>
      </c>
      <c r="E1450" s="19" t="s">
        <v>2920</v>
      </c>
      <c r="F1450" s="10">
        <v>42036</v>
      </c>
      <c r="G1450" s="10">
        <v>44593</v>
      </c>
      <c r="H1450" s="11">
        <v>8</v>
      </c>
      <c r="I1450" s="20" t="s">
        <v>259</v>
      </c>
      <c r="J1450" s="11" t="s">
        <v>261</v>
      </c>
      <c r="K1450" s="11" t="s">
        <v>2958</v>
      </c>
      <c r="L1450" s="11">
        <v>2</v>
      </c>
    </row>
    <row r="1451" spans="1:12">
      <c r="A1451" s="11" t="s">
        <v>2701</v>
      </c>
      <c r="D1451" s="11" t="s">
        <v>260</v>
      </c>
      <c r="E1451" s="19" t="s">
        <v>2921</v>
      </c>
      <c r="F1451" s="10">
        <v>42036</v>
      </c>
      <c r="G1451" s="10">
        <v>44593</v>
      </c>
      <c r="H1451" s="11">
        <v>8</v>
      </c>
      <c r="I1451" s="20" t="s">
        <v>259</v>
      </c>
      <c r="J1451" s="11" t="s">
        <v>261</v>
      </c>
      <c r="K1451" s="11" t="s">
        <v>2958</v>
      </c>
      <c r="L1451" s="11">
        <v>2</v>
      </c>
    </row>
    <row r="1452" spans="1:12">
      <c r="A1452" s="11" t="s">
        <v>2702</v>
      </c>
      <c r="D1452" s="11" t="s">
        <v>260</v>
      </c>
      <c r="E1452" s="19" t="s">
        <v>2922</v>
      </c>
      <c r="F1452" s="10">
        <v>42036</v>
      </c>
      <c r="G1452" s="10">
        <v>44593</v>
      </c>
      <c r="H1452" s="11">
        <v>8</v>
      </c>
      <c r="I1452" s="20" t="s">
        <v>259</v>
      </c>
      <c r="J1452" s="11" t="s">
        <v>261</v>
      </c>
      <c r="K1452" s="11" t="s">
        <v>2958</v>
      </c>
      <c r="L1452" s="11">
        <v>2</v>
      </c>
    </row>
    <row r="1453" spans="1:12">
      <c r="A1453" s="11" t="s">
        <v>2703</v>
      </c>
      <c r="D1453" s="11" t="s">
        <v>260</v>
      </c>
      <c r="E1453" s="19" t="s">
        <v>2923</v>
      </c>
      <c r="F1453" s="10">
        <v>42036</v>
      </c>
      <c r="G1453" s="10">
        <v>44593</v>
      </c>
      <c r="H1453" s="11">
        <v>8</v>
      </c>
      <c r="I1453" s="20" t="s">
        <v>259</v>
      </c>
      <c r="J1453" s="11" t="s">
        <v>261</v>
      </c>
      <c r="K1453" s="11" t="s">
        <v>2958</v>
      </c>
      <c r="L1453" s="11">
        <v>2</v>
      </c>
    </row>
    <row r="1454" spans="1:12">
      <c r="A1454" s="11" t="s">
        <v>2704</v>
      </c>
      <c r="D1454" s="11" t="s">
        <v>260</v>
      </c>
      <c r="E1454" s="19" t="s">
        <v>2924</v>
      </c>
      <c r="F1454" s="10">
        <v>42036</v>
      </c>
      <c r="G1454" s="10">
        <v>44593</v>
      </c>
      <c r="H1454" s="11">
        <v>8</v>
      </c>
      <c r="I1454" s="20" t="s">
        <v>259</v>
      </c>
      <c r="J1454" s="11" t="s">
        <v>261</v>
      </c>
      <c r="K1454" s="11" t="s">
        <v>2958</v>
      </c>
      <c r="L1454" s="11">
        <v>2</v>
      </c>
    </row>
    <row r="1455" spans="1:12">
      <c r="A1455" s="11" t="s">
        <v>2705</v>
      </c>
      <c r="D1455" s="11" t="s">
        <v>260</v>
      </c>
      <c r="E1455" s="19" t="s">
        <v>2925</v>
      </c>
      <c r="F1455" s="10">
        <v>42036</v>
      </c>
      <c r="G1455" s="10">
        <v>44593</v>
      </c>
      <c r="H1455" s="11">
        <v>8</v>
      </c>
      <c r="I1455" s="20" t="s">
        <v>259</v>
      </c>
      <c r="J1455" s="11" t="s">
        <v>261</v>
      </c>
      <c r="K1455" s="11" t="s">
        <v>2958</v>
      </c>
      <c r="L1455" s="11">
        <v>2</v>
      </c>
    </row>
    <row r="1456" spans="1:12">
      <c r="A1456" s="11" t="s">
        <v>2706</v>
      </c>
      <c r="D1456" s="11" t="s">
        <v>260</v>
      </c>
      <c r="E1456" s="19" t="s">
        <v>2926</v>
      </c>
      <c r="F1456" s="10">
        <v>42036</v>
      </c>
      <c r="G1456" s="10">
        <v>44593</v>
      </c>
      <c r="H1456" s="11">
        <v>8</v>
      </c>
      <c r="I1456" s="20" t="s">
        <v>259</v>
      </c>
      <c r="J1456" s="11" t="s">
        <v>261</v>
      </c>
      <c r="K1456" s="11" t="s">
        <v>2958</v>
      </c>
      <c r="L1456" s="11">
        <v>2</v>
      </c>
    </row>
    <row r="1457" spans="1:12">
      <c r="A1457" s="11" t="s">
        <v>2707</v>
      </c>
      <c r="D1457" s="11" t="s">
        <v>260</v>
      </c>
      <c r="E1457" s="19" t="s">
        <v>2927</v>
      </c>
      <c r="F1457" s="10">
        <v>42036</v>
      </c>
      <c r="G1457" s="10">
        <v>44593</v>
      </c>
      <c r="H1457" s="11">
        <v>8</v>
      </c>
      <c r="I1457" s="20" t="s">
        <v>259</v>
      </c>
      <c r="J1457" s="11" t="s">
        <v>261</v>
      </c>
      <c r="K1457" s="11" t="s">
        <v>2958</v>
      </c>
      <c r="L1457" s="11">
        <v>2</v>
      </c>
    </row>
    <row r="1458" spans="1:12">
      <c r="A1458" s="11" t="s">
        <v>2708</v>
      </c>
      <c r="D1458" s="11" t="s">
        <v>260</v>
      </c>
      <c r="E1458" s="19" t="s">
        <v>2928</v>
      </c>
      <c r="F1458" s="10">
        <v>42036</v>
      </c>
      <c r="G1458" s="10">
        <v>44593</v>
      </c>
      <c r="H1458" s="11">
        <v>8</v>
      </c>
      <c r="I1458" s="20" t="s">
        <v>259</v>
      </c>
      <c r="J1458" s="11" t="s">
        <v>261</v>
      </c>
      <c r="K1458" s="11" t="s">
        <v>2958</v>
      </c>
      <c r="L1458" s="11">
        <v>2</v>
      </c>
    </row>
    <row r="1459" spans="1:12">
      <c r="A1459" s="11" t="s">
        <v>2709</v>
      </c>
      <c r="D1459" s="11" t="s">
        <v>260</v>
      </c>
      <c r="E1459" s="19" t="s">
        <v>2929</v>
      </c>
      <c r="F1459" s="10">
        <v>42036</v>
      </c>
      <c r="G1459" s="10">
        <v>44593</v>
      </c>
      <c r="H1459" s="11">
        <v>8</v>
      </c>
      <c r="I1459" s="20" t="s">
        <v>259</v>
      </c>
      <c r="J1459" s="11" t="s">
        <v>261</v>
      </c>
      <c r="K1459" s="11" t="s">
        <v>2958</v>
      </c>
      <c r="L1459" s="11">
        <v>2</v>
      </c>
    </row>
    <row r="1460" spans="1:12">
      <c r="A1460" s="11" t="s">
        <v>2710</v>
      </c>
      <c r="D1460" s="11" t="s">
        <v>260</v>
      </c>
      <c r="E1460" s="19" t="s">
        <v>2930</v>
      </c>
      <c r="F1460" s="10">
        <v>42036</v>
      </c>
      <c r="G1460" s="10">
        <v>44593</v>
      </c>
      <c r="H1460" s="11">
        <v>8</v>
      </c>
      <c r="I1460" s="20" t="s">
        <v>259</v>
      </c>
      <c r="J1460" s="11" t="s">
        <v>261</v>
      </c>
      <c r="K1460" s="11" t="s">
        <v>2958</v>
      </c>
      <c r="L1460" s="11">
        <v>2</v>
      </c>
    </row>
    <row r="1461" spans="1:12">
      <c r="A1461" s="11" t="s">
        <v>2711</v>
      </c>
      <c r="D1461" s="11" t="s">
        <v>260</v>
      </c>
      <c r="E1461" s="19" t="s">
        <v>2931</v>
      </c>
      <c r="F1461" s="10">
        <v>42036</v>
      </c>
      <c r="G1461" s="10">
        <v>44593</v>
      </c>
      <c r="H1461" s="11">
        <v>8</v>
      </c>
      <c r="I1461" s="20" t="s">
        <v>259</v>
      </c>
      <c r="J1461" s="11" t="s">
        <v>261</v>
      </c>
      <c r="K1461" s="11" t="s">
        <v>2958</v>
      </c>
      <c r="L1461" s="11">
        <v>2</v>
      </c>
    </row>
    <row r="1462" spans="1:12">
      <c r="A1462" s="11" t="s">
        <v>2712</v>
      </c>
      <c r="D1462" s="11" t="s">
        <v>260</v>
      </c>
      <c r="E1462" s="19" t="s">
        <v>2932</v>
      </c>
      <c r="F1462" s="10">
        <v>42036</v>
      </c>
      <c r="G1462" s="10">
        <v>44593</v>
      </c>
      <c r="H1462" s="11">
        <v>8</v>
      </c>
      <c r="I1462" s="20" t="s">
        <v>259</v>
      </c>
      <c r="J1462" s="11" t="s">
        <v>261</v>
      </c>
      <c r="K1462" s="11" t="s">
        <v>2958</v>
      </c>
      <c r="L1462" s="11">
        <v>2</v>
      </c>
    </row>
    <row r="1463" spans="1:12">
      <c r="A1463" s="11" t="s">
        <v>2713</v>
      </c>
      <c r="D1463" s="11" t="s">
        <v>260</v>
      </c>
      <c r="E1463" s="19" t="s">
        <v>2933</v>
      </c>
      <c r="F1463" s="10">
        <v>42036</v>
      </c>
      <c r="G1463" s="10">
        <v>44593</v>
      </c>
      <c r="H1463" s="11">
        <v>8</v>
      </c>
      <c r="I1463" s="20" t="s">
        <v>259</v>
      </c>
      <c r="J1463" s="11" t="s">
        <v>261</v>
      </c>
      <c r="K1463" s="11" t="s">
        <v>2958</v>
      </c>
      <c r="L1463" s="11">
        <v>2</v>
      </c>
    </row>
    <row r="1464" spans="1:12">
      <c r="A1464" s="11" t="s">
        <v>2714</v>
      </c>
      <c r="D1464" s="11" t="s">
        <v>260</v>
      </c>
      <c r="E1464" s="19" t="s">
        <v>2934</v>
      </c>
      <c r="F1464" s="10">
        <v>42036</v>
      </c>
      <c r="G1464" s="10">
        <v>44593</v>
      </c>
      <c r="H1464" s="11">
        <v>8</v>
      </c>
      <c r="I1464" s="20" t="s">
        <v>259</v>
      </c>
      <c r="J1464" s="11" t="s">
        <v>261</v>
      </c>
      <c r="K1464" s="11" t="s">
        <v>2958</v>
      </c>
      <c r="L1464" s="11">
        <v>2</v>
      </c>
    </row>
    <row r="1465" spans="1:12">
      <c r="A1465" s="11" t="s">
        <v>2715</v>
      </c>
      <c r="D1465" s="11" t="s">
        <v>260</v>
      </c>
      <c r="E1465" s="19" t="s">
        <v>2935</v>
      </c>
      <c r="F1465" s="10">
        <v>42036</v>
      </c>
      <c r="G1465" s="10">
        <v>44593</v>
      </c>
      <c r="H1465" s="11">
        <v>8</v>
      </c>
      <c r="I1465" s="20" t="s">
        <v>259</v>
      </c>
      <c r="J1465" s="11" t="s">
        <v>261</v>
      </c>
      <c r="K1465" s="11" t="s">
        <v>2958</v>
      </c>
      <c r="L1465" s="11">
        <v>2</v>
      </c>
    </row>
    <row r="1466" spans="1:12">
      <c r="A1466" s="11" t="s">
        <v>2716</v>
      </c>
      <c r="D1466" s="11" t="s">
        <v>260</v>
      </c>
      <c r="E1466" s="19" t="s">
        <v>2936</v>
      </c>
      <c r="F1466" s="10">
        <v>42036</v>
      </c>
      <c r="G1466" s="10">
        <v>44593</v>
      </c>
      <c r="H1466" s="11">
        <v>8</v>
      </c>
      <c r="I1466" s="20" t="s">
        <v>259</v>
      </c>
      <c r="J1466" s="11" t="s">
        <v>261</v>
      </c>
      <c r="K1466" s="11" t="s">
        <v>2958</v>
      </c>
      <c r="L1466" s="11">
        <v>2</v>
      </c>
    </row>
    <row r="1467" spans="1:12">
      <c r="A1467" s="11" t="s">
        <v>2717</v>
      </c>
      <c r="D1467" s="11" t="s">
        <v>260</v>
      </c>
      <c r="E1467" s="19" t="s">
        <v>2937</v>
      </c>
      <c r="F1467" s="10">
        <v>42036</v>
      </c>
      <c r="G1467" s="10">
        <v>44593</v>
      </c>
      <c r="H1467" s="11">
        <v>8</v>
      </c>
      <c r="I1467" s="20" t="s">
        <v>259</v>
      </c>
      <c r="J1467" s="11" t="s">
        <v>261</v>
      </c>
      <c r="K1467" s="11" t="s">
        <v>2958</v>
      </c>
      <c r="L1467" s="11">
        <v>2</v>
      </c>
    </row>
    <row r="1468" spans="1:12">
      <c r="A1468" s="11" t="s">
        <v>2718</v>
      </c>
      <c r="D1468" s="11" t="s">
        <v>260</v>
      </c>
      <c r="E1468" s="19" t="s">
        <v>2938</v>
      </c>
      <c r="F1468" s="10">
        <v>42036</v>
      </c>
      <c r="G1468" s="10">
        <v>44593</v>
      </c>
      <c r="H1468" s="11">
        <v>8</v>
      </c>
      <c r="I1468" s="20" t="s">
        <v>259</v>
      </c>
      <c r="J1468" s="11" t="s">
        <v>261</v>
      </c>
      <c r="K1468" s="11" t="s">
        <v>2958</v>
      </c>
      <c r="L1468" s="11">
        <v>2</v>
      </c>
    </row>
    <row r="1469" spans="1:12">
      <c r="A1469" s="11" t="s">
        <v>2719</v>
      </c>
      <c r="D1469" s="11" t="s">
        <v>260</v>
      </c>
      <c r="E1469" s="19" t="s">
        <v>2939</v>
      </c>
      <c r="F1469" s="10">
        <v>42036</v>
      </c>
      <c r="G1469" s="10">
        <v>44593</v>
      </c>
      <c r="H1469" s="11">
        <v>8</v>
      </c>
      <c r="I1469" s="20" t="s">
        <v>259</v>
      </c>
      <c r="J1469" s="11" t="s">
        <v>261</v>
      </c>
      <c r="K1469" s="11" t="s">
        <v>2958</v>
      </c>
      <c r="L1469" s="11">
        <v>2</v>
      </c>
    </row>
    <row r="1470" spans="1:12">
      <c r="A1470" s="11" t="s">
        <v>2720</v>
      </c>
      <c r="D1470" s="11" t="s">
        <v>260</v>
      </c>
      <c r="E1470" s="19" t="s">
        <v>2940</v>
      </c>
      <c r="F1470" s="10">
        <v>42036</v>
      </c>
      <c r="G1470" s="10">
        <v>44593</v>
      </c>
      <c r="H1470" s="11">
        <v>8</v>
      </c>
      <c r="I1470" s="20" t="s">
        <v>259</v>
      </c>
      <c r="J1470" s="11" t="s">
        <v>261</v>
      </c>
      <c r="K1470" s="11" t="s">
        <v>2958</v>
      </c>
      <c r="L1470" s="11">
        <v>2</v>
      </c>
    </row>
    <row r="1471" spans="1:12">
      <c r="A1471" s="11" t="s">
        <v>2721</v>
      </c>
      <c r="D1471" s="11" t="s">
        <v>260</v>
      </c>
      <c r="E1471" s="19" t="s">
        <v>2941</v>
      </c>
      <c r="F1471" s="10">
        <v>42036</v>
      </c>
      <c r="G1471" s="10">
        <v>44593</v>
      </c>
      <c r="H1471" s="11">
        <v>8</v>
      </c>
      <c r="I1471" s="20" t="s">
        <v>259</v>
      </c>
      <c r="J1471" s="11" t="s">
        <v>261</v>
      </c>
      <c r="K1471" s="11" t="s">
        <v>2958</v>
      </c>
      <c r="L1471" s="11">
        <v>2</v>
      </c>
    </row>
    <row r="1472" spans="1:12">
      <c r="A1472" s="11" t="s">
        <v>2722</v>
      </c>
      <c r="D1472" s="11" t="s">
        <v>260</v>
      </c>
      <c r="E1472" s="19" t="s">
        <v>2942</v>
      </c>
      <c r="F1472" s="10">
        <v>42036</v>
      </c>
      <c r="G1472" s="10">
        <v>44593</v>
      </c>
      <c r="H1472" s="11">
        <v>8</v>
      </c>
      <c r="I1472" s="20" t="s">
        <v>259</v>
      </c>
      <c r="J1472" s="11" t="s">
        <v>261</v>
      </c>
      <c r="K1472" s="11" t="s">
        <v>2958</v>
      </c>
      <c r="L1472" s="11">
        <v>2</v>
      </c>
    </row>
    <row r="1473" spans="1:12">
      <c r="A1473" s="11" t="s">
        <v>2723</v>
      </c>
      <c r="D1473" s="11" t="s">
        <v>260</v>
      </c>
      <c r="E1473" s="19" t="s">
        <v>2943</v>
      </c>
      <c r="F1473" s="10">
        <v>42036</v>
      </c>
      <c r="G1473" s="10">
        <v>44593</v>
      </c>
      <c r="H1473" s="11">
        <v>8</v>
      </c>
      <c r="I1473" s="20" t="s">
        <v>259</v>
      </c>
      <c r="J1473" s="11" t="s">
        <v>261</v>
      </c>
      <c r="K1473" s="11" t="s">
        <v>2958</v>
      </c>
      <c r="L1473" s="11">
        <v>2</v>
      </c>
    </row>
    <row r="1474" spans="1:12">
      <c r="A1474" s="11" t="s">
        <v>2724</v>
      </c>
      <c r="D1474" s="11" t="s">
        <v>260</v>
      </c>
      <c r="E1474" s="19" t="s">
        <v>2944</v>
      </c>
      <c r="F1474" s="10">
        <v>42036</v>
      </c>
      <c r="G1474" s="10">
        <v>44593</v>
      </c>
      <c r="H1474" s="11">
        <v>8</v>
      </c>
      <c r="I1474" s="20" t="s">
        <v>259</v>
      </c>
      <c r="J1474" s="11" t="s">
        <v>261</v>
      </c>
      <c r="K1474" s="11" t="s">
        <v>2958</v>
      </c>
      <c r="L1474" s="11">
        <v>2</v>
      </c>
    </row>
    <row r="1475" spans="1:12">
      <c r="A1475" s="11" t="s">
        <v>2725</v>
      </c>
      <c r="D1475" s="11" t="s">
        <v>260</v>
      </c>
      <c r="E1475" s="19" t="s">
        <v>2945</v>
      </c>
      <c r="F1475" s="10">
        <v>42036</v>
      </c>
      <c r="G1475" s="10">
        <v>44593</v>
      </c>
      <c r="H1475" s="11">
        <v>8</v>
      </c>
      <c r="I1475" s="20" t="s">
        <v>259</v>
      </c>
      <c r="J1475" s="11" t="s">
        <v>261</v>
      </c>
      <c r="K1475" s="11" t="s">
        <v>2958</v>
      </c>
      <c r="L1475" s="11">
        <v>2</v>
      </c>
    </row>
    <row r="1476" spans="1:12">
      <c r="A1476" s="11" t="s">
        <v>2726</v>
      </c>
      <c r="D1476" s="11" t="s">
        <v>260</v>
      </c>
      <c r="E1476" s="19" t="s">
        <v>2946</v>
      </c>
      <c r="F1476" s="10">
        <v>42036</v>
      </c>
      <c r="G1476" s="10">
        <v>44593</v>
      </c>
      <c r="H1476" s="11">
        <v>8</v>
      </c>
      <c r="I1476" s="20" t="s">
        <v>259</v>
      </c>
      <c r="J1476" s="11" t="s">
        <v>261</v>
      </c>
      <c r="K1476" s="11" t="s">
        <v>2958</v>
      </c>
      <c r="L1476" s="11">
        <v>2</v>
      </c>
    </row>
    <row r="1477" spans="1:12">
      <c r="A1477" s="11" t="s">
        <v>2727</v>
      </c>
      <c r="D1477" s="11" t="s">
        <v>260</v>
      </c>
      <c r="E1477" s="19" t="s">
        <v>2947</v>
      </c>
      <c r="F1477" s="10">
        <v>42036</v>
      </c>
      <c r="G1477" s="10">
        <v>44593</v>
      </c>
      <c r="H1477" s="11">
        <v>8</v>
      </c>
      <c r="I1477" s="20" t="s">
        <v>259</v>
      </c>
      <c r="J1477" s="11" t="s">
        <v>261</v>
      </c>
      <c r="K1477" s="11" t="s">
        <v>2958</v>
      </c>
      <c r="L1477" s="11">
        <v>2</v>
      </c>
    </row>
    <row r="1478" spans="1:12">
      <c r="A1478" s="11" t="s">
        <v>2728</v>
      </c>
      <c r="D1478" s="11" t="s">
        <v>260</v>
      </c>
      <c r="E1478" s="19" t="s">
        <v>2948</v>
      </c>
      <c r="F1478" s="10">
        <v>42036</v>
      </c>
      <c r="G1478" s="10">
        <v>44593</v>
      </c>
      <c r="H1478" s="11">
        <v>8</v>
      </c>
      <c r="I1478" s="20" t="s">
        <v>259</v>
      </c>
      <c r="J1478" s="11" t="s">
        <v>261</v>
      </c>
      <c r="K1478" s="11" t="s">
        <v>2958</v>
      </c>
      <c r="L1478" s="11">
        <v>2</v>
      </c>
    </row>
    <row r="1479" spans="1:12">
      <c r="A1479" s="11" t="s">
        <v>2729</v>
      </c>
      <c r="D1479" s="11" t="s">
        <v>260</v>
      </c>
      <c r="E1479" s="19" t="s">
        <v>2949</v>
      </c>
      <c r="F1479" s="10">
        <v>42036</v>
      </c>
      <c r="G1479" s="10">
        <v>44593</v>
      </c>
      <c r="H1479" s="11">
        <v>8</v>
      </c>
      <c r="I1479" s="20" t="s">
        <v>259</v>
      </c>
      <c r="J1479" s="11" t="s">
        <v>261</v>
      </c>
      <c r="K1479" s="11" t="s">
        <v>2958</v>
      </c>
      <c r="L1479" s="11">
        <v>2</v>
      </c>
    </row>
    <row r="1480" spans="1:12">
      <c r="A1480" s="11" t="s">
        <v>2730</v>
      </c>
      <c r="D1480" s="11" t="s">
        <v>260</v>
      </c>
      <c r="E1480" s="19" t="s">
        <v>2950</v>
      </c>
      <c r="F1480" s="10">
        <v>42036</v>
      </c>
      <c r="G1480" s="10">
        <v>44593</v>
      </c>
      <c r="H1480" s="11">
        <v>8</v>
      </c>
      <c r="I1480" s="20" t="s">
        <v>259</v>
      </c>
      <c r="J1480" s="11" t="s">
        <v>261</v>
      </c>
      <c r="K1480" s="11" t="s">
        <v>2958</v>
      </c>
      <c r="L1480" s="11">
        <v>2</v>
      </c>
    </row>
    <row r="1481" spans="1:12">
      <c r="A1481" s="11" t="s">
        <v>2731</v>
      </c>
      <c r="D1481" s="11" t="s">
        <v>260</v>
      </c>
      <c r="E1481" s="19" t="s">
        <v>2951</v>
      </c>
      <c r="F1481" s="10">
        <v>42036</v>
      </c>
      <c r="G1481" s="10">
        <v>44593</v>
      </c>
      <c r="H1481" s="11">
        <v>8</v>
      </c>
      <c r="I1481" s="20" t="s">
        <v>259</v>
      </c>
      <c r="J1481" s="11" t="s">
        <v>261</v>
      </c>
      <c r="K1481" s="11" t="s">
        <v>2958</v>
      </c>
      <c r="L1481" s="11">
        <v>2</v>
      </c>
    </row>
    <row r="1483" spans="1:12">
      <c r="A1483" s="11" t="s">
        <v>2957</v>
      </c>
    </row>
  </sheetData>
  <mergeCells count="1">
    <mergeCell ref="B6:L6"/>
  </mergeCells>
  <hyperlinks>
    <hyperlink ref="D8" location="Contents!B22" display="Enquiries" xr:uid="{00000000-0004-0000-0000-000000000000}"/>
    <hyperlink ref="E12" location="A126094922J" display="A126094922J" xr:uid="{00000000-0004-0000-0000-000001000000}"/>
    <hyperlink ref="E13" location="A126110042V" display="A126110042V" xr:uid="{00000000-0004-0000-0000-000002000000}"/>
    <hyperlink ref="E14" location="A126102482X" display="A126102482X" xr:uid="{00000000-0004-0000-0000-000003000000}"/>
    <hyperlink ref="E15" location="A126094878K" display="A126094878K" xr:uid="{00000000-0004-0000-0000-000004000000}"/>
    <hyperlink ref="E16" location="A126109998R" display="A126109998R" xr:uid="{00000000-0004-0000-0000-000005000000}"/>
    <hyperlink ref="E17" location="A126102438R" display="A126102438R" xr:uid="{00000000-0004-0000-0000-000006000000}"/>
    <hyperlink ref="E18" location="A126094926T" display="A126094926T" xr:uid="{00000000-0004-0000-0000-000007000000}"/>
    <hyperlink ref="E19" location="A126110046C" display="A126110046C" xr:uid="{00000000-0004-0000-0000-000008000000}"/>
    <hyperlink ref="E20" location="A126102486J" display="A126102486J" xr:uid="{00000000-0004-0000-0000-000009000000}"/>
    <hyperlink ref="E21" location="A126094930J" display="A126094930J" xr:uid="{00000000-0004-0000-0000-00000A000000}"/>
    <hyperlink ref="E22" location="A126110050V" display="A126110050V" xr:uid="{00000000-0004-0000-0000-00000B000000}"/>
    <hyperlink ref="E23" location="A126102490X" display="A126102490X" xr:uid="{00000000-0004-0000-0000-00000C000000}"/>
    <hyperlink ref="E24" location="A126094882A" display="A126094882A" xr:uid="{00000000-0004-0000-0000-00000D000000}"/>
    <hyperlink ref="E25" location="A126110002A" display="A126110002A" xr:uid="{00000000-0004-0000-0000-00000E000000}"/>
    <hyperlink ref="E26" location="A126102442F" display="A126102442F" xr:uid="{00000000-0004-0000-0000-00000F000000}"/>
    <hyperlink ref="E27" location="A126094886K" display="A126094886K" xr:uid="{00000000-0004-0000-0000-000010000000}"/>
    <hyperlink ref="E28" location="A126110006K" display="A126110006K" xr:uid="{00000000-0004-0000-0000-000011000000}"/>
    <hyperlink ref="E29" location="A126102446R" display="A126102446R" xr:uid="{00000000-0004-0000-0000-000012000000}"/>
    <hyperlink ref="E30" location="A126094910X" display="A126094910X" xr:uid="{00000000-0004-0000-0000-000013000000}"/>
    <hyperlink ref="E31" location="A126110030K" display="A126110030K" xr:uid="{00000000-0004-0000-0000-000014000000}"/>
    <hyperlink ref="E32" location="A126102470R" display="A126102470R" xr:uid="{00000000-0004-0000-0000-000015000000}"/>
    <hyperlink ref="E33" location="A126094858A" display="A126094858A" xr:uid="{00000000-0004-0000-0000-000016000000}"/>
    <hyperlink ref="E34" location="A126109978F" display="A126109978F" xr:uid="{00000000-0004-0000-0000-000017000000}"/>
    <hyperlink ref="E35" location="A126102418F" display="A126102418F" xr:uid="{00000000-0004-0000-0000-000018000000}"/>
    <hyperlink ref="E36" location="A126094934T" display="A126094934T" xr:uid="{00000000-0004-0000-0000-000019000000}"/>
    <hyperlink ref="E37" location="A126110054C" display="A126110054C" xr:uid="{00000000-0004-0000-0000-00001A000000}"/>
    <hyperlink ref="E38" location="A126102494J" display="A126102494J" xr:uid="{00000000-0004-0000-0000-00001B000000}"/>
    <hyperlink ref="E39" location="A126094914J" display="A126094914J" xr:uid="{00000000-0004-0000-0000-00001C000000}"/>
    <hyperlink ref="E40" location="A126110034V" display="A126110034V" xr:uid="{00000000-0004-0000-0000-00001D000000}"/>
    <hyperlink ref="E41" location="A126102474X" display="A126102474X" xr:uid="{00000000-0004-0000-0000-00001E000000}"/>
    <hyperlink ref="E42" location="A126094946A" display="A126094946A" xr:uid="{00000000-0004-0000-0000-00001F000000}"/>
    <hyperlink ref="E43" location="A126110066L" display="A126110066L" xr:uid="{00000000-0004-0000-0000-000020000000}"/>
    <hyperlink ref="E44" location="A126102506F" display="A126102506F" xr:uid="{00000000-0004-0000-0000-000021000000}"/>
    <hyperlink ref="E45" location="A126094862T" display="A126094862T" xr:uid="{00000000-0004-0000-0000-000022000000}"/>
    <hyperlink ref="E46" location="A126109982W" display="A126109982W" xr:uid="{00000000-0004-0000-0000-000023000000}"/>
    <hyperlink ref="E47" location="A126102422W" display="A126102422W" xr:uid="{00000000-0004-0000-0000-000024000000}"/>
    <hyperlink ref="E48" location="A126094818J" display="A126094818J" xr:uid="{00000000-0004-0000-0000-000025000000}"/>
    <hyperlink ref="E49" location="A126109938L" display="A126109938L" xr:uid="{00000000-0004-0000-0000-000026000000}"/>
    <hyperlink ref="E50" location="A126102378X" display="A126102378X" xr:uid="{00000000-0004-0000-0000-000027000000}"/>
    <hyperlink ref="E51" location="A126094838T" display="A126094838T" xr:uid="{00000000-0004-0000-0000-000028000000}"/>
    <hyperlink ref="E52" location="A126109958W" display="A126109958W" xr:uid="{00000000-0004-0000-0000-000029000000}"/>
    <hyperlink ref="E53" location="A126102398J" display="A126102398J" xr:uid="{00000000-0004-0000-0000-00002A000000}"/>
    <hyperlink ref="E54" location="A126094890A" display="A126094890A" xr:uid="{00000000-0004-0000-0000-00002B000000}"/>
    <hyperlink ref="E55" location="A126110010A" display="A126110010A" xr:uid="{00000000-0004-0000-0000-00002C000000}"/>
    <hyperlink ref="E56" location="A126102450F" display="A126102450F" xr:uid="{00000000-0004-0000-0000-00002D000000}"/>
    <hyperlink ref="E57" location="A126094842J" display="A126094842J" xr:uid="{00000000-0004-0000-0000-00002E000000}"/>
    <hyperlink ref="E58" location="A126109962L" display="A126109962L" xr:uid="{00000000-0004-0000-0000-00002F000000}"/>
    <hyperlink ref="E59" location="A126102402L" display="A126102402L" xr:uid="{00000000-0004-0000-0000-000030000000}"/>
    <hyperlink ref="E60" location="A126094894K" display="A126094894K" xr:uid="{00000000-0004-0000-0000-000031000000}"/>
    <hyperlink ref="E61" location="A126110014K" display="A126110014K" xr:uid="{00000000-0004-0000-0000-000032000000}"/>
    <hyperlink ref="E62" location="A126102454R" display="A126102454R" xr:uid="{00000000-0004-0000-0000-000033000000}"/>
    <hyperlink ref="E63" location="A126094898V" display="A126094898V" xr:uid="{00000000-0004-0000-0000-000034000000}"/>
    <hyperlink ref="E64" location="A126110018V" display="A126110018V" xr:uid="{00000000-0004-0000-0000-000035000000}"/>
    <hyperlink ref="E65" location="A126102458X" display="A126102458X" xr:uid="{00000000-0004-0000-0000-000036000000}"/>
    <hyperlink ref="E66" location="A126094950T" display="A126094950T" xr:uid="{00000000-0004-0000-0000-000037000000}"/>
    <hyperlink ref="E67" location="A126110070C" display="A126110070C" xr:uid="{00000000-0004-0000-0000-000038000000}"/>
    <hyperlink ref="E68" location="A126102510W" display="A126102510W" xr:uid="{00000000-0004-0000-0000-000039000000}"/>
    <hyperlink ref="E69" location="A126094822X" display="A126094822X" xr:uid="{00000000-0004-0000-0000-00003A000000}"/>
    <hyperlink ref="E70" location="A126109942C" display="A126109942C" xr:uid="{00000000-0004-0000-0000-00003B000000}"/>
    <hyperlink ref="E71" location="A126102382R" display="A126102382R" xr:uid="{00000000-0004-0000-0000-00003C000000}"/>
    <hyperlink ref="E72" location="A126094938A" display="A126094938A" xr:uid="{00000000-0004-0000-0000-00003D000000}"/>
    <hyperlink ref="E73" location="A126110058L" display="A126110058L" xr:uid="{00000000-0004-0000-0000-00003E000000}"/>
    <hyperlink ref="E74" location="A126102498T" display="A126102498T" xr:uid="{00000000-0004-0000-0000-00003F000000}"/>
    <hyperlink ref="E75" location="A126094942T" display="A126094942T" xr:uid="{00000000-0004-0000-0000-000040000000}"/>
    <hyperlink ref="E76" location="A126110062C" display="A126110062C" xr:uid="{00000000-0004-0000-0000-000041000000}"/>
    <hyperlink ref="E77" location="A126102502W" display="A126102502W" xr:uid="{00000000-0004-0000-0000-000042000000}"/>
    <hyperlink ref="E78" location="A126094830X" display="A126094830X" xr:uid="{00000000-0004-0000-0000-000043000000}"/>
    <hyperlink ref="E79" location="A126109950C" display="A126109950C" xr:uid="{00000000-0004-0000-0000-000044000000}"/>
    <hyperlink ref="E80" location="A126102390R" display="A126102390R" xr:uid="{00000000-0004-0000-0000-000045000000}"/>
    <hyperlink ref="E81" location="A126094866A" display="A126094866A" xr:uid="{00000000-0004-0000-0000-000046000000}"/>
    <hyperlink ref="E82" location="A126109986F" display="A126109986F" xr:uid="{00000000-0004-0000-0000-000047000000}"/>
    <hyperlink ref="E83" location="A126102426F" display="A126102426F" xr:uid="{00000000-0004-0000-0000-000048000000}"/>
    <hyperlink ref="E84" location="A126094902X" display="A126094902X" xr:uid="{00000000-0004-0000-0000-000049000000}"/>
    <hyperlink ref="E85" location="A126110022K" display="A126110022K" xr:uid="{00000000-0004-0000-0000-00004A000000}"/>
    <hyperlink ref="E86" location="A126102462R" display="A126102462R" xr:uid="{00000000-0004-0000-0000-00004B000000}"/>
    <hyperlink ref="E87" location="A126094954A" display="A126094954A" xr:uid="{00000000-0004-0000-0000-00004C000000}"/>
    <hyperlink ref="E88" location="A126110074L" display="A126110074L" xr:uid="{00000000-0004-0000-0000-00004D000000}"/>
    <hyperlink ref="E89" location="A126102514F" display="A126102514F" xr:uid="{00000000-0004-0000-0000-00004E000000}"/>
    <hyperlink ref="E90" location="A126094826J" display="A126094826J" xr:uid="{00000000-0004-0000-0000-00004F000000}"/>
    <hyperlink ref="E91" location="A126109946L" display="A126109946L" xr:uid="{00000000-0004-0000-0000-000050000000}"/>
    <hyperlink ref="E92" location="A126102386X" display="A126102386X" xr:uid="{00000000-0004-0000-0000-000051000000}"/>
    <hyperlink ref="E93" location="A126094906J" display="A126094906J" xr:uid="{00000000-0004-0000-0000-000052000000}"/>
    <hyperlink ref="E94" location="A126110026V" display="A126110026V" xr:uid="{00000000-0004-0000-0000-000053000000}"/>
    <hyperlink ref="E95" location="A126102466X" display="A126102466X" xr:uid="{00000000-0004-0000-0000-000054000000}"/>
    <hyperlink ref="E96" location="A126094918T" display="A126094918T" xr:uid="{00000000-0004-0000-0000-000055000000}"/>
    <hyperlink ref="E97" location="A126110038C" display="A126110038C" xr:uid="{00000000-0004-0000-0000-000056000000}"/>
    <hyperlink ref="E98" location="A126102478J" display="A126102478J" xr:uid="{00000000-0004-0000-0000-000057000000}"/>
    <hyperlink ref="E99" location="A126094850J" display="A126094850J" xr:uid="{00000000-0004-0000-0000-000058000000}"/>
    <hyperlink ref="E100" location="A126109970L" display="A126109970L" xr:uid="{00000000-0004-0000-0000-000059000000}"/>
    <hyperlink ref="E101" location="A126102410L" display="A126102410L" xr:uid="{00000000-0004-0000-0000-00005A000000}"/>
    <hyperlink ref="E102" location="A126094834J" display="A126094834J" xr:uid="{00000000-0004-0000-0000-00005B000000}"/>
    <hyperlink ref="E103" location="A126109954L" display="A126109954L" xr:uid="{00000000-0004-0000-0000-00005C000000}"/>
    <hyperlink ref="E104" location="A126102394X" display="A126102394X" xr:uid="{00000000-0004-0000-0000-00005D000000}"/>
    <hyperlink ref="E105" location="A126094870T" display="A126094870T" xr:uid="{00000000-0004-0000-0000-00005E000000}"/>
    <hyperlink ref="E106" location="A126109990W" display="A126109990W" xr:uid="{00000000-0004-0000-0000-00005F000000}"/>
    <hyperlink ref="E107" location="A126102430W" display="A126102430W" xr:uid="{00000000-0004-0000-0000-000060000000}"/>
    <hyperlink ref="E108" location="A126094846T" display="A126094846T" xr:uid="{00000000-0004-0000-0000-000061000000}"/>
    <hyperlink ref="E109" location="A126109966W" display="A126109966W" xr:uid="{00000000-0004-0000-0000-000062000000}"/>
    <hyperlink ref="E110" location="A126102406W" display="A126102406W" xr:uid="{00000000-0004-0000-0000-000063000000}"/>
    <hyperlink ref="E111" location="A126094874A" display="A126094874A" xr:uid="{00000000-0004-0000-0000-000064000000}"/>
    <hyperlink ref="E112" location="A126109994F" display="A126109994F" xr:uid="{00000000-0004-0000-0000-000065000000}"/>
    <hyperlink ref="E113" location="A126102434F" display="A126102434F" xr:uid="{00000000-0004-0000-0000-000066000000}"/>
    <hyperlink ref="E114" location="A126094854T" display="A126094854T" xr:uid="{00000000-0004-0000-0000-000067000000}"/>
    <hyperlink ref="E115" location="A126109974W" display="A126109974W" xr:uid="{00000000-0004-0000-0000-000068000000}"/>
    <hyperlink ref="E116" location="A126102414W" display="A126102414W" xr:uid="{00000000-0004-0000-0000-000069000000}"/>
    <hyperlink ref="E117" location="A126098702C" display="A126098702C" xr:uid="{00000000-0004-0000-0000-00006A000000}"/>
    <hyperlink ref="E118" location="A126113822L" display="A126113822L" xr:uid="{00000000-0004-0000-0000-00006B000000}"/>
    <hyperlink ref="E119" location="A126106262V" display="A126106262V" xr:uid="{00000000-0004-0000-0000-00006C000000}"/>
    <hyperlink ref="E120" location="A126098658F" display="A126098658F" xr:uid="{00000000-0004-0000-0000-00006D000000}"/>
    <hyperlink ref="E121" location="A126113778R" display="A126113778R" xr:uid="{00000000-0004-0000-0000-00006E000000}"/>
    <hyperlink ref="E122" location="A126106218K" display="A126106218K" xr:uid="{00000000-0004-0000-0000-00006F000000}"/>
    <hyperlink ref="E123" location="A126098706L" display="A126098706L" xr:uid="{00000000-0004-0000-0000-000070000000}"/>
    <hyperlink ref="E124" location="A126113826W" display="A126113826W" xr:uid="{00000000-0004-0000-0000-000071000000}"/>
    <hyperlink ref="E125" location="A126106266C" display="A126106266C" xr:uid="{00000000-0004-0000-0000-000072000000}"/>
    <hyperlink ref="E126" location="A126098710C" display="A126098710C" xr:uid="{00000000-0004-0000-0000-000073000000}"/>
    <hyperlink ref="E127" location="A126113830L" display="A126113830L" xr:uid="{00000000-0004-0000-0000-000074000000}"/>
    <hyperlink ref="E128" location="A126106270V" display="A126106270V" xr:uid="{00000000-0004-0000-0000-000075000000}"/>
    <hyperlink ref="E129" location="A126098662W" display="A126098662W" xr:uid="{00000000-0004-0000-0000-000076000000}"/>
    <hyperlink ref="E130" location="A126113782F" display="A126113782F" xr:uid="{00000000-0004-0000-0000-000077000000}"/>
    <hyperlink ref="E131" location="A126106222A" display="A126106222A" xr:uid="{00000000-0004-0000-0000-000078000000}"/>
    <hyperlink ref="E132" location="A126098666F" display="A126098666F" xr:uid="{00000000-0004-0000-0000-000079000000}"/>
    <hyperlink ref="E133" location="A126113786R" display="A126113786R" xr:uid="{00000000-0004-0000-0000-00007A000000}"/>
    <hyperlink ref="E134" location="A126106226K" display="A126106226K" xr:uid="{00000000-0004-0000-0000-00007B000000}"/>
    <hyperlink ref="E135" location="A126098690F" display="A126098690F" xr:uid="{00000000-0004-0000-0000-00007C000000}"/>
    <hyperlink ref="E136" location="A126113810C" display="A126113810C" xr:uid="{00000000-0004-0000-0000-00007D000000}"/>
    <hyperlink ref="E137" location="A126106250K" display="A126106250K" xr:uid="{00000000-0004-0000-0000-00007E000000}"/>
    <hyperlink ref="E138" location="A126098638W" display="A126098638W" xr:uid="{00000000-0004-0000-0000-00007F000000}"/>
    <hyperlink ref="E139" location="A126113758F" display="A126113758F" xr:uid="{00000000-0004-0000-0000-000080000000}"/>
    <hyperlink ref="E140" location="A126106198L" display="A126106198L" xr:uid="{00000000-0004-0000-0000-000081000000}"/>
    <hyperlink ref="E141" location="A126098714L" display="A126098714L" xr:uid="{00000000-0004-0000-0000-000082000000}"/>
    <hyperlink ref="E142" location="A126113834W" display="A126113834W" xr:uid="{00000000-0004-0000-0000-000083000000}"/>
    <hyperlink ref="E143" location="A126106274C" display="A126106274C" xr:uid="{00000000-0004-0000-0000-000084000000}"/>
    <hyperlink ref="E144" location="A126098694R" display="A126098694R" xr:uid="{00000000-0004-0000-0000-000085000000}"/>
    <hyperlink ref="E145" location="A126113814L" display="A126113814L" xr:uid="{00000000-0004-0000-0000-000086000000}"/>
    <hyperlink ref="E146" location="A126106254V" display="A126106254V" xr:uid="{00000000-0004-0000-0000-000087000000}"/>
    <hyperlink ref="E147" location="A126098726W" display="A126098726W" xr:uid="{00000000-0004-0000-0000-000088000000}"/>
    <hyperlink ref="E148" location="A126113846F" display="A126113846F" xr:uid="{00000000-0004-0000-0000-000089000000}"/>
    <hyperlink ref="E149" location="A126106286L" display="A126106286L" xr:uid="{00000000-0004-0000-0000-00008A000000}"/>
    <hyperlink ref="E150" location="A126098642L" display="A126098642L" xr:uid="{00000000-0004-0000-0000-00008B000000}"/>
    <hyperlink ref="E151" location="A126113762W" display="A126113762W" xr:uid="{00000000-0004-0000-0000-00008C000000}"/>
    <hyperlink ref="E152" location="A126106202T" display="A126106202T" xr:uid="{00000000-0004-0000-0000-00008D000000}"/>
    <hyperlink ref="E153" location="A126098598R" display="A126098598R" xr:uid="{00000000-0004-0000-0000-00008E000000}"/>
    <hyperlink ref="E154" location="A126113718L" display="A126113718L" xr:uid="{00000000-0004-0000-0000-00008F000000}"/>
    <hyperlink ref="E155" location="A126106158V" display="A126106158V" xr:uid="{00000000-0004-0000-0000-000090000000}"/>
    <hyperlink ref="E156" location="A126098618L" display="A126098618L" xr:uid="{00000000-0004-0000-0000-000091000000}"/>
    <hyperlink ref="E157" location="A126113738W" display="A126113738W" xr:uid="{00000000-0004-0000-0000-000092000000}"/>
    <hyperlink ref="E158" location="A126106178C" display="A126106178C" xr:uid="{00000000-0004-0000-0000-000093000000}"/>
    <hyperlink ref="E159" location="A126098670W" display="A126098670W" xr:uid="{00000000-0004-0000-0000-000094000000}"/>
    <hyperlink ref="E160" location="A126113790F" display="A126113790F" xr:uid="{00000000-0004-0000-0000-000095000000}"/>
    <hyperlink ref="E161" location="A126106230A" display="A126106230A" xr:uid="{00000000-0004-0000-0000-000096000000}"/>
    <hyperlink ref="E162" location="A126098622C" display="A126098622C" xr:uid="{00000000-0004-0000-0000-000097000000}"/>
    <hyperlink ref="E163" location="A126113742L" display="A126113742L" xr:uid="{00000000-0004-0000-0000-000098000000}"/>
    <hyperlink ref="E164" location="A126106182V" display="A126106182V" xr:uid="{00000000-0004-0000-0000-000099000000}"/>
    <hyperlink ref="E165" location="A126098674F" display="A126098674F" xr:uid="{00000000-0004-0000-0000-00009A000000}"/>
    <hyperlink ref="E166" location="A126113794R" display="A126113794R" xr:uid="{00000000-0004-0000-0000-00009B000000}"/>
    <hyperlink ref="E167" location="A126106234K" display="A126106234K" xr:uid="{00000000-0004-0000-0000-00009C000000}"/>
    <hyperlink ref="E168" location="A126098678R" display="A126098678R" xr:uid="{00000000-0004-0000-0000-00009D000000}"/>
    <hyperlink ref="E169" location="A126113798X" display="A126113798X" xr:uid="{00000000-0004-0000-0000-00009E000000}"/>
    <hyperlink ref="E170" location="A126106238V" display="A126106238V" xr:uid="{00000000-0004-0000-0000-00009F000000}"/>
    <hyperlink ref="E171" location="A126098730L" display="A126098730L" xr:uid="{00000000-0004-0000-0000-0000A0000000}"/>
    <hyperlink ref="E172" location="A126113850W" display="A126113850W" xr:uid="{00000000-0004-0000-0000-0000A1000000}"/>
    <hyperlink ref="E173" location="A126106290C" display="A126106290C" xr:uid="{00000000-0004-0000-0000-0000A2000000}"/>
    <hyperlink ref="E174" location="A126098602V" display="A126098602V" xr:uid="{00000000-0004-0000-0000-0000A3000000}"/>
    <hyperlink ref="E175" location="A126113722C" display="A126113722C" xr:uid="{00000000-0004-0000-0000-0000A4000000}"/>
    <hyperlink ref="E176" location="A126106162K" display="A126106162K" xr:uid="{00000000-0004-0000-0000-0000A5000000}"/>
    <hyperlink ref="E177" location="A126098718W" display="A126098718W" xr:uid="{00000000-0004-0000-0000-0000A6000000}"/>
    <hyperlink ref="E178" location="A126113838F" display="A126113838F" xr:uid="{00000000-0004-0000-0000-0000A7000000}"/>
    <hyperlink ref="E179" location="A126106278L" display="A126106278L" xr:uid="{00000000-0004-0000-0000-0000A8000000}"/>
    <hyperlink ref="E180" location="A126098722L" display="A126098722L" xr:uid="{00000000-0004-0000-0000-0000A9000000}"/>
    <hyperlink ref="E181" location="A126113842W" display="A126113842W" xr:uid="{00000000-0004-0000-0000-0000AA000000}"/>
    <hyperlink ref="E182" location="A126106282C" display="A126106282C" xr:uid="{00000000-0004-0000-0000-0000AB000000}"/>
    <hyperlink ref="E183" location="A126098610V" display="A126098610V" xr:uid="{00000000-0004-0000-0000-0000AC000000}"/>
    <hyperlink ref="E184" location="A126113730C" display="A126113730C" xr:uid="{00000000-0004-0000-0000-0000AD000000}"/>
    <hyperlink ref="E185" location="A126106170K" display="A126106170K" xr:uid="{00000000-0004-0000-0000-0000AE000000}"/>
    <hyperlink ref="E186" location="A126098646W" display="A126098646W" xr:uid="{00000000-0004-0000-0000-0000AF000000}"/>
    <hyperlink ref="E187" location="A126113766F" display="A126113766F" xr:uid="{00000000-0004-0000-0000-0000B0000000}"/>
    <hyperlink ref="E188" location="A126106206A" display="A126106206A" xr:uid="{00000000-0004-0000-0000-0000B1000000}"/>
    <hyperlink ref="E189" location="A126098682F" display="A126098682F" xr:uid="{00000000-0004-0000-0000-0000B2000000}"/>
    <hyperlink ref="E190" location="A126113802C" display="A126113802C" xr:uid="{00000000-0004-0000-0000-0000B3000000}"/>
    <hyperlink ref="E191" location="A126106242K" display="A126106242K" xr:uid="{00000000-0004-0000-0000-0000B4000000}"/>
    <hyperlink ref="E192" location="A126098734W" display="A126098734W" xr:uid="{00000000-0004-0000-0000-0000B5000000}"/>
    <hyperlink ref="E193" location="A126113854F" display="A126113854F" xr:uid="{00000000-0004-0000-0000-0000B6000000}"/>
    <hyperlink ref="E194" location="A126106294L" display="A126106294L" xr:uid="{00000000-0004-0000-0000-0000B7000000}"/>
    <hyperlink ref="E195" location="A126098606C" display="A126098606C" xr:uid="{00000000-0004-0000-0000-0000B8000000}"/>
    <hyperlink ref="E196" location="A126113726L" display="A126113726L" xr:uid="{00000000-0004-0000-0000-0000B9000000}"/>
    <hyperlink ref="E197" location="A126106166V" display="A126106166V" xr:uid="{00000000-0004-0000-0000-0000BA000000}"/>
    <hyperlink ref="E198" location="A126098686R" display="A126098686R" xr:uid="{00000000-0004-0000-0000-0000BB000000}"/>
    <hyperlink ref="E199" location="A126113806L" display="A126113806L" xr:uid="{00000000-0004-0000-0000-0000BC000000}"/>
    <hyperlink ref="E200" location="A126106246V" display="A126106246V" xr:uid="{00000000-0004-0000-0000-0000BD000000}"/>
    <hyperlink ref="E201" location="A126098698X" display="A126098698X" xr:uid="{00000000-0004-0000-0000-0000BE000000}"/>
    <hyperlink ref="E202" location="A126113818W" display="A126113818W" xr:uid="{00000000-0004-0000-0000-0000BF000000}"/>
    <hyperlink ref="E203" location="A126106258C" display="A126106258C" xr:uid="{00000000-0004-0000-0000-0000C0000000}"/>
    <hyperlink ref="E204" location="A126098630C" display="A126098630C" xr:uid="{00000000-0004-0000-0000-0000C1000000}"/>
    <hyperlink ref="E205" location="A126113750L" display="A126113750L" xr:uid="{00000000-0004-0000-0000-0000C2000000}"/>
    <hyperlink ref="E206" location="A126106190V" display="A126106190V" xr:uid="{00000000-0004-0000-0000-0000C3000000}"/>
    <hyperlink ref="E207" location="A126098614C" display="A126098614C" xr:uid="{00000000-0004-0000-0000-0000C4000000}"/>
    <hyperlink ref="E208" location="A126113734L" display="A126113734L" xr:uid="{00000000-0004-0000-0000-0000C5000000}"/>
    <hyperlink ref="E209" location="A126106174V" display="A126106174V" xr:uid="{00000000-0004-0000-0000-0000C6000000}"/>
    <hyperlink ref="E210" location="A126098650L" display="A126098650L" xr:uid="{00000000-0004-0000-0000-0000C7000000}"/>
    <hyperlink ref="E211" location="A126113770W" display="A126113770W" xr:uid="{00000000-0004-0000-0000-0000C8000000}"/>
    <hyperlink ref="E212" location="A126106210T" display="A126106210T" xr:uid="{00000000-0004-0000-0000-0000C9000000}"/>
    <hyperlink ref="E213" location="A126098626L" display="A126098626L" xr:uid="{00000000-0004-0000-0000-0000CA000000}"/>
    <hyperlink ref="E214" location="A126113746W" display="A126113746W" xr:uid="{00000000-0004-0000-0000-0000CB000000}"/>
    <hyperlink ref="E215" location="A126106186C" display="A126106186C" xr:uid="{00000000-0004-0000-0000-0000CC000000}"/>
    <hyperlink ref="E216" location="A126098654W" display="A126098654W" xr:uid="{00000000-0004-0000-0000-0000CD000000}"/>
    <hyperlink ref="E217" location="A126113774F" display="A126113774F" xr:uid="{00000000-0004-0000-0000-0000CE000000}"/>
    <hyperlink ref="E218" location="A126106214A" display="A126106214A" xr:uid="{00000000-0004-0000-0000-0000CF000000}"/>
    <hyperlink ref="E219" location="A126098634L" display="A126098634L" xr:uid="{00000000-0004-0000-0000-0000D0000000}"/>
    <hyperlink ref="E220" location="A126113754W" display="A126113754W" xr:uid="{00000000-0004-0000-0000-0000D1000000}"/>
    <hyperlink ref="E221" location="A126106194C" display="A126106194C" xr:uid="{00000000-0004-0000-0000-0000D2000000}"/>
    <hyperlink ref="E222" location="A126096182X" display="A126096182X" xr:uid="{00000000-0004-0000-0000-0000D3000000}"/>
    <hyperlink ref="E223" location="A126111302W" display="A126111302W" xr:uid="{00000000-0004-0000-0000-0000D4000000}"/>
    <hyperlink ref="E224" location="A126103742A" display="A126103742A" xr:uid="{00000000-0004-0000-0000-0000D5000000}"/>
    <hyperlink ref="E225" location="A126096138R" display="A126096138R" xr:uid="{00000000-0004-0000-0000-0000D6000000}"/>
    <hyperlink ref="E226" location="A126111258X" display="A126111258X" xr:uid="{00000000-0004-0000-0000-0000D7000000}"/>
    <hyperlink ref="E227" location="A126103698C" display="A126103698C" xr:uid="{00000000-0004-0000-0000-0000D8000000}"/>
    <hyperlink ref="E228" location="A126096186J" display="A126096186J" xr:uid="{00000000-0004-0000-0000-0000D9000000}"/>
    <hyperlink ref="E229" location="A126111306F" display="A126111306F" xr:uid="{00000000-0004-0000-0000-0000DA000000}"/>
    <hyperlink ref="E230" location="A126103746K" display="A126103746K" xr:uid="{00000000-0004-0000-0000-0000DB000000}"/>
    <hyperlink ref="E231" location="A126096190X" display="A126096190X" xr:uid="{00000000-0004-0000-0000-0000DC000000}"/>
    <hyperlink ref="E232" location="A126111310W" display="A126111310W" xr:uid="{00000000-0004-0000-0000-0000DD000000}"/>
    <hyperlink ref="E233" location="A126103750A" display="A126103750A" xr:uid="{00000000-0004-0000-0000-0000DE000000}"/>
    <hyperlink ref="E234" location="A126096142F" display="A126096142F" xr:uid="{00000000-0004-0000-0000-0000DF000000}"/>
    <hyperlink ref="E235" location="A126111262R" display="A126111262R" xr:uid="{00000000-0004-0000-0000-0000E0000000}"/>
    <hyperlink ref="E236" location="A126103702J" display="A126103702J" xr:uid="{00000000-0004-0000-0000-0000E1000000}"/>
    <hyperlink ref="E237" location="A126096146R" display="A126096146R" xr:uid="{00000000-0004-0000-0000-0000E2000000}"/>
    <hyperlink ref="E238" location="A126111266X" display="A126111266X" xr:uid="{00000000-0004-0000-0000-0000E3000000}"/>
    <hyperlink ref="E239" location="A126103706T" display="A126103706T" xr:uid="{00000000-0004-0000-0000-0000E4000000}"/>
    <hyperlink ref="E240" location="A126096170R" display="A126096170R" xr:uid="{00000000-0004-0000-0000-0000E5000000}"/>
    <hyperlink ref="E241" location="A126111290X" display="A126111290X" xr:uid="{00000000-0004-0000-0000-0000E6000000}"/>
    <hyperlink ref="E242" location="A126103730T" display="A126103730T" xr:uid="{00000000-0004-0000-0000-0000E7000000}"/>
    <hyperlink ref="E243" location="A126096118F" display="A126096118F" xr:uid="{00000000-0004-0000-0000-0000E8000000}"/>
    <hyperlink ref="E244" location="A126111238R" display="A126111238R" xr:uid="{00000000-0004-0000-0000-0000E9000000}"/>
    <hyperlink ref="E245" location="A126103678V" display="A126103678V" xr:uid="{00000000-0004-0000-0000-0000EA000000}"/>
    <hyperlink ref="E246" location="A126096194J" display="A126096194J" xr:uid="{00000000-0004-0000-0000-0000EB000000}"/>
    <hyperlink ref="E247" location="A126111314F" display="A126111314F" xr:uid="{00000000-0004-0000-0000-0000EC000000}"/>
    <hyperlink ref="E248" location="A126103754K" display="A126103754K" xr:uid="{00000000-0004-0000-0000-0000ED000000}"/>
    <hyperlink ref="E249" location="A126096174X" display="A126096174X" xr:uid="{00000000-0004-0000-0000-0000EE000000}"/>
    <hyperlink ref="E250" location="A126111294J" display="A126111294J" xr:uid="{00000000-0004-0000-0000-0000EF000000}"/>
    <hyperlink ref="E251" location="A126103734A" display="A126103734A" xr:uid="{00000000-0004-0000-0000-0000F0000000}"/>
    <hyperlink ref="E252" location="A126096206F" display="A126096206F" xr:uid="{00000000-0004-0000-0000-0000F1000000}"/>
    <hyperlink ref="E253" location="A126111326R" display="A126111326R" xr:uid="{00000000-0004-0000-0000-0000F2000000}"/>
    <hyperlink ref="E254" location="A126103766V" display="A126103766V" xr:uid="{00000000-0004-0000-0000-0000F3000000}"/>
    <hyperlink ref="E255" location="A126096122W" display="A126096122W" xr:uid="{00000000-0004-0000-0000-0000F4000000}"/>
    <hyperlink ref="E256" location="A126111242F" display="A126111242F" xr:uid="{00000000-0004-0000-0000-0000F5000000}"/>
    <hyperlink ref="E257" location="A126103682K" display="A126103682K" xr:uid="{00000000-0004-0000-0000-0000F6000000}"/>
    <hyperlink ref="E258" location="A126096078X" display="A126096078X" xr:uid="{00000000-0004-0000-0000-0000F7000000}"/>
    <hyperlink ref="E259" location="A126111198J" display="A126111198J" xr:uid="{00000000-0004-0000-0000-0000F8000000}"/>
    <hyperlink ref="E260" location="A126103638A" display="A126103638A" xr:uid="{00000000-0004-0000-0000-0000F9000000}"/>
    <hyperlink ref="E261" location="A126096098J" display="A126096098J" xr:uid="{00000000-0004-0000-0000-0000FA000000}"/>
    <hyperlink ref="E262" location="A126111218F" display="A126111218F" xr:uid="{00000000-0004-0000-0000-0000FB000000}"/>
    <hyperlink ref="E263" location="A126103658K" display="A126103658K" xr:uid="{00000000-0004-0000-0000-0000FC000000}"/>
    <hyperlink ref="E264" location="A126096150F" display="A126096150F" xr:uid="{00000000-0004-0000-0000-0000FD000000}"/>
    <hyperlink ref="E265" location="A126111270R" display="A126111270R" xr:uid="{00000000-0004-0000-0000-0000FE000000}"/>
    <hyperlink ref="E266" location="A126103710J" display="A126103710J" xr:uid="{00000000-0004-0000-0000-0000FF000000}"/>
    <hyperlink ref="E267" location="A126096102L" display="A126096102L" xr:uid="{00000000-0004-0000-0000-000000010000}"/>
    <hyperlink ref="E268" location="A126111222W" display="A126111222W" xr:uid="{00000000-0004-0000-0000-000001010000}"/>
    <hyperlink ref="E269" location="A126103662A" display="A126103662A" xr:uid="{00000000-0004-0000-0000-000002010000}"/>
    <hyperlink ref="E270" location="A126096154R" display="A126096154R" xr:uid="{00000000-0004-0000-0000-000003010000}"/>
    <hyperlink ref="E271" location="A126111274X" display="A126111274X" xr:uid="{00000000-0004-0000-0000-000004010000}"/>
    <hyperlink ref="E272" location="A126103714T" display="A126103714T" xr:uid="{00000000-0004-0000-0000-000005010000}"/>
    <hyperlink ref="E273" location="A126096158X" display="A126096158X" xr:uid="{00000000-0004-0000-0000-000006010000}"/>
    <hyperlink ref="E274" location="A126111278J" display="A126111278J" xr:uid="{00000000-0004-0000-0000-000007010000}"/>
    <hyperlink ref="E275" location="A126103718A" display="A126103718A" xr:uid="{00000000-0004-0000-0000-000008010000}"/>
    <hyperlink ref="E276" location="A126096210W" display="A126096210W" xr:uid="{00000000-0004-0000-0000-000009010000}"/>
    <hyperlink ref="E277" location="A126111330F" display="A126111330F" xr:uid="{00000000-0004-0000-0000-00000A010000}"/>
    <hyperlink ref="E278" location="A126103770K" display="A126103770K" xr:uid="{00000000-0004-0000-0000-00000B010000}"/>
    <hyperlink ref="E279" location="A126096082R" display="A126096082R" xr:uid="{00000000-0004-0000-0000-00000C010000}"/>
    <hyperlink ref="E280" location="A126111202L" display="A126111202L" xr:uid="{00000000-0004-0000-0000-00000D010000}"/>
    <hyperlink ref="E281" location="A126103642T" display="A126103642T" xr:uid="{00000000-0004-0000-0000-00000E010000}"/>
    <hyperlink ref="E282" location="A126096198T" display="A126096198T" xr:uid="{00000000-0004-0000-0000-00000F010000}"/>
    <hyperlink ref="E283" location="A126111318R" display="A126111318R" xr:uid="{00000000-0004-0000-0000-000010010000}"/>
    <hyperlink ref="E284" location="A126103758V" display="A126103758V" xr:uid="{00000000-0004-0000-0000-000011010000}"/>
    <hyperlink ref="E285" location="A126096202W" display="A126096202W" xr:uid="{00000000-0004-0000-0000-000012010000}"/>
    <hyperlink ref="E286" location="A126111322F" display="A126111322F" xr:uid="{00000000-0004-0000-0000-000013010000}"/>
    <hyperlink ref="E287" location="A126103762K" display="A126103762K" xr:uid="{00000000-0004-0000-0000-000014010000}"/>
    <hyperlink ref="E288" location="A126096090R" display="A126096090R" xr:uid="{00000000-0004-0000-0000-000015010000}"/>
    <hyperlink ref="E289" location="A126111210L" display="A126111210L" xr:uid="{00000000-0004-0000-0000-000016010000}"/>
    <hyperlink ref="E290" location="A126103650T" display="A126103650T" xr:uid="{00000000-0004-0000-0000-000017010000}"/>
    <hyperlink ref="E291" location="A126096126F" display="A126096126F" xr:uid="{00000000-0004-0000-0000-000018010000}"/>
    <hyperlink ref="E292" location="A126111246R" display="A126111246R" xr:uid="{00000000-0004-0000-0000-000019010000}"/>
    <hyperlink ref="E293" location="A126103686V" display="A126103686V" xr:uid="{00000000-0004-0000-0000-00001A010000}"/>
    <hyperlink ref="E294" location="A126096162R" display="A126096162R" xr:uid="{00000000-0004-0000-0000-00001B010000}"/>
    <hyperlink ref="E295" location="A126111282X" display="A126111282X" xr:uid="{00000000-0004-0000-0000-00001C010000}"/>
    <hyperlink ref="E296" location="A126103722T" display="A126103722T" xr:uid="{00000000-0004-0000-0000-00001D010000}"/>
    <hyperlink ref="E297" location="A126096214F" display="A126096214F" xr:uid="{00000000-0004-0000-0000-00001E010000}"/>
    <hyperlink ref="E298" location="A126111334R" display="A126111334R" xr:uid="{00000000-0004-0000-0000-00001F010000}"/>
    <hyperlink ref="E299" location="A126103774V" display="A126103774V" xr:uid="{00000000-0004-0000-0000-000020010000}"/>
    <hyperlink ref="E300" location="A126096086X" display="A126096086X" xr:uid="{00000000-0004-0000-0000-000021010000}"/>
    <hyperlink ref="E301" location="A126111206W" display="A126111206W" xr:uid="{00000000-0004-0000-0000-000022010000}"/>
    <hyperlink ref="E302" location="A126103646A" display="A126103646A" xr:uid="{00000000-0004-0000-0000-000023010000}"/>
    <hyperlink ref="E303" location="A126096166X" display="A126096166X" xr:uid="{00000000-0004-0000-0000-000024010000}"/>
    <hyperlink ref="E304" location="A126111286J" display="A126111286J" xr:uid="{00000000-0004-0000-0000-000025010000}"/>
    <hyperlink ref="E305" location="A126103726A" display="A126103726A" xr:uid="{00000000-0004-0000-0000-000026010000}"/>
    <hyperlink ref="E306" location="A126096178J" display="A126096178J" xr:uid="{00000000-0004-0000-0000-000027010000}"/>
    <hyperlink ref="E307" location="A126111298T" display="A126111298T" xr:uid="{00000000-0004-0000-0000-000028010000}"/>
    <hyperlink ref="E308" location="A126103738K" display="A126103738K" xr:uid="{00000000-0004-0000-0000-000029010000}"/>
    <hyperlink ref="E309" location="A126096110L" display="A126096110L" xr:uid="{00000000-0004-0000-0000-00002A010000}"/>
    <hyperlink ref="E310" location="A126111230W" display="A126111230W" xr:uid="{00000000-0004-0000-0000-00002B010000}"/>
    <hyperlink ref="E311" location="A126103670A" display="A126103670A" xr:uid="{00000000-0004-0000-0000-00002C010000}"/>
    <hyperlink ref="E312" location="A126096094X" display="A126096094X" xr:uid="{00000000-0004-0000-0000-00002D010000}"/>
    <hyperlink ref="E313" location="A126111214W" display="A126111214W" xr:uid="{00000000-0004-0000-0000-00002E010000}"/>
    <hyperlink ref="E314" location="A126103654A" display="A126103654A" xr:uid="{00000000-0004-0000-0000-00002F010000}"/>
    <hyperlink ref="E315" location="A126096130W" display="A126096130W" xr:uid="{00000000-0004-0000-0000-000030010000}"/>
    <hyperlink ref="E316" location="A126111250F" display="A126111250F" xr:uid="{00000000-0004-0000-0000-000031010000}"/>
    <hyperlink ref="E317" location="A126103690K" display="A126103690K" xr:uid="{00000000-0004-0000-0000-000032010000}"/>
    <hyperlink ref="E318" location="A126096106W" display="A126096106W" xr:uid="{00000000-0004-0000-0000-000033010000}"/>
    <hyperlink ref="E319" location="A126111226F" display="A126111226F" xr:uid="{00000000-0004-0000-0000-000034010000}"/>
    <hyperlink ref="E320" location="A126103666K" display="A126103666K" xr:uid="{00000000-0004-0000-0000-000035010000}"/>
    <hyperlink ref="E321" location="A126096134F" display="A126096134F" xr:uid="{00000000-0004-0000-0000-000036010000}"/>
    <hyperlink ref="E322" location="A126111254R" display="A126111254R" xr:uid="{00000000-0004-0000-0000-000037010000}"/>
    <hyperlink ref="E323" location="A126103694V" display="A126103694V" xr:uid="{00000000-0004-0000-0000-000038010000}"/>
    <hyperlink ref="E324" location="A126096114W" display="A126096114W" xr:uid="{00000000-0004-0000-0000-000039010000}"/>
    <hyperlink ref="E325" location="A126111234F" display="A126111234F" xr:uid="{00000000-0004-0000-0000-00003A010000}"/>
    <hyperlink ref="E326" location="A126103674K" display="A126103674K" xr:uid="{00000000-0004-0000-0000-00003B010000}"/>
    <hyperlink ref="E327" location="A126099962T" display="A126099962T" xr:uid="{00000000-0004-0000-0000-00003C010000}"/>
    <hyperlink ref="E328" location="A126115082C" display="A126115082C" xr:uid="{00000000-0004-0000-0000-00003D010000}"/>
    <hyperlink ref="E329" location="A126107522W" display="A126107522W" xr:uid="{00000000-0004-0000-0000-00003E010000}"/>
    <hyperlink ref="E330" location="A126099918J" display="A126099918J" xr:uid="{00000000-0004-0000-0000-00003F010000}"/>
    <hyperlink ref="E331" location="A126115038V" display="A126115038V" xr:uid="{00000000-0004-0000-0000-000040010000}"/>
    <hyperlink ref="E332" location="A126107478X" display="A126107478X" xr:uid="{00000000-0004-0000-0000-000041010000}"/>
    <hyperlink ref="E333" location="A126099966A" display="A126099966A" xr:uid="{00000000-0004-0000-0000-000042010000}"/>
    <hyperlink ref="E334" location="A126115086L" display="A126115086L" xr:uid="{00000000-0004-0000-0000-000043010000}"/>
    <hyperlink ref="E335" location="A126107526F" display="A126107526F" xr:uid="{00000000-0004-0000-0000-000044010000}"/>
    <hyperlink ref="E336" location="A126099970T" display="A126099970T" xr:uid="{00000000-0004-0000-0000-000045010000}"/>
    <hyperlink ref="E337" location="A126115090C" display="A126115090C" xr:uid="{00000000-0004-0000-0000-000046010000}"/>
    <hyperlink ref="E338" location="A126107530W" display="A126107530W" xr:uid="{00000000-0004-0000-0000-000047010000}"/>
    <hyperlink ref="E339" location="A126099922X" display="A126099922X" xr:uid="{00000000-0004-0000-0000-000048010000}"/>
    <hyperlink ref="E340" location="A126115042K" display="A126115042K" xr:uid="{00000000-0004-0000-0000-000049010000}"/>
    <hyperlink ref="E341" location="A126107482R" display="A126107482R" xr:uid="{00000000-0004-0000-0000-00004A010000}"/>
    <hyperlink ref="E342" location="A126099926J" display="A126099926J" xr:uid="{00000000-0004-0000-0000-00004B010000}"/>
    <hyperlink ref="E343" location="A126115046V" display="A126115046V" xr:uid="{00000000-0004-0000-0000-00004C010000}"/>
    <hyperlink ref="E344" location="A126107486X" display="A126107486X" xr:uid="{00000000-0004-0000-0000-00004D010000}"/>
    <hyperlink ref="E345" location="A126099950J" display="A126099950J" xr:uid="{00000000-0004-0000-0000-00004E010000}"/>
    <hyperlink ref="E346" location="A126115070V" display="A126115070V" xr:uid="{00000000-0004-0000-0000-00004F010000}"/>
    <hyperlink ref="E347" location="A126107510L" display="A126107510L" xr:uid="{00000000-0004-0000-0000-000050010000}"/>
    <hyperlink ref="E348" location="A126099898K" display="A126099898K" xr:uid="{00000000-0004-0000-0000-000051010000}"/>
    <hyperlink ref="E349" location="A126115018K" display="A126115018K" xr:uid="{00000000-0004-0000-0000-000052010000}"/>
    <hyperlink ref="E350" location="A126107458R" display="A126107458R" xr:uid="{00000000-0004-0000-0000-000053010000}"/>
    <hyperlink ref="E351" location="A126099974A" display="A126099974A" xr:uid="{00000000-0004-0000-0000-000054010000}"/>
    <hyperlink ref="E352" location="A126115094L" display="A126115094L" xr:uid="{00000000-0004-0000-0000-000055010000}"/>
    <hyperlink ref="E353" location="A126107534F" display="A126107534F" xr:uid="{00000000-0004-0000-0000-000056010000}"/>
    <hyperlink ref="E354" location="A126099954T" display="A126099954T" xr:uid="{00000000-0004-0000-0000-000057010000}"/>
    <hyperlink ref="E355" location="A126115074C" display="A126115074C" xr:uid="{00000000-0004-0000-0000-000058010000}"/>
    <hyperlink ref="E356" location="A126107514W" display="A126107514W" xr:uid="{00000000-0004-0000-0000-000059010000}"/>
    <hyperlink ref="E357" location="A126099986K" display="A126099986K" xr:uid="{00000000-0004-0000-0000-00005A010000}"/>
    <hyperlink ref="E358" location="A126115106K" display="A126115106K" xr:uid="{00000000-0004-0000-0000-00005B010000}"/>
    <hyperlink ref="E359" location="A126107546R" display="A126107546R" xr:uid="{00000000-0004-0000-0000-00005C010000}"/>
    <hyperlink ref="E360" location="A126099902R" display="A126099902R" xr:uid="{00000000-0004-0000-0000-00005D010000}"/>
    <hyperlink ref="E361" location="A126115022A" display="A126115022A" xr:uid="{00000000-0004-0000-0000-00005E010000}"/>
    <hyperlink ref="E362" location="A126107462F" display="A126107462F" xr:uid="{00000000-0004-0000-0000-00005F010000}"/>
    <hyperlink ref="E363" location="A126099858T" display="A126099858T" xr:uid="{00000000-0004-0000-0000-000060010000}"/>
    <hyperlink ref="E364" location="A126114978A" display="A126114978A" xr:uid="{00000000-0004-0000-0000-000061010000}"/>
    <hyperlink ref="E365" location="A126107418W" display="A126107418W" xr:uid="{00000000-0004-0000-0000-000062010000}"/>
    <hyperlink ref="E366" location="A126099878A" display="A126099878A" xr:uid="{00000000-0004-0000-0000-000063010000}"/>
    <hyperlink ref="E367" location="A126114998K" display="A126114998K" xr:uid="{00000000-0004-0000-0000-000064010000}"/>
    <hyperlink ref="E368" location="A126107438F" display="A126107438F" xr:uid="{00000000-0004-0000-0000-000065010000}"/>
    <hyperlink ref="E369" location="A126099930X" display="A126099930X" xr:uid="{00000000-0004-0000-0000-000066010000}"/>
    <hyperlink ref="E370" location="A126115050K" display="A126115050K" xr:uid="{00000000-0004-0000-0000-000067010000}"/>
    <hyperlink ref="E371" location="A126107490R" display="A126107490R" xr:uid="{00000000-0004-0000-0000-000068010000}"/>
    <hyperlink ref="E372" location="A126099882T" display="A126099882T" xr:uid="{00000000-0004-0000-0000-000069010000}"/>
    <hyperlink ref="E373" location="A126115002T" display="A126115002T" xr:uid="{00000000-0004-0000-0000-00006A010000}"/>
    <hyperlink ref="E374" location="A126107442W" display="A126107442W" xr:uid="{00000000-0004-0000-0000-00006B010000}"/>
    <hyperlink ref="E375" location="A126099934J" display="A126099934J" xr:uid="{00000000-0004-0000-0000-00006C010000}"/>
    <hyperlink ref="E376" location="A126115054V" display="A126115054V" xr:uid="{00000000-0004-0000-0000-00006D010000}"/>
    <hyperlink ref="E377" location="A126107494X" display="A126107494X" xr:uid="{00000000-0004-0000-0000-00006E010000}"/>
    <hyperlink ref="E378" location="A126099938T" display="A126099938T" xr:uid="{00000000-0004-0000-0000-00006F010000}"/>
    <hyperlink ref="E379" location="A126115058C" display="A126115058C" xr:uid="{00000000-0004-0000-0000-000070010000}"/>
    <hyperlink ref="E380" location="A126107498J" display="A126107498J" xr:uid="{00000000-0004-0000-0000-000071010000}"/>
    <hyperlink ref="E381" location="A126099990A" display="A126099990A" xr:uid="{00000000-0004-0000-0000-000072010000}"/>
    <hyperlink ref="E382" location="A126115110A" display="A126115110A" xr:uid="{00000000-0004-0000-0000-000073010000}"/>
    <hyperlink ref="E383" location="A126107550F" display="A126107550F" xr:uid="{00000000-0004-0000-0000-000074010000}"/>
    <hyperlink ref="E384" location="A126099862J" display="A126099862J" xr:uid="{00000000-0004-0000-0000-000075010000}"/>
    <hyperlink ref="E385" location="A126114982T" display="A126114982T" xr:uid="{00000000-0004-0000-0000-000076010000}"/>
    <hyperlink ref="E386" location="A126107422L" display="A126107422L" xr:uid="{00000000-0004-0000-0000-000077010000}"/>
    <hyperlink ref="E387" location="A126099978K" display="A126099978K" xr:uid="{00000000-0004-0000-0000-000078010000}"/>
    <hyperlink ref="E388" location="A126115098W" display="A126115098W" xr:uid="{00000000-0004-0000-0000-000079010000}"/>
    <hyperlink ref="E389" location="A126107538R" display="A126107538R" xr:uid="{00000000-0004-0000-0000-00007A010000}"/>
    <hyperlink ref="E390" location="A126099982A" display="A126099982A" xr:uid="{00000000-0004-0000-0000-00007B010000}"/>
    <hyperlink ref="E391" location="A126115102A" display="A126115102A" xr:uid="{00000000-0004-0000-0000-00007C010000}"/>
    <hyperlink ref="E392" location="A126107542F" display="A126107542F" xr:uid="{00000000-0004-0000-0000-00007D010000}"/>
    <hyperlink ref="E393" location="A126099870J" display="A126099870J" xr:uid="{00000000-0004-0000-0000-00007E010000}"/>
    <hyperlink ref="E394" location="A126114990T" display="A126114990T" xr:uid="{00000000-0004-0000-0000-00007F010000}"/>
    <hyperlink ref="E395" location="A126107430L" display="A126107430L" xr:uid="{00000000-0004-0000-0000-000080010000}"/>
    <hyperlink ref="E396" location="A126099906X" display="A126099906X" xr:uid="{00000000-0004-0000-0000-000081010000}"/>
    <hyperlink ref="E397" location="A126115026K" display="A126115026K" xr:uid="{00000000-0004-0000-0000-000082010000}"/>
    <hyperlink ref="E398" location="A126107466R" display="A126107466R" xr:uid="{00000000-0004-0000-0000-000083010000}"/>
    <hyperlink ref="E399" location="A126099942J" display="A126099942J" xr:uid="{00000000-0004-0000-0000-000084010000}"/>
    <hyperlink ref="E400" location="A126115062V" display="A126115062V" xr:uid="{00000000-0004-0000-0000-000085010000}"/>
    <hyperlink ref="E401" location="A126107502L" display="A126107502L" xr:uid="{00000000-0004-0000-0000-000086010000}"/>
    <hyperlink ref="E402" location="A126099994K" display="A126099994K" xr:uid="{00000000-0004-0000-0000-000087010000}"/>
    <hyperlink ref="E403" location="A126115114K" display="A126115114K" xr:uid="{00000000-0004-0000-0000-000088010000}"/>
    <hyperlink ref="E404" location="A126107554R" display="A126107554R" xr:uid="{00000000-0004-0000-0000-000089010000}"/>
    <hyperlink ref="E405" location="A126099866T" display="A126099866T" xr:uid="{00000000-0004-0000-0000-00008A010000}"/>
    <hyperlink ref="E406" location="A126114986A" display="A126114986A" xr:uid="{00000000-0004-0000-0000-00008B010000}"/>
    <hyperlink ref="E407" location="A126107426W" display="A126107426W" xr:uid="{00000000-0004-0000-0000-00008C010000}"/>
    <hyperlink ref="E408" location="A126099946T" display="A126099946T" xr:uid="{00000000-0004-0000-0000-00008D010000}"/>
    <hyperlink ref="E409" location="A126115066C" display="A126115066C" xr:uid="{00000000-0004-0000-0000-00008E010000}"/>
    <hyperlink ref="E410" location="A126107506W" display="A126107506W" xr:uid="{00000000-0004-0000-0000-00008F010000}"/>
    <hyperlink ref="E411" location="A126099958A" display="A126099958A" xr:uid="{00000000-0004-0000-0000-000090010000}"/>
    <hyperlink ref="E412" location="A126115078L" display="A126115078L" xr:uid="{00000000-0004-0000-0000-000091010000}"/>
    <hyperlink ref="E413" location="A126107518F" display="A126107518F" xr:uid="{00000000-0004-0000-0000-000092010000}"/>
    <hyperlink ref="E414" location="A126099890T" display="A126099890T" xr:uid="{00000000-0004-0000-0000-000093010000}"/>
    <hyperlink ref="E415" location="A126115010T" display="A126115010T" xr:uid="{00000000-0004-0000-0000-000094010000}"/>
    <hyperlink ref="E416" location="A126107450W" display="A126107450W" xr:uid="{00000000-0004-0000-0000-000095010000}"/>
    <hyperlink ref="E417" location="A126099874T" display="A126099874T" xr:uid="{00000000-0004-0000-0000-000096010000}"/>
    <hyperlink ref="E418" location="A126114994A" display="A126114994A" xr:uid="{00000000-0004-0000-0000-000097010000}"/>
    <hyperlink ref="E419" location="A126107434W" display="A126107434W" xr:uid="{00000000-0004-0000-0000-000098010000}"/>
    <hyperlink ref="E420" location="A126099910R" display="A126099910R" xr:uid="{00000000-0004-0000-0000-000099010000}"/>
    <hyperlink ref="E421" location="A126115030A" display="A126115030A" xr:uid="{00000000-0004-0000-0000-00009A010000}"/>
    <hyperlink ref="E422" location="A126107470F" display="A126107470F" xr:uid="{00000000-0004-0000-0000-00009B010000}"/>
    <hyperlink ref="E423" location="A126099886A" display="A126099886A" xr:uid="{00000000-0004-0000-0000-00009C010000}"/>
    <hyperlink ref="E424" location="A126115006A" display="A126115006A" xr:uid="{00000000-0004-0000-0000-00009D010000}"/>
    <hyperlink ref="E425" location="A126107446F" display="A126107446F" xr:uid="{00000000-0004-0000-0000-00009E010000}"/>
    <hyperlink ref="E426" location="A126099914X" display="A126099914X" xr:uid="{00000000-0004-0000-0000-00009F010000}"/>
    <hyperlink ref="E427" location="A126115034K" display="A126115034K" xr:uid="{00000000-0004-0000-0000-0000A0010000}"/>
    <hyperlink ref="E428" location="A126107474R" display="A126107474R" xr:uid="{00000000-0004-0000-0000-0000A1010000}"/>
    <hyperlink ref="E429" location="A126099894A" display="A126099894A" xr:uid="{00000000-0004-0000-0000-0000A2010000}"/>
    <hyperlink ref="E430" location="A126115014A" display="A126115014A" xr:uid="{00000000-0004-0000-0000-0000A3010000}"/>
    <hyperlink ref="E431" location="A126107454F" display="A126107454F" xr:uid="{00000000-0004-0000-0000-0000A4010000}"/>
    <hyperlink ref="E432" location="A126101222K" display="A126101222K" xr:uid="{00000000-0004-0000-0000-0000A5010000}"/>
    <hyperlink ref="E433" location="A126116342F" display="A126116342F" xr:uid="{00000000-0004-0000-0000-0000A6010000}"/>
    <hyperlink ref="E434" location="A126108782K" display="A126108782K" xr:uid="{00000000-0004-0000-0000-0000A7010000}"/>
    <hyperlink ref="E435" location="A126101178L" display="A126101178L" xr:uid="{00000000-0004-0000-0000-0000A8010000}"/>
    <hyperlink ref="E436" location="A126116298J" display="A126116298J" xr:uid="{00000000-0004-0000-0000-0000A9010000}"/>
    <hyperlink ref="E437" location="A126108738A" display="A126108738A" xr:uid="{00000000-0004-0000-0000-0000AA010000}"/>
    <hyperlink ref="E438" location="A126101226V" display="A126101226V" xr:uid="{00000000-0004-0000-0000-0000AB010000}"/>
    <hyperlink ref="E439" location="A126116346R" display="A126116346R" xr:uid="{00000000-0004-0000-0000-0000AC010000}"/>
    <hyperlink ref="E440" location="A126108786V" display="A126108786V" xr:uid="{00000000-0004-0000-0000-0000AD010000}"/>
    <hyperlink ref="E441" location="A126101230K" display="A126101230K" xr:uid="{00000000-0004-0000-0000-0000AE010000}"/>
    <hyperlink ref="E442" location="A126116350F" display="A126116350F" xr:uid="{00000000-0004-0000-0000-0000AF010000}"/>
    <hyperlink ref="E443" location="A126108790K" display="A126108790K" xr:uid="{00000000-0004-0000-0000-0000B0010000}"/>
    <hyperlink ref="E444" location="A126101182C" display="A126101182C" xr:uid="{00000000-0004-0000-0000-0000B1010000}"/>
    <hyperlink ref="E445" location="A126116302L" display="A126116302L" xr:uid="{00000000-0004-0000-0000-0000B2010000}"/>
    <hyperlink ref="E446" location="A126108742T" display="A126108742T" xr:uid="{00000000-0004-0000-0000-0000B3010000}"/>
    <hyperlink ref="E447" location="A126101186L" display="A126101186L" xr:uid="{00000000-0004-0000-0000-0000B4010000}"/>
    <hyperlink ref="E448" location="A126116306W" display="A126116306W" xr:uid="{00000000-0004-0000-0000-0000B5010000}"/>
    <hyperlink ref="E449" location="A126108746A" display="A126108746A" xr:uid="{00000000-0004-0000-0000-0000B6010000}"/>
    <hyperlink ref="E450" location="A126101210A" display="A126101210A" xr:uid="{00000000-0004-0000-0000-0000B7010000}"/>
    <hyperlink ref="E451" location="A126116330W" display="A126116330W" xr:uid="{00000000-0004-0000-0000-0000B8010000}"/>
    <hyperlink ref="E452" location="A126108770A" display="A126108770A" xr:uid="{00000000-0004-0000-0000-0000B9010000}"/>
    <hyperlink ref="E453" location="A126101158C" display="A126101158C" xr:uid="{00000000-0004-0000-0000-0000BA010000}"/>
    <hyperlink ref="E454" location="A126116278X" display="A126116278X" xr:uid="{00000000-0004-0000-0000-0000BB010000}"/>
    <hyperlink ref="E455" location="A126108718T" display="A126108718T" xr:uid="{00000000-0004-0000-0000-0000BC010000}"/>
    <hyperlink ref="E456" location="A126101234V" display="A126101234V" xr:uid="{00000000-0004-0000-0000-0000BD010000}"/>
    <hyperlink ref="E457" location="A126116354R" display="A126116354R" xr:uid="{00000000-0004-0000-0000-0000BE010000}"/>
    <hyperlink ref="E458" location="A126108794V" display="A126108794V" xr:uid="{00000000-0004-0000-0000-0000BF010000}"/>
    <hyperlink ref="E459" location="A126101214K" display="A126101214K" xr:uid="{00000000-0004-0000-0000-0000C0010000}"/>
    <hyperlink ref="E460" location="A126116334F" display="A126116334F" xr:uid="{00000000-0004-0000-0000-0000C1010000}"/>
    <hyperlink ref="E461" location="A126108774K" display="A126108774K" xr:uid="{00000000-0004-0000-0000-0000C2010000}"/>
    <hyperlink ref="E462" location="A126101246C" display="A126101246C" xr:uid="{00000000-0004-0000-0000-0000C3010000}"/>
    <hyperlink ref="E463" location="A126116366X" display="A126116366X" xr:uid="{00000000-0004-0000-0000-0000C4010000}"/>
    <hyperlink ref="E464" location="A126108806T" display="A126108806T" xr:uid="{00000000-0004-0000-0000-0000C5010000}"/>
    <hyperlink ref="E465" location="A126101162V" display="A126101162V" xr:uid="{00000000-0004-0000-0000-0000C6010000}"/>
    <hyperlink ref="E466" location="A126116282R" display="A126116282R" xr:uid="{00000000-0004-0000-0000-0000C7010000}"/>
    <hyperlink ref="E467" location="A126108722J" display="A126108722J" xr:uid="{00000000-0004-0000-0000-0000C8010000}"/>
    <hyperlink ref="E468" location="A126101118K" display="A126101118K" xr:uid="{00000000-0004-0000-0000-0000C9010000}"/>
    <hyperlink ref="E469" location="A126116238F" display="A126116238F" xr:uid="{00000000-0004-0000-0000-0000CA010000}"/>
    <hyperlink ref="E470" location="A126108678K" display="A126108678K" xr:uid="{00000000-0004-0000-0000-0000CB010000}"/>
    <hyperlink ref="E471" location="A126101138V" display="A126101138V" xr:uid="{00000000-0004-0000-0000-0000CC010000}"/>
    <hyperlink ref="E472" location="A126116258R" display="A126116258R" xr:uid="{00000000-0004-0000-0000-0000CD010000}"/>
    <hyperlink ref="E473" location="A126108698V" display="A126108698V" xr:uid="{00000000-0004-0000-0000-0000CE010000}"/>
    <hyperlink ref="E474" location="A126101190C" display="A126101190C" xr:uid="{00000000-0004-0000-0000-0000CF010000}"/>
    <hyperlink ref="E475" location="A126116310L" display="A126116310L" xr:uid="{00000000-0004-0000-0000-0000D0010000}"/>
    <hyperlink ref="E476" location="A126108750T" display="A126108750T" xr:uid="{00000000-0004-0000-0000-0000D1010000}"/>
    <hyperlink ref="E477" location="A126101142K" display="A126101142K" xr:uid="{00000000-0004-0000-0000-0000D2010000}"/>
    <hyperlink ref="E478" location="A126116262F" display="A126116262F" xr:uid="{00000000-0004-0000-0000-0000D3010000}"/>
    <hyperlink ref="E479" location="A126108702X" display="A126108702X" xr:uid="{00000000-0004-0000-0000-0000D4010000}"/>
    <hyperlink ref="E480" location="A126101194L" display="A126101194L" xr:uid="{00000000-0004-0000-0000-0000D5010000}"/>
    <hyperlink ref="E481" location="A126116314W" display="A126116314W" xr:uid="{00000000-0004-0000-0000-0000D6010000}"/>
    <hyperlink ref="E482" location="A126108754A" display="A126108754A" xr:uid="{00000000-0004-0000-0000-0000D7010000}"/>
    <hyperlink ref="E483" location="A126101198W" display="A126101198W" xr:uid="{00000000-0004-0000-0000-0000D8010000}"/>
    <hyperlink ref="E484" location="A126116318F" display="A126116318F" xr:uid="{00000000-0004-0000-0000-0000D9010000}"/>
    <hyperlink ref="E485" location="A126108758K" display="A126108758K" xr:uid="{00000000-0004-0000-0000-0000DA010000}"/>
    <hyperlink ref="E486" location="A126101250V" display="A126101250V" xr:uid="{00000000-0004-0000-0000-0000DB010000}"/>
    <hyperlink ref="E487" location="A126116370R" display="A126116370R" xr:uid="{00000000-0004-0000-0000-0000DC010000}"/>
    <hyperlink ref="E488" location="A126108810J" display="A126108810J" xr:uid="{00000000-0004-0000-0000-0000DD010000}"/>
    <hyperlink ref="E489" location="A126101122A" display="A126101122A" xr:uid="{00000000-0004-0000-0000-0000DE010000}"/>
    <hyperlink ref="E490" location="A126116242W" display="A126116242W" xr:uid="{00000000-0004-0000-0000-0000DF010000}"/>
    <hyperlink ref="E491" location="A126108682A" display="A126108682A" xr:uid="{00000000-0004-0000-0000-0000E0010000}"/>
    <hyperlink ref="E492" location="A126101238C" display="A126101238C" xr:uid="{00000000-0004-0000-0000-0000E1010000}"/>
    <hyperlink ref="E493" location="A126116358X" display="A126116358X" xr:uid="{00000000-0004-0000-0000-0000E2010000}"/>
    <hyperlink ref="E494" location="A126108798C" display="A126108798C" xr:uid="{00000000-0004-0000-0000-0000E3010000}"/>
    <hyperlink ref="E495" location="A126101242V" display="A126101242V" xr:uid="{00000000-0004-0000-0000-0000E4010000}"/>
    <hyperlink ref="E496" location="A126116362R" display="A126116362R" xr:uid="{00000000-0004-0000-0000-0000E5010000}"/>
    <hyperlink ref="E497" location="A126108802J" display="A126108802J" xr:uid="{00000000-0004-0000-0000-0000E6010000}"/>
    <hyperlink ref="E498" location="A126101130A" display="A126101130A" xr:uid="{00000000-0004-0000-0000-0000E7010000}"/>
    <hyperlink ref="E499" location="A126116250W" display="A126116250W" xr:uid="{00000000-0004-0000-0000-0000E8010000}"/>
    <hyperlink ref="E500" location="A126108690A" display="A126108690A" xr:uid="{00000000-0004-0000-0000-0000E9010000}"/>
    <hyperlink ref="E501" location="A126101166C" display="A126101166C" xr:uid="{00000000-0004-0000-0000-0000EA010000}"/>
    <hyperlink ref="E502" location="A126116286X" display="A126116286X" xr:uid="{00000000-0004-0000-0000-0000EB010000}"/>
    <hyperlink ref="E503" location="A126108726T" display="A126108726T" xr:uid="{00000000-0004-0000-0000-0000EC010000}"/>
    <hyperlink ref="E504" location="A126101202A" display="A126101202A" xr:uid="{00000000-0004-0000-0000-0000ED010000}"/>
    <hyperlink ref="E505" location="A126116322W" display="A126116322W" xr:uid="{00000000-0004-0000-0000-0000EE010000}"/>
    <hyperlink ref="E506" location="A126108762A" display="A126108762A" xr:uid="{00000000-0004-0000-0000-0000EF010000}"/>
    <hyperlink ref="E507" location="A126101254C" display="A126101254C" xr:uid="{00000000-0004-0000-0000-0000F0010000}"/>
    <hyperlink ref="E508" location="A126116374X" display="A126116374X" xr:uid="{00000000-0004-0000-0000-0000F1010000}"/>
    <hyperlink ref="E509" location="A126108814T" display="A126108814T" xr:uid="{00000000-0004-0000-0000-0000F2010000}"/>
    <hyperlink ref="E510" location="A126101126K" display="A126101126K" xr:uid="{00000000-0004-0000-0000-0000F3010000}"/>
    <hyperlink ref="E511" location="A126116246F" display="A126116246F" xr:uid="{00000000-0004-0000-0000-0000F4010000}"/>
    <hyperlink ref="E512" location="A126108686K" display="A126108686K" xr:uid="{00000000-0004-0000-0000-0000F5010000}"/>
    <hyperlink ref="E513" location="A126101206K" display="A126101206K" xr:uid="{00000000-0004-0000-0000-0000F6010000}"/>
    <hyperlink ref="E514" location="A126116326F" display="A126116326F" xr:uid="{00000000-0004-0000-0000-0000F7010000}"/>
    <hyperlink ref="E515" location="A126108766K" display="A126108766K" xr:uid="{00000000-0004-0000-0000-0000F8010000}"/>
    <hyperlink ref="E516" location="A126101218V" display="A126101218V" xr:uid="{00000000-0004-0000-0000-0000F9010000}"/>
    <hyperlink ref="E517" location="A126116338R" display="A126116338R" xr:uid="{00000000-0004-0000-0000-0000FA010000}"/>
    <hyperlink ref="E518" location="A126108778V" display="A126108778V" xr:uid="{00000000-0004-0000-0000-0000FB010000}"/>
    <hyperlink ref="E519" location="A126101150K" display="A126101150K" xr:uid="{00000000-0004-0000-0000-0000FC010000}"/>
    <hyperlink ref="E520" location="A126116270F" display="A126116270F" xr:uid="{00000000-0004-0000-0000-0000FD010000}"/>
    <hyperlink ref="E521" location="A126108710X" display="A126108710X" xr:uid="{00000000-0004-0000-0000-0000FE010000}"/>
    <hyperlink ref="E522" location="A126101134K" display="A126101134K" xr:uid="{00000000-0004-0000-0000-0000FF010000}"/>
    <hyperlink ref="E523" location="A126116254F" display="A126116254F" xr:uid="{00000000-0004-0000-0000-000000020000}"/>
    <hyperlink ref="E524" location="A126108694K" display="A126108694K" xr:uid="{00000000-0004-0000-0000-000001020000}"/>
    <hyperlink ref="E525" location="A126101170V" display="A126101170V" xr:uid="{00000000-0004-0000-0000-000002020000}"/>
    <hyperlink ref="E526" location="A126116290R" display="A126116290R" xr:uid="{00000000-0004-0000-0000-000003020000}"/>
    <hyperlink ref="E527" location="A126108730J" display="A126108730J" xr:uid="{00000000-0004-0000-0000-000004020000}"/>
    <hyperlink ref="E528" location="A126101146V" display="A126101146V" xr:uid="{00000000-0004-0000-0000-000005020000}"/>
    <hyperlink ref="E529" location="A126116266R" display="A126116266R" xr:uid="{00000000-0004-0000-0000-000006020000}"/>
    <hyperlink ref="E530" location="A126108706J" display="A126108706J" xr:uid="{00000000-0004-0000-0000-000007020000}"/>
    <hyperlink ref="E531" location="A126101174C" display="A126101174C" xr:uid="{00000000-0004-0000-0000-000008020000}"/>
    <hyperlink ref="E532" location="A126116294X" display="A126116294X" xr:uid="{00000000-0004-0000-0000-000009020000}"/>
    <hyperlink ref="E533" location="A126108734T" display="A126108734T" xr:uid="{00000000-0004-0000-0000-00000A020000}"/>
    <hyperlink ref="E534" location="A126101154V" display="A126101154V" xr:uid="{00000000-0004-0000-0000-00000B020000}"/>
    <hyperlink ref="E535" location="A126116274R" display="A126116274R" xr:uid="{00000000-0004-0000-0000-00000C020000}"/>
    <hyperlink ref="E536" location="A126108714J" display="A126108714J" xr:uid="{00000000-0004-0000-0000-00000D020000}"/>
    <hyperlink ref="E537" location="A126097442A" display="A126097442A" xr:uid="{00000000-0004-0000-0000-00000E020000}"/>
    <hyperlink ref="E538" location="A126112562K" display="A126112562K" xr:uid="{00000000-0004-0000-0000-00000F020000}"/>
    <hyperlink ref="E539" location="A126105002F" display="A126105002F" xr:uid="{00000000-0004-0000-0000-000010020000}"/>
    <hyperlink ref="E540" location="A126097398C" display="A126097398C" xr:uid="{00000000-0004-0000-0000-000011020000}"/>
    <hyperlink ref="E541" location="A126112518A" display="A126112518A" xr:uid="{00000000-0004-0000-0000-000012020000}"/>
    <hyperlink ref="E542" location="A126104958F" display="A126104958F" xr:uid="{00000000-0004-0000-0000-000013020000}"/>
    <hyperlink ref="E543" location="A126097446K" display="A126097446K" xr:uid="{00000000-0004-0000-0000-000014020000}"/>
    <hyperlink ref="E544" location="A126112566V" display="A126112566V" xr:uid="{00000000-0004-0000-0000-000015020000}"/>
    <hyperlink ref="E545" location="A126105006R" display="A126105006R" xr:uid="{00000000-0004-0000-0000-000016020000}"/>
    <hyperlink ref="E546" location="A126097450A" display="A126097450A" xr:uid="{00000000-0004-0000-0000-000017020000}"/>
    <hyperlink ref="E547" location="A126112570K" display="A126112570K" xr:uid="{00000000-0004-0000-0000-000018020000}"/>
    <hyperlink ref="E548" location="A126105010F" display="A126105010F" xr:uid="{00000000-0004-0000-0000-000019020000}"/>
    <hyperlink ref="E549" location="A126097402J" display="A126097402J" xr:uid="{00000000-0004-0000-0000-00001A020000}"/>
    <hyperlink ref="E550" location="A126112522T" display="A126112522T" xr:uid="{00000000-0004-0000-0000-00001B020000}"/>
    <hyperlink ref="E551" location="A126104962W" display="A126104962W" xr:uid="{00000000-0004-0000-0000-00001C020000}"/>
    <hyperlink ref="E552" location="A126097406T" display="A126097406T" xr:uid="{00000000-0004-0000-0000-00001D020000}"/>
    <hyperlink ref="E553" location="A126112526A" display="A126112526A" xr:uid="{00000000-0004-0000-0000-00001E020000}"/>
    <hyperlink ref="E554" location="A126104966F" display="A126104966F" xr:uid="{00000000-0004-0000-0000-00001F020000}"/>
    <hyperlink ref="E555" location="A126097430T" display="A126097430T" xr:uid="{00000000-0004-0000-0000-000020020000}"/>
    <hyperlink ref="E556" location="A126112550A" display="A126112550A" xr:uid="{00000000-0004-0000-0000-000021020000}"/>
    <hyperlink ref="E557" location="A126104990F" display="A126104990F" xr:uid="{00000000-0004-0000-0000-000022020000}"/>
    <hyperlink ref="E558" location="A126097378V" display="A126097378V" xr:uid="{00000000-0004-0000-0000-000023020000}"/>
    <hyperlink ref="E559" location="A126112498C" display="A126112498C" xr:uid="{00000000-0004-0000-0000-000024020000}"/>
    <hyperlink ref="E560" location="A126104938W" display="A126104938W" xr:uid="{00000000-0004-0000-0000-000025020000}"/>
    <hyperlink ref="E561" location="A126097454K" display="A126097454K" xr:uid="{00000000-0004-0000-0000-000026020000}"/>
    <hyperlink ref="E562" location="A126112574V" display="A126112574V" xr:uid="{00000000-0004-0000-0000-000027020000}"/>
    <hyperlink ref="E563" location="A126105014R" display="A126105014R" xr:uid="{00000000-0004-0000-0000-000028020000}"/>
    <hyperlink ref="E564" location="A126097434A" display="A126097434A" xr:uid="{00000000-0004-0000-0000-000029020000}"/>
    <hyperlink ref="E565" location="A126112554K" display="A126112554K" xr:uid="{00000000-0004-0000-0000-00002A020000}"/>
    <hyperlink ref="E566" location="A126104994R" display="A126104994R" xr:uid="{00000000-0004-0000-0000-00002B020000}"/>
    <hyperlink ref="E567" location="A126097466V" display="A126097466V" xr:uid="{00000000-0004-0000-0000-00002C020000}"/>
    <hyperlink ref="E568" location="A126112586C" display="A126112586C" xr:uid="{00000000-0004-0000-0000-00002D020000}"/>
    <hyperlink ref="E569" location="A126105026X" display="A126105026X" xr:uid="{00000000-0004-0000-0000-00002E020000}"/>
    <hyperlink ref="E570" location="A126097382K" display="A126097382K" xr:uid="{00000000-0004-0000-0000-00002F020000}"/>
    <hyperlink ref="E571" location="A126112502J" display="A126112502J" xr:uid="{00000000-0004-0000-0000-000030020000}"/>
    <hyperlink ref="E572" location="A126104942L" display="A126104942L" xr:uid="{00000000-0004-0000-0000-000031020000}"/>
    <hyperlink ref="E573" location="A126097338A" display="A126097338A" xr:uid="{00000000-0004-0000-0000-000032020000}"/>
    <hyperlink ref="E574" location="A126112458K" display="A126112458K" xr:uid="{00000000-0004-0000-0000-000033020000}"/>
    <hyperlink ref="E575" location="A126104898R" display="A126104898R" xr:uid="{00000000-0004-0000-0000-000034020000}"/>
    <hyperlink ref="E576" location="A126097358K" display="A126097358K" xr:uid="{00000000-0004-0000-0000-000035020000}"/>
    <hyperlink ref="E577" location="A126112478V" display="A126112478V" xr:uid="{00000000-0004-0000-0000-000036020000}"/>
    <hyperlink ref="E578" location="A126104918L" display="A126104918L" xr:uid="{00000000-0004-0000-0000-000037020000}"/>
    <hyperlink ref="E579" location="A126097410J" display="A126097410J" xr:uid="{00000000-0004-0000-0000-000038020000}"/>
    <hyperlink ref="E580" location="A126112530T" display="A126112530T" xr:uid="{00000000-0004-0000-0000-000039020000}"/>
    <hyperlink ref="E581" location="A126104970W" display="A126104970W" xr:uid="{00000000-0004-0000-0000-00003A020000}"/>
    <hyperlink ref="E582" location="A126097362A" display="A126097362A" xr:uid="{00000000-0004-0000-0000-00003B020000}"/>
    <hyperlink ref="E583" location="A126112482K" display="A126112482K" xr:uid="{00000000-0004-0000-0000-00003C020000}"/>
    <hyperlink ref="E584" location="A126104922C" display="A126104922C" xr:uid="{00000000-0004-0000-0000-00003D020000}"/>
    <hyperlink ref="E585" location="A126097414T" display="A126097414T" xr:uid="{00000000-0004-0000-0000-00003E020000}"/>
    <hyperlink ref="E586" location="A126112534A" display="A126112534A" xr:uid="{00000000-0004-0000-0000-00003F020000}"/>
    <hyperlink ref="E587" location="A126104974F" display="A126104974F" xr:uid="{00000000-0004-0000-0000-000040020000}"/>
    <hyperlink ref="E588" location="A126097418A" display="A126097418A" xr:uid="{00000000-0004-0000-0000-000041020000}"/>
    <hyperlink ref="E589" location="A126112538K" display="A126112538K" xr:uid="{00000000-0004-0000-0000-000042020000}"/>
    <hyperlink ref="E590" location="A126104978R" display="A126104978R" xr:uid="{00000000-0004-0000-0000-000043020000}"/>
    <hyperlink ref="E591" location="A126097470K" display="A126097470K" xr:uid="{00000000-0004-0000-0000-000044020000}"/>
    <hyperlink ref="E592" location="A126112590V" display="A126112590V" xr:uid="{00000000-0004-0000-0000-000045020000}"/>
    <hyperlink ref="E593" location="A126105030R" display="A126105030R" xr:uid="{00000000-0004-0000-0000-000046020000}"/>
    <hyperlink ref="E594" location="A126097342T" display="A126097342T" xr:uid="{00000000-0004-0000-0000-000047020000}"/>
    <hyperlink ref="E595" location="A126112462A" display="A126112462A" xr:uid="{00000000-0004-0000-0000-000048020000}"/>
    <hyperlink ref="E596" location="A126104902V" display="A126104902V" xr:uid="{00000000-0004-0000-0000-000049020000}"/>
    <hyperlink ref="E597" location="A126097458V" display="A126097458V" xr:uid="{00000000-0004-0000-0000-00004A020000}"/>
    <hyperlink ref="E598" location="A126112578C" display="A126112578C" xr:uid="{00000000-0004-0000-0000-00004B020000}"/>
    <hyperlink ref="E599" location="A126105018X" display="A126105018X" xr:uid="{00000000-0004-0000-0000-00004C020000}"/>
    <hyperlink ref="E600" location="A126097462K" display="A126097462K" xr:uid="{00000000-0004-0000-0000-00004D020000}"/>
    <hyperlink ref="E601" location="A126112582V" display="A126112582V" xr:uid="{00000000-0004-0000-0000-00004E020000}"/>
    <hyperlink ref="E602" location="A126105022R" display="A126105022R" xr:uid="{00000000-0004-0000-0000-00004F020000}"/>
    <hyperlink ref="E603" location="A126097350T" display="A126097350T" xr:uid="{00000000-0004-0000-0000-000050020000}"/>
    <hyperlink ref="E604" location="A126112470A" display="A126112470A" xr:uid="{00000000-0004-0000-0000-000051020000}"/>
    <hyperlink ref="E605" location="A126104910V" display="A126104910V" xr:uid="{00000000-0004-0000-0000-000052020000}"/>
    <hyperlink ref="E606" location="A126097386V" display="A126097386V" xr:uid="{00000000-0004-0000-0000-000053020000}"/>
    <hyperlink ref="E607" location="A126112506T" display="A126112506T" xr:uid="{00000000-0004-0000-0000-000054020000}"/>
    <hyperlink ref="E608" location="A126104946W" display="A126104946W" xr:uid="{00000000-0004-0000-0000-000055020000}"/>
    <hyperlink ref="E609" location="A126097422T" display="A126097422T" xr:uid="{00000000-0004-0000-0000-000056020000}"/>
    <hyperlink ref="E610" location="A126112542A" display="A126112542A" xr:uid="{00000000-0004-0000-0000-000057020000}"/>
    <hyperlink ref="E611" location="A126104982F" display="A126104982F" xr:uid="{00000000-0004-0000-0000-000058020000}"/>
    <hyperlink ref="E612" location="A126097474V" display="A126097474V" xr:uid="{00000000-0004-0000-0000-000059020000}"/>
    <hyperlink ref="E613" location="A126112594C" display="A126112594C" xr:uid="{00000000-0004-0000-0000-00005A020000}"/>
    <hyperlink ref="E614" location="A126105034X" display="A126105034X" xr:uid="{00000000-0004-0000-0000-00005B020000}"/>
    <hyperlink ref="E615" location="A126097346A" display="A126097346A" xr:uid="{00000000-0004-0000-0000-00005C020000}"/>
    <hyperlink ref="E616" location="A126112466K" display="A126112466K" xr:uid="{00000000-0004-0000-0000-00005D020000}"/>
    <hyperlink ref="E617" location="A126104906C" display="A126104906C" xr:uid="{00000000-0004-0000-0000-00005E020000}"/>
    <hyperlink ref="E618" location="A126097426A" display="A126097426A" xr:uid="{00000000-0004-0000-0000-00005F020000}"/>
    <hyperlink ref="E619" location="A126112546K" display="A126112546K" xr:uid="{00000000-0004-0000-0000-000060020000}"/>
    <hyperlink ref="E620" location="A126104986R" display="A126104986R" xr:uid="{00000000-0004-0000-0000-000061020000}"/>
    <hyperlink ref="E621" location="A126097438K" display="A126097438K" xr:uid="{00000000-0004-0000-0000-000062020000}"/>
    <hyperlink ref="E622" location="A126112558V" display="A126112558V" xr:uid="{00000000-0004-0000-0000-000063020000}"/>
    <hyperlink ref="E623" location="A126104998X" display="A126104998X" xr:uid="{00000000-0004-0000-0000-000064020000}"/>
    <hyperlink ref="E624" location="A126097370A" display="A126097370A" xr:uid="{00000000-0004-0000-0000-000065020000}"/>
    <hyperlink ref="E625" location="A126112490K" display="A126112490K" xr:uid="{00000000-0004-0000-0000-000066020000}"/>
    <hyperlink ref="E626" location="A126104930C" display="A126104930C" xr:uid="{00000000-0004-0000-0000-000067020000}"/>
    <hyperlink ref="E627" location="A126097354A" display="A126097354A" xr:uid="{00000000-0004-0000-0000-000068020000}"/>
    <hyperlink ref="E628" location="A126112474K" display="A126112474K" xr:uid="{00000000-0004-0000-0000-000069020000}"/>
    <hyperlink ref="E629" location="A126104914C" display="A126104914C" xr:uid="{00000000-0004-0000-0000-00006A020000}"/>
    <hyperlink ref="E630" location="A126097390K" display="A126097390K" xr:uid="{00000000-0004-0000-0000-00006B020000}"/>
    <hyperlink ref="E631" location="A126112510J" display="A126112510J" xr:uid="{00000000-0004-0000-0000-00006C020000}"/>
    <hyperlink ref="E632" location="A126104950L" display="A126104950L" xr:uid="{00000000-0004-0000-0000-00006D020000}"/>
    <hyperlink ref="E633" location="A126097366K" display="A126097366K" xr:uid="{00000000-0004-0000-0000-00006E020000}"/>
    <hyperlink ref="E634" location="A126112486V" display="A126112486V" xr:uid="{00000000-0004-0000-0000-00006F020000}"/>
    <hyperlink ref="E635" location="A126104926L" display="A126104926L" xr:uid="{00000000-0004-0000-0000-000070020000}"/>
    <hyperlink ref="E636" location="A126097394V" display="A126097394V" xr:uid="{00000000-0004-0000-0000-000071020000}"/>
    <hyperlink ref="E637" location="A126112514T" display="A126112514T" xr:uid="{00000000-0004-0000-0000-000072020000}"/>
    <hyperlink ref="E638" location="A126104954W" display="A126104954W" xr:uid="{00000000-0004-0000-0000-000073020000}"/>
    <hyperlink ref="E639" location="A126097374K" display="A126097374K" xr:uid="{00000000-0004-0000-0000-000074020000}"/>
    <hyperlink ref="E640" location="A126112494V" display="A126112494V" xr:uid="{00000000-0004-0000-0000-000075020000}"/>
    <hyperlink ref="E641" location="A126104934L" display="A126104934L" xr:uid="{00000000-0004-0000-0000-000076020000}"/>
    <hyperlink ref="E642" location="A126095762A" display="A126095762A" xr:uid="{00000000-0004-0000-0000-000077020000}"/>
    <hyperlink ref="E643" location="A126110882K" display="A126110882K" xr:uid="{00000000-0004-0000-0000-000078020000}"/>
    <hyperlink ref="E644" location="A126103322F" display="A126103322F" xr:uid="{00000000-0004-0000-0000-000079020000}"/>
    <hyperlink ref="E645" location="A126095718T" display="A126095718T" xr:uid="{00000000-0004-0000-0000-00007A020000}"/>
    <hyperlink ref="E646" location="A126110838A" display="A126110838A" xr:uid="{00000000-0004-0000-0000-00007B020000}"/>
    <hyperlink ref="E647" location="A126103278J" display="A126103278J" xr:uid="{00000000-0004-0000-0000-00007C020000}"/>
    <hyperlink ref="E648" location="A126095766K" display="A126095766K" xr:uid="{00000000-0004-0000-0000-00007D020000}"/>
    <hyperlink ref="E649" location="A126110886V" display="A126110886V" xr:uid="{00000000-0004-0000-0000-00007E020000}"/>
    <hyperlink ref="E650" location="A126103326R" display="A126103326R" xr:uid="{00000000-0004-0000-0000-00007F020000}"/>
    <hyperlink ref="E651" location="A126095770A" display="A126095770A" xr:uid="{00000000-0004-0000-0000-000080020000}"/>
    <hyperlink ref="E652" location="A126110890K" display="A126110890K" xr:uid="{00000000-0004-0000-0000-000081020000}"/>
    <hyperlink ref="E653" location="A126103330F" display="A126103330F" xr:uid="{00000000-0004-0000-0000-000082020000}"/>
    <hyperlink ref="E654" location="A126095722J" display="A126095722J" xr:uid="{00000000-0004-0000-0000-000083020000}"/>
    <hyperlink ref="E655" location="A126110842T" display="A126110842T" xr:uid="{00000000-0004-0000-0000-000084020000}"/>
    <hyperlink ref="E656" location="A126103282X" display="A126103282X" xr:uid="{00000000-0004-0000-0000-000085020000}"/>
    <hyperlink ref="E657" location="A126095726T" display="A126095726T" xr:uid="{00000000-0004-0000-0000-000086020000}"/>
    <hyperlink ref="E658" location="A126110846A" display="A126110846A" xr:uid="{00000000-0004-0000-0000-000087020000}"/>
    <hyperlink ref="E659" location="A126103286J" display="A126103286J" xr:uid="{00000000-0004-0000-0000-000088020000}"/>
    <hyperlink ref="E660" location="A126095750T" display="A126095750T" xr:uid="{00000000-0004-0000-0000-000089020000}"/>
    <hyperlink ref="E661" location="A126110870A" display="A126110870A" xr:uid="{00000000-0004-0000-0000-00008A020000}"/>
    <hyperlink ref="E662" location="A126103310W" display="A126103310W" xr:uid="{00000000-0004-0000-0000-00008B020000}"/>
    <hyperlink ref="E663" location="A126095698V" display="A126095698V" xr:uid="{00000000-0004-0000-0000-00008C020000}"/>
    <hyperlink ref="E664" location="A126110818T" display="A126110818T" xr:uid="{00000000-0004-0000-0000-00008D020000}"/>
    <hyperlink ref="E665" location="A126103258X" display="A126103258X" xr:uid="{00000000-0004-0000-0000-00008E020000}"/>
    <hyperlink ref="E666" location="A126095774K" display="A126095774K" xr:uid="{00000000-0004-0000-0000-00008F020000}"/>
    <hyperlink ref="E667" location="A126110894V" display="A126110894V" xr:uid="{00000000-0004-0000-0000-000090020000}"/>
    <hyperlink ref="E668" location="A126103334R" display="A126103334R" xr:uid="{00000000-0004-0000-0000-000091020000}"/>
    <hyperlink ref="E669" location="A126095754A" display="A126095754A" xr:uid="{00000000-0004-0000-0000-000092020000}"/>
    <hyperlink ref="E670" location="A126110874K" display="A126110874K" xr:uid="{00000000-0004-0000-0000-000093020000}"/>
    <hyperlink ref="E671" location="A126103314F" display="A126103314F" xr:uid="{00000000-0004-0000-0000-000094020000}"/>
    <hyperlink ref="E672" location="A126095786V" display="A126095786V" xr:uid="{00000000-0004-0000-0000-000095020000}"/>
    <hyperlink ref="E673" location="A126110906T" display="A126110906T" xr:uid="{00000000-0004-0000-0000-000096020000}"/>
    <hyperlink ref="E674" location="A126103346X" display="A126103346X" xr:uid="{00000000-0004-0000-0000-000097020000}"/>
    <hyperlink ref="E675" location="A126095702X" display="A126095702X" xr:uid="{00000000-0004-0000-0000-000098020000}"/>
    <hyperlink ref="E676" location="A126110822J" display="A126110822J" xr:uid="{00000000-0004-0000-0000-000099020000}"/>
    <hyperlink ref="E677" location="A126103262R" display="A126103262R" xr:uid="{00000000-0004-0000-0000-00009A020000}"/>
    <hyperlink ref="E678" location="A126095658A" display="A126095658A" xr:uid="{00000000-0004-0000-0000-00009B020000}"/>
    <hyperlink ref="E679" location="A126110778K" display="A126110778K" xr:uid="{00000000-0004-0000-0000-00009C020000}"/>
    <hyperlink ref="E680" location="A126103218F" display="A126103218F" xr:uid="{00000000-0004-0000-0000-00009D020000}"/>
    <hyperlink ref="E681" location="A126095678K" display="A126095678K" xr:uid="{00000000-0004-0000-0000-00009E020000}"/>
    <hyperlink ref="E682" location="A126110798V" display="A126110798V" xr:uid="{00000000-0004-0000-0000-00009F020000}"/>
    <hyperlink ref="E683" location="A126103238R" display="A126103238R" xr:uid="{00000000-0004-0000-0000-0000A0020000}"/>
    <hyperlink ref="E684" location="A126095730J" display="A126095730J" xr:uid="{00000000-0004-0000-0000-0000A1020000}"/>
    <hyperlink ref="E685" location="A126110850T" display="A126110850T" xr:uid="{00000000-0004-0000-0000-0000A2020000}"/>
    <hyperlink ref="E686" location="A126103290X" display="A126103290X" xr:uid="{00000000-0004-0000-0000-0000A3020000}"/>
    <hyperlink ref="E687" location="A126095682A" display="A126095682A" xr:uid="{00000000-0004-0000-0000-0000A4020000}"/>
    <hyperlink ref="E688" location="A126110802X" display="A126110802X" xr:uid="{00000000-0004-0000-0000-0000A5020000}"/>
    <hyperlink ref="E689" location="A126103242F" display="A126103242F" xr:uid="{00000000-0004-0000-0000-0000A6020000}"/>
    <hyperlink ref="E690" location="A126095734T" display="A126095734T" xr:uid="{00000000-0004-0000-0000-0000A7020000}"/>
    <hyperlink ref="E691" location="A126110854A" display="A126110854A" xr:uid="{00000000-0004-0000-0000-0000A8020000}"/>
    <hyperlink ref="E692" location="A126103294J" display="A126103294J" xr:uid="{00000000-0004-0000-0000-0000A9020000}"/>
    <hyperlink ref="E693" location="A126095738A" display="A126095738A" xr:uid="{00000000-0004-0000-0000-0000AA020000}"/>
    <hyperlink ref="E694" location="A126110858K" display="A126110858K" xr:uid="{00000000-0004-0000-0000-0000AB020000}"/>
    <hyperlink ref="E695" location="A126103298T" display="A126103298T" xr:uid="{00000000-0004-0000-0000-0000AC020000}"/>
    <hyperlink ref="E696" location="A126095790K" display="A126095790K" xr:uid="{00000000-0004-0000-0000-0000AD020000}"/>
    <hyperlink ref="E697" location="A126110910J" display="A126110910J" xr:uid="{00000000-0004-0000-0000-0000AE020000}"/>
    <hyperlink ref="E698" location="A126103350R" display="A126103350R" xr:uid="{00000000-0004-0000-0000-0000AF020000}"/>
    <hyperlink ref="E699" location="A126095662T" display="A126095662T" xr:uid="{00000000-0004-0000-0000-0000B0020000}"/>
    <hyperlink ref="E700" location="A126110782A" display="A126110782A" xr:uid="{00000000-0004-0000-0000-0000B1020000}"/>
    <hyperlink ref="E701" location="A126103222W" display="A126103222W" xr:uid="{00000000-0004-0000-0000-0000B2020000}"/>
    <hyperlink ref="E702" location="A126095778V" display="A126095778V" xr:uid="{00000000-0004-0000-0000-0000B3020000}"/>
    <hyperlink ref="E703" location="A126110898C" display="A126110898C" xr:uid="{00000000-0004-0000-0000-0000B4020000}"/>
    <hyperlink ref="E704" location="A126103338X" display="A126103338X" xr:uid="{00000000-0004-0000-0000-0000B5020000}"/>
    <hyperlink ref="E705" location="A126095782K" display="A126095782K" xr:uid="{00000000-0004-0000-0000-0000B6020000}"/>
    <hyperlink ref="E706" location="A126110902J" display="A126110902J" xr:uid="{00000000-0004-0000-0000-0000B7020000}"/>
    <hyperlink ref="E707" location="A126103342R" display="A126103342R" xr:uid="{00000000-0004-0000-0000-0000B8020000}"/>
    <hyperlink ref="E708" location="A126095670T" display="A126095670T" xr:uid="{00000000-0004-0000-0000-0000B9020000}"/>
    <hyperlink ref="E709" location="A126110790A" display="A126110790A" xr:uid="{00000000-0004-0000-0000-0000BA020000}"/>
    <hyperlink ref="E710" location="A126103230W" display="A126103230W" xr:uid="{00000000-0004-0000-0000-0000BB020000}"/>
    <hyperlink ref="E711" location="A126095706J" display="A126095706J" xr:uid="{00000000-0004-0000-0000-0000BC020000}"/>
    <hyperlink ref="E712" location="A126110826T" display="A126110826T" xr:uid="{00000000-0004-0000-0000-0000BD020000}"/>
    <hyperlink ref="E713" location="A126103266X" display="A126103266X" xr:uid="{00000000-0004-0000-0000-0000BE020000}"/>
    <hyperlink ref="E714" location="A126095742T" display="A126095742T" xr:uid="{00000000-0004-0000-0000-0000BF020000}"/>
    <hyperlink ref="E715" location="A126110862A" display="A126110862A" xr:uid="{00000000-0004-0000-0000-0000C0020000}"/>
    <hyperlink ref="E716" location="A126103302W" display="A126103302W" xr:uid="{00000000-0004-0000-0000-0000C1020000}"/>
    <hyperlink ref="E717" location="A126095794V" display="A126095794V" xr:uid="{00000000-0004-0000-0000-0000C2020000}"/>
    <hyperlink ref="E718" location="A126110914T" display="A126110914T" xr:uid="{00000000-0004-0000-0000-0000C3020000}"/>
    <hyperlink ref="E719" location="A126103354X" display="A126103354X" xr:uid="{00000000-0004-0000-0000-0000C4020000}"/>
    <hyperlink ref="E720" location="A126095666A" display="A126095666A" xr:uid="{00000000-0004-0000-0000-0000C5020000}"/>
    <hyperlink ref="E721" location="A126110786K" display="A126110786K" xr:uid="{00000000-0004-0000-0000-0000C6020000}"/>
    <hyperlink ref="E722" location="A126103226F" display="A126103226F" xr:uid="{00000000-0004-0000-0000-0000C7020000}"/>
    <hyperlink ref="E723" location="A126095746A" display="A126095746A" xr:uid="{00000000-0004-0000-0000-0000C8020000}"/>
    <hyperlink ref="E724" location="A126110866K" display="A126110866K" xr:uid="{00000000-0004-0000-0000-0000C9020000}"/>
    <hyperlink ref="E725" location="A126103306F" display="A126103306F" xr:uid="{00000000-0004-0000-0000-0000CA020000}"/>
    <hyperlink ref="E726" location="A126095758K" display="A126095758K" xr:uid="{00000000-0004-0000-0000-0000CB020000}"/>
    <hyperlink ref="E727" location="A126110878V" display="A126110878V" xr:uid="{00000000-0004-0000-0000-0000CC020000}"/>
    <hyperlink ref="E728" location="A126103318R" display="A126103318R" xr:uid="{00000000-0004-0000-0000-0000CD020000}"/>
    <hyperlink ref="E729" location="A126095690A" display="A126095690A" xr:uid="{00000000-0004-0000-0000-0000CE020000}"/>
    <hyperlink ref="E730" location="A126110810X" display="A126110810X" xr:uid="{00000000-0004-0000-0000-0000CF020000}"/>
    <hyperlink ref="E731" location="A126103250F" display="A126103250F" xr:uid="{00000000-0004-0000-0000-0000D0020000}"/>
    <hyperlink ref="E732" location="A126095674A" display="A126095674A" xr:uid="{00000000-0004-0000-0000-0000D1020000}"/>
    <hyperlink ref="E733" location="A126110794K" display="A126110794K" xr:uid="{00000000-0004-0000-0000-0000D2020000}"/>
    <hyperlink ref="E734" location="A126103234F" display="A126103234F" xr:uid="{00000000-0004-0000-0000-0000D3020000}"/>
    <hyperlink ref="E735" location="A126095710X" display="A126095710X" xr:uid="{00000000-0004-0000-0000-0000D4020000}"/>
    <hyperlink ref="E736" location="A126110830J" display="A126110830J" xr:uid="{00000000-0004-0000-0000-0000D5020000}"/>
    <hyperlink ref="E737" location="A126103270R" display="A126103270R" xr:uid="{00000000-0004-0000-0000-0000D6020000}"/>
    <hyperlink ref="E738" location="A126095686K" display="A126095686K" xr:uid="{00000000-0004-0000-0000-0000D7020000}"/>
    <hyperlink ref="E739" location="A126110806J" display="A126110806J" xr:uid="{00000000-0004-0000-0000-0000D8020000}"/>
    <hyperlink ref="E740" location="A126103246R" display="A126103246R" xr:uid="{00000000-0004-0000-0000-0000D9020000}"/>
    <hyperlink ref="E741" location="A126095714J" display="A126095714J" xr:uid="{00000000-0004-0000-0000-0000DA020000}"/>
    <hyperlink ref="E742" location="A126110834T" display="A126110834T" xr:uid="{00000000-0004-0000-0000-0000DB020000}"/>
    <hyperlink ref="E743" location="A126103274X" display="A126103274X" xr:uid="{00000000-0004-0000-0000-0000DC020000}"/>
    <hyperlink ref="E744" location="A126095694K" display="A126095694K" xr:uid="{00000000-0004-0000-0000-0000DD020000}"/>
    <hyperlink ref="E745" location="A126110814J" display="A126110814J" xr:uid="{00000000-0004-0000-0000-0000DE020000}"/>
    <hyperlink ref="E746" location="A126103254R" display="A126103254R" xr:uid="{00000000-0004-0000-0000-0000DF020000}"/>
    <hyperlink ref="E747" location="A126095202C" display="A126095202C" xr:uid="{00000000-0004-0000-0000-0000E0020000}"/>
    <hyperlink ref="E748" location="A126110322L" display="A126110322L" xr:uid="{00000000-0004-0000-0000-0000E1020000}"/>
    <hyperlink ref="E749" location="A126102762T" display="A126102762T" xr:uid="{00000000-0004-0000-0000-0000E2020000}"/>
    <hyperlink ref="E750" location="A126095158F" display="A126095158F" xr:uid="{00000000-0004-0000-0000-0000E3020000}"/>
    <hyperlink ref="E751" location="A126110278R" display="A126110278R" xr:uid="{00000000-0004-0000-0000-0000E4020000}"/>
    <hyperlink ref="E752" location="A126102718J" display="A126102718J" xr:uid="{00000000-0004-0000-0000-0000E5020000}"/>
    <hyperlink ref="E753" location="A126095206L" display="A126095206L" xr:uid="{00000000-0004-0000-0000-0000E6020000}"/>
    <hyperlink ref="E754" location="A126110326W" display="A126110326W" xr:uid="{00000000-0004-0000-0000-0000E7020000}"/>
    <hyperlink ref="E755" location="A126102766A" display="A126102766A" xr:uid="{00000000-0004-0000-0000-0000E8020000}"/>
    <hyperlink ref="E756" location="A126095210C" display="A126095210C" xr:uid="{00000000-0004-0000-0000-0000E9020000}"/>
    <hyperlink ref="E757" location="A126110330L" display="A126110330L" xr:uid="{00000000-0004-0000-0000-0000EA020000}"/>
    <hyperlink ref="E758" location="A126102770T" display="A126102770T" xr:uid="{00000000-0004-0000-0000-0000EB020000}"/>
    <hyperlink ref="E759" location="A126095162W" display="A126095162W" xr:uid="{00000000-0004-0000-0000-0000EC020000}"/>
    <hyperlink ref="E760" location="A126110282F" display="A126110282F" xr:uid="{00000000-0004-0000-0000-0000ED020000}"/>
    <hyperlink ref="E761" location="A126102722X" display="A126102722X" xr:uid="{00000000-0004-0000-0000-0000EE020000}"/>
    <hyperlink ref="E762" location="A126095166F" display="A126095166F" xr:uid="{00000000-0004-0000-0000-0000EF020000}"/>
    <hyperlink ref="E763" location="A126110286R" display="A126110286R" xr:uid="{00000000-0004-0000-0000-0000F0020000}"/>
    <hyperlink ref="E764" location="A126102726J" display="A126102726J" xr:uid="{00000000-0004-0000-0000-0000F1020000}"/>
    <hyperlink ref="E765" location="A126095190F" display="A126095190F" xr:uid="{00000000-0004-0000-0000-0000F2020000}"/>
    <hyperlink ref="E766" location="A126110310C" display="A126110310C" xr:uid="{00000000-0004-0000-0000-0000F3020000}"/>
    <hyperlink ref="E767" location="A126102750J" display="A126102750J" xr:uid="{00000000-0004-0000-0000-0000F4020000}"/>
    <hyperlink ref="E768" location="A126095138W" display="A126095138W" xr:uid="{00000000-0004-0000-0000-0000F5020000}"/>
    <hyperlink ref="E769" location="A126110258F" display="A126110258F" xr:uid="{00000000-0004-0000-0000-0000F6020000}"/>
    <hyperlink ref="E770" location="A126102698K" display="A126102698K" xr:uid="{00000000-0004-0000-0000-0000F7020000}"/>
    <hyperlink ref="E771" location="A126095214L" display="A126095214L" xr:uid="{00000000-0004-0000-0000-0000F8020000}"/>
    <hyperlink ref="E772" location="A126110334W" display="A126110334W" xr:uid="{00000000-0004-0000-0000-0000F9020000}"/>
    <hyperlink ref="E773" location="A126102774A" display="A126102774A" xr:uid="{00000000-0004-0000-0000-0000FA020000}"/>
    <hyperlink ref="E774" location="A126095194R" display="A126095194R" xr:uid="{00000000-0004-0000-0000-0000FB020000}"/>
    <hyperlink ref="E775" location="A126110314L" display="A126110314L" xr:uid="{00000000-0004-0000-0000-0000FC020000}"/>
    <hyperlink ref="E776" location="A126102754T" display="A126102754T" xr:uid="{00000000-0004-0000-0000-0000FD020000}"/>
    <hyperlink ref="E777" location="A126095226W" display="A126095226W" xr:uid="{00000000-0004-0000-0000-0000FE020000}"/>
    <hyperlink ref="E778" location="A126110346F" display="A126110346F" xr:uid="{00000000-0004-0000-0000-0000FF020000}"/>
    <hyperlink ref="E779" location="A126102786K" display="A126102786K" xr:uid="{00000000-0004-0000-0000-000000030000}"/>
    <hyperlink ref="E780" location="A126095142L" display="A126095142L" xr:uid="{00000000-0004-0000-0000-000001030000}"/>
    <hyperlink ref="E781" location="A126110262W" display="A126110262W" xr:uid="{00000000-0004-0000-0000-000002030000}"/>
    <hyperlink ref="E782" location="A126102702R" display="A126102702R" xr:uid="{00000000-0004-0000-0000-000003030000}"/>
    <hyperlink ref="E783" location="A126095098R" display="A126095098R" xr:uid="{00000000-0004-0000-0000-000004030000}"/>
    <hyperlink ref="E784" location="A126110218L" display="A126110218L" xr:uid="{00000000-0004-0000-0000-000005030000}"/>
    <hyperlink ref="E785" location="A126102658T" display="A126102658T" xr:uid="{00000000-0004-0000-0000-000006030000}"/>
    <hyperlink ref="E786" location="A126095118L" display="A126095118L" xr:uid="{00000000-0004-0000-0000-000007030000}"/>
    <hyperlink ref="E787" location="A126110238W" display="A126110238W" xr:uid="{00000000-0004-0000-0000-000008030000}"/>
    <hyperlink ref="E788" location="A126102678A" display="A126102678A" xr:uid="{00000000-0004-0000-0000-000009030000}"/>
    <hyperlink ref="E789" location="A126095170W" display="A126095170W" xr:uid="{00000000-0004-0000-0000-00000A030000}"/>
    <hyperlink ref="E790" location="A126110290F" display="A126110290F" xr:uid="{00000000-0004-0000-0000-00000B030000}"/>
    <hyperlink ref="E791" location="A126102730X" display="A126102730X" xr:uid="{00000000-0004-0000-0000-00000C030000}"/>
    <hyperlink ref="E792" location="A126095122C" display="A126095122C" xr:uid="{00000000-0004-0000-0000-00000D030000}"/>
    <hyperlink ref="E793" location="A126110242L" display="A126110242L" xr:uid="{00000000-0004-0000-0000-00000E030000}"/>
    <hyperlink ref="E794" location="A126102682T" display="A126102682T" xr:uid="{00000000-0004-0000-0000-00000F030000}"/>
    <hyperlink ref="E795" location="A126095174F" display="A126095174F" xr:uid="{00000000-0004-0000-0000-000010030000}"/>
    <hyperlink ref="E796" location="A126110294R" display="A126110294R" xr:uid="{00000000-0004-0000-0000-000011030000}"/>
    <hyperlink ref="E797" location="A126102734J" display="A126102734J" xr:uid="{00000000-0004-0000-0000-000012030000}"/>
    <hyperlink ref="E798" location="A126095178R" display="A126095178R" xr:uid="{00000000-0004-0000-0000-000013030000}"/>
    <hyperlink ref="E799" location="A126110298X" display="A126110298X" xr:uid="{00000000-0004-0000-0000-000014030000}"/>
    <hyperlink ref="E800" location="A126102738T" display="A126102738T" xr:uid="{00000000-0004-0000-0000-000015030000}"/>
    <hyperlink ref="E801" location="A126095230L" display="A126095230L" xr:uid="{00000000-0004-0000-0000-000016030000}"/>
    <hyperlink ref="E802" location="A126110350W" display="A126110350W" xr:uid="{00000000-0004-0000-0000-000017030000}"/>
    <hyperlink ref="E803" location="A126102790A" display="A126102790A" xr:uid="{00000000-0004-0000-0000-000018030000}"/>
    <hyperlink ref="E804" location="A126095102V" display="A126095102V" xr:uid="{00000000-0004-0000-0000-000019030000}"/>
    <hyperlink ref="E805" location="A126110222C" display="A126110222C" xr:uid="{00000000-0004-0000-0000-00001A030000}"/>
    <hyperlink ref="E806" location="A126102662J" display="A126102662J" xr:uid="{00000000-0004-0000-0000-00001B030000}"/>
    <hyperlink ref="E807" location="A126095218W" display="A126095218W" xr:uid="{00000000-0004-0000-0000-00001C030000}"/>
    <hyperlink ref="E808" location="A126110338F" display="A126110338F" xr:uid="{00000000-0004-0000-0000-00001D030000}"/>
    <hyperlink ref="E809" location="A126102778K" display="A126102778K" xr:uid="{00000000-0004-0000-0000-00001E030000}"/>
    <hyperlink ref="E810" location="A126095222L" display="A126095222L" xr:uid="{00000000-0004-0000-0000-00001F030000}"/>
    <hyperlink ref="E811" location="A126110342W" display="A126110342W" xr:uid="{00000000-0004-0000-0000-000020030000}"/>
    <hyperlink ref="E812" location="A126102782A" display="A126102782A" xr:uid="{00000000-0004-0000-0000-000021030000}"/>
    <hyperlink ref="E813" location="A126095110V" display="A126095110V" xr:uid="{00000000-0004-0000-0000-000022030000}"/>
    <hyperlink ref="E814" location="A126110230C" display="A126110230C" xr:uid="{00000000-0004-0000-0000-000023030000}"/>
    <hyperlink ref="E815" location="A126102670J" display="A126102670J" xr:uid="{00000000-0004-0000-0000-000024030000}"/>
    <hyperlink ref="E816" location="A126095146W" display="A126095146W" xr:uid="{00000000-0004-0000-0000-000025030000}"/>
    <hyperlink ref="E817" location="A126110266F" display="A126110266F" xr:uid="{00000000-0004-0000-0000-000026030000}"/>
    <hyperlink ref="E818" location="A126102706X" display="A126102706X" xr:uid="{00000000-0004-0000-0000-000027030000}"/>
    <hyperlink ref="E819" location="A126095182F" display="A126095182F" xr:uid="{00000000-0004-0000-0000-000028030000}"/>
    <hyperlink ref="E820" location="A126110302C" display="A126110302C" xr:uid="{00000000-0004-0000-0000-000029030000}"/>
    <hyperlink ref="E821" location="A126102742J" display="A126102742J" xr:uid="{00000000-0004-0000-0000-00002A030000}"/>
    <hyperlink ref="E822" location="A126095234W" display="A126095234W" xr:uid="{00000000-0004-0000-0000-00002B030000}"/>
    <hyperlink ref="E823" location="A126110354F" display="A126110354F" xr:uid="{00000000-0004-0000-0000-00002C030000}"/>
    <hyperlink ref="E824" location="A126102794K" display="A126102794K" xr:uid="{00000000-0004-0000-0000-00002D030000}"/>
    <hyperlink ref="E825" location="A126095106C" display="A126095106C" xr:uid="{00000000-0004-0000-0000-00002E030000}"/>
    <hyperlink ref="E826" location="A126110226L" display="A126110226L" xr:uid="{00000000-0004-0000-0000-00002F030000}"/>
    <hyperlink ref="E827" location="A126102666T" display="A126102666T" xr:uid="{00000000-0004-0000-0000-000030030000}"/>
    <hyperlink ref="E828" location="A126095186R" display="A126095186R" xr:uid="{00000000-0004-0000-0000-000031030000}"/>
    <hyperlink ref="E829" location="A126110306L" display="A126110306L" xr:uid="{00000000-0004-0000-0000-000032030000}"/>
    <hyperlink ref="E830" location="A126102746T" display="A126102746T" xr:uid="{00000000-0004-0000-0000-000033030000}"/>
    <hyperlink ref="E831" location="A126095198X" display="A126095198X" xr:uid="{00000000-0004-0000-0000-000034030000}"/>
    <hyperlink ref="E832" location="A126110318W" display="A126110318W" xr:uid="{00000000-0004-0000-0000-000035030000}"/>
    <hyperlink ref="E833" location="A126102758A" display="A126102758A" xr:uid="{00000000-0004-0000-0000-000036030000}"/>
    <hyperlink ref="E834" location="A126095130C" display="A126095130C" xr:uid="{00000000-0004-0000-0000-000037030000}"/>
    <hyperlink ref="E835" location="A126110250L" display="A126110250L" xr:uid="{00000000-0004-0000-0000-000038030000}"/>
    <hyperlink ref="E836" location="A126102690T" display="A126102690T" xr:uid="{00000000-0004-0000-0000-000039030000}"/>
    <hyperlink ref="E837" location="A126095114C" display="A126095114C" xr:uid="{00000000-0004-0000-0000-00003A030000}"/>
    <hyperlink ref="E838" location="A126110234L" display="A126110234L" xr:uid="{00000000-0004-0000-0000-00003B030000}"/>
    <hyperlink ref="E839" location="A126102674T" display="A126102674T" xr:uid="{00000000-0004-0000-0000-00003C030000}"/>
    <hyperlink ref="E840" location="A126095150L" display="A126095150L" xr:uid="{00000000-0004-0000-0000-00003D030000}"/>
    <hyperlink ref="E841" location="A126110270W" display="A126110270W" xr:uid="{00000000-0004-0000-0000-00003E030000}"/>
    <hyperlink ref="E842" location="A126102710R" display="A126102710R" xr:uid="{00000000-0004-0000-0000-00003F030000}"/>
    <hyperlink ref="E843" location="A126095126L" display="A126095126L" xr:uid="{00000000-0004-0000-0000-000040030000}"/>
    <hyperlink ref="E844" location="A126110246W" display="A126110246W" xr:uid="{00000000-0004-0000-0000-000041030000}"/>
    <hyperlink ref="E845" location="A126102686A" display="A126102686A" xr:uid="{00000000-0004-0000-0000-000042030000}"/>
    <hyperlink ref="E846" location="A126095154W" display="A126095154W" xr:uid="{00000000-0004-0000-0000-000043030000}"/>
    <hyperlink ref="E847" location="A126110274F" display="A126110274F" xr:uid="{00000000-0004-0000-0000-000044030000}"/>
    <hyperlink ref="E848" location="A126102714X" display="A126102714X" xr:uid="{00000000-0004-0000-0000-000045030000}"/>
    <hyperlink ref="E849" location="A126095134L" display="A126095134L" xr:uid="{00000000-0004-0000-0000-000046030000}"/>
    <hyperlink ref="E850" location="A126110254W" display="A126110254W" xr:uid="{00000000-0004-0000-0000-000047030000}"/>
    <hyperlink ref="E851" location="A126102694A" display="A126102694A" xr:uid="{00000000-0004-0000-0000-000048030000}"/>
    <hyperlink ref="E852" location="A126095902T" display="A126095902T" xr:uid="{00000000-0004-0000-0000-000049030000}"/>
    <hyperlink ref="E853" location="A126111022C" display="A126111022C" xr:uid="{00000000-0004-0000-0000-00004A030000}"/>
    <hyperlink ref="E854" location="A126103462J" display="A126103462J" xr:uid="{00000000-0004-0000-0000-00004B030000}"/>
    <hyperlink ref="E855" location="A126095858V" display="A126095858V" xr:uid="{00000000-0004-0000-0000-00004C030000}"/>
    <hyperlink ref="E856" location="A126110978C" display="A126110978C" xr:uid="{00000000-0004-0000-0000-00004D030000}"/>
    <hyperlink ref="E857" location="A126103418X" display="A126103418X" xr:uid="{00000000-0004-0000-0000-00004E030000}"/>
    <hyperlink ref="E858" location="A126095906A" display="A126095906A" xr:uid="{00000000-0004-0000-0000-00004F030000}"/>
    <hyperlink ref="E859" location="A126111026L" display="A126111026L" xr:uid="{00000000-0004-0000-0000-000050030000}"/>
    <hyperlink ref="E860" location="A126103466T" display="A126103466T" xr:uid="{00000000-0004-0000-0000-000051030000}"/>
    <hyperlink ref="E861" location="A126095910T" display="A126095910T" xr:uid="{00000000-0004-0000-0000-000052030000}"/>
    <hyperlink ref="E862" location="A126111030C" display="A126111030C" xr:uid="{00000000-0004-0000-0000-000053030000}"/>
    <hyperlink ref="E863" location="A126103470J" display="A126103470J" xr:uid="{00000000-0004-0000-0000-000054030000}"/>
    <hyperlink ref="E864" location="A126095862K" display="A126095862K" xr:uid="{00000000-0004-0000-0000-000055030000}"/>
    <hyperlink ref="E865" location="A126110982V" display="A126110982V" xr:uid="{00000000-0004-0000-0000-000056030000}"/>
    <hyperlink ref="E866" location="A126103422R" display="A126103422R" xr:uid="{00000000-0004-0000-0000-000057030000}"/>
    <hyperlink ref="E867" location="A126095866V" display="A126095866V" xr:uid="{00000000-0004-0000-0000-000058030000}"/>
    <hyperlink ref="E868" location="A126110986C" display="A126110986C" xr:uid="{00000000-0004-0000-0000-000059030000}"/>
    <hyperlink ref="E869" location="A126103426X" display="A126103426X" xr:uid="{00000000-0004-0000-0000-00005A030000}"/>
    <hyperlink ref="E870" location="A126095890V" display="A126095890V" xr:uid="{00000000-0004-0000-0000-00005B030000}"/>
    <hyperlink ref="E871" location="A126111010V" display="A126111010V" xr:uid="{00000000-0004-0000-0000-00005C030000}"/>
    <hyperlink ref="E872" location="A126103450X" display="A126103450X" xr:uid="{00000000-0004-0000-0000-00005D030000}"/>
    <hyperlink ref="E873" location="A126095838K" display="A126095838K" xr:uid="{00000000-0004-0000-0000-00005E030000}"/>
    <hyperlink ref="E874" location="A126110958V" display="A126110958V" xr:uid="{00000000-0004-0000-0000-00005F030000}"/>
    <hyperlink ref="E875" location="A126103398A" display="A126103398A" xr:uid="{00000000-0004-0000-0000-000060030000}"/>
    <hyperlink ref="E876" location="A126095914A" display="A126095914A" xr:uid="{00000000-0004-0000-0000-000061030000}"/>
    <hyperlink ref="E877" location="A126111034L" display="A126111034L" xr:uid="{00000000-0004-0000-0000-000062030000}"/>
    <hyperlink ref="E878" location="A126103474T" display="A126103474T" xr:uid="{00000000-0004-0000-0000-000063030000}"/>
    <hyperlink ref="E879" location="A126095894C" display="A126095894C" xr:uid="{00000000-0004-0000-0000-000064030000}"/>
    <hyperlink ref="E880" location="A126111014C" display="A126111014C" xr:uid="{00000000-0004-0000-0000-000065030000}"/>
    <hyperlink ref="E881" location="A126103454J" display="A126103454J" xr:uid="{00000000-0004-0000-0000-000066030000}"/>
    <hyperlink ref="E882" location="A126095926K" display="A126095926K" xr:uid="{00000000-0004-0000-0000-000067030000}"/>
    <hyperlink ref="E883" location="A126111046W" display="A126111046W" xr:uid="{00000000-0004-0000-0000-000068030000}"/>
    <hyperlink ref="E884" location="A126103486A" display="A126103486A" xr:uid="{00000000-0004-0000-0000-000069030000}"/>
    <hyperlink ref="E885" location="A126095842A" display="A126095842A" xr:uid="{00000000-0004-0000-0000-00006A030000}"/>
    <hyperlink ref="E886" location="A126110962K" display="A126110962K" xr:uid="{00000000-0004-0000-0000-00006B030000}"/>
    <hyperlink ref="E887" location="A126103402F" display="A126103402F" xr:uid="{00000000-0004-0000-0000-00006C030000}"/>
    <hyperlink ref="E888" location="A126095798C" display="A126095798C" xr:uid="{00000000-0004-0000-0000-00006D030000}"/>
    <hyperlink ref="E889" location="A126110918A" display="A126110918A" xr:uid="{00000000-0004-0000-0000-00006E030000}"/>
    <hyperlink ref="E890" location="A126103358J" display="A126103358J" xr:uid="{00000000-0004-0000-0000-00006F030000}"/>
    <hyperlink ref="E891" location="A126095818A" display="A126095818A" xr:uid="{00000000-0004-0000-0000-000070030000}"/>
    <hyperlink ref="E892" location="A126110938K" display="A126110938K" xr:uid="{00000000-0004-0000-0000-000071030000}"/>
    <hyperlink ref="E893" location="A126103378T" display="A126103378T" xr:uid="{00000000-0004-0000-0000-000072030000}"/>
    <hyperlink ref="E894" location="A126095870K" display="A126095870K" xr:uid="{00000000-0004-0000-0000-000073030000}"/>
    <hyperlink ref="E895" location="A126110990V" display="A126110990V" xr:uid="{00000000-0004-0000-0000-000074030000}"/>
    <hyperlink ref="E896" location="A126103430R" display="A126103430R" xr:uid="{00000000-0004-0000-0000-000075030000}"/>
    <hyperlink ref="E897" location="A126095822T" display="A126095822T" xr:uid="{00000000-0004-0000-0000-000076030000}"/>
    <hyperlink ref="E898" location="A126110942A" display="A126110942A" xr:uid="{00000000-0004-0000-0000-000077030000}"/>
    <hyperlink ref="E899" location="A126103382J" display="A126103382J" xr:uid="{00000000-0004-0000-0000-000078030000}"/>
    <hyperlink ref="E900" location="A126095874V" display="A126095874V" xr:uid="{00000000-0004-0000-0000-000079030000}"/>
    <hyperlink ref="E901" location="A126110994C" display="A126110994C" xr:uid="{00000000-0004-0000-0000-00007A030000}"/>
    <hyperlink ref="E902" location="A126103434X" display="A126103434X" xr:uid="{00000000-0004-0000-0000-00007B030000}"/>
    <hyperlink ref="E903" location="A126095878C" display="A126095878C" xr:uid="{00000000-0004-0000-0000-00007C030000}"/>
    <hyperlink ref="E904" location="A126110998L" display="A126110998L" xr:uid="{00000000-0004-0000-0000-00007D030000}"/>
    <hyperlink ref="E905" location="A126103438J" display="A126103438J" xr:uid="{00000000-0004-0000-0000-00007E030000}"/>
    <hyperlink ref="E906" location="A126095930A" display="A126095930A" xr:uid="{00000000-0004-0000-0000-00007F030000}"/>
    <hyperlink ref="E907" location="A126111050L" display="A126111050L" xr:uid="{00000000-0004-0000-0000-000080030000}"/>
    <hyperlink ref="E908" location="A126103490T" display="A126103490T" xr:uid="{00000000-0004-0000-0000-000081030000}"/>
    <hyperlink ref="E909" location="A126095802J" display="A126095802J" xr:uid="{00000000-0004-0000-0000-000082030000}"/>
    <hyperlink ref="E910" location="A126110922T" display="A126110922T" xr:uid="{00000000-0004-0000-0000-000083030000}"/>
    <hyperlink ref="E911" location="A126103362X" display="A126103362X" xr:uid="{00000000-0004-0000-0000-000084030000}"/>
    <hyperlink ref="E912" location="A126095918K" display="A126095918K" xr:uid="{00000000-0004-0000-0000-000085030000}"/>
    <hyperlink ref="E913" location="A126111038W" display="A126111038W" xr:uid="{00000000-0004-0000-0000-000086030000}"/>
    <hyperlink ref="E914" location="A126103478A" display="A126103478A" xr:uid="{00000000-0004-0000-0000-000087030000}"/>
    <hyperlink ref="E915" location="A126095922A" display="A126095922A" xr:uid="{00000000-0004-0000-0000-000088030000}"/>
    <hyperlink ref="E916" location="A126111042L" display="A126111042L" xr:uid="{00000000-0004-0000-0000-000089030000}"/>
    <hyperlink ref="E917" location="A126103482T" display="A126103482T" xr:uid="{00000000-0004-0000-0000-00008A030000}"/>
    <hyperlink ref="E918" location="A126095810J" display="A126095810J" xr:uid="{00000000-0004-0000-0000-00008B030000}"/>
    <hyperlink ref="E919" location="A126110930T" display="A126110930T" xr:uid="{00000000-0004-0000-0000-00008C030000}"/>
    <hyperlink ref="E920" location="A126103370X" display="A126103370X" xr:uid="{00000000-0004-0000-0000-00008D030000}"/>
    <hyperlink ref="E921" location="A126095846K" display="A126095846K" xr:uid="{00000000-0004-0000-0000-00008E030000}"/>
    <hyperlink ref="E922" location="A126110966V" display="A126110966V" xr:uid="{00000000-0004-0000-0000-00008F030000}"/>
    <hyperlink ref="E923" location="A126103406R" display="A126103406R" xr:uid="{00000000-0004-0000-0000-000090030000}"/>
    <hyperlink ref="E924" location="A126095882V" display="A126095882V" xr:uid="{00000000-0004-0000-0000-000091030000}"/>
    <hyperlink ref="E925" location="A126111002V" display="A126111002V" xr:uid="{00000000-0004-0000-0000-000092030000}"/>
    <hyperlink ref="E926" location="A126103442X" display="A126103442X" xr:uid="{00000000-0004-0000-0000-000093030000}"/>
    <hyperlink ref="E927" location="A126095934K" display="A126095934K" xr:uid="{00000000-0004-0000-0000-000094030000}"/>
    <hyperlink ref="E928" location="A126111054W" display="A126111054W" xr:uid="{00000000-0004-0000-0000-000095030000}"/>
    <hyperlink ref="E929" location="A126103494A" display="A126103494A" xr:uid="{00000000-0004-0000-0000-000096030000}"/>
    <hyperlink ref="E930" location="A126095806T" display="A126095806T" xr:uid="{00000000-0004-0000-0000-000097030000}"/>
    <hyperlink ref="E931" location="A126110926A" display="A126110926A" xr:uid="{00000000-0004-0000-0000-000098030000}"/>
    <hyperlink ref="E932" location="A126103366J" display="A126103366J" xr:uid="{00000000-0004-0000-0000-000099030000}"/>
    <hyperlink ref="E933" location="A126095886C" display="A126095886C" xr:uid="{00000000-0004-0000-0000-00009A030000}"/>
    <hyperlink ref="E934" location="A126111006C" display="A126111006C" xr:uid="{00000000-0004-0000-0000-00009B030000}"/>
    <hyperlink ref="E935" location="A126103446J" display="A126103446J" xr:uid="{00000000-0004-0000-0000-00009C030000}"/>
    <hyperlink ref="E936" location="A126095898L" display="A126095898L" xr:uid="{00000000-0004-0000-0000-00009D030000}"/>
    <hyperlink ref="E937" location="A126111018L" display="A126111018L" xr:uid="{00000000-0004-0000-0000-00009E030000}"/>
    <hyperlink ref="E938" location="A126103458T" display="A126103458T" xr:uid="{00000000-0004-0000-0000-00009F030000}"/>
    <hyperlink ref="E939" location="A126095830T" display="A126095830T" xr:uid="{00000000-0004-0000-0000-0000A0030000}"/>
    <hyperlink ref="E940" location="A126110950A" display="A126110950A" xr:uid="{00000000-0004-0000-0000-0000A1030000}"/>
    <hyperlink ref="E941" location="A126103390J" display="A126103390J" xr:uid="{00000000-0004-0000-0000-0000A2030000}"/>
    <hyperlink ref="E942" location="A126095814T" display="A126095814T" xr:uid="{00000000-0004-0000-0000-0000A3030000}"/>
    <hyperlink ref="E943" location="A126110934A" display="A126110934A" xr:uid="{00000000-0004-0000-0000-0000A4030000}"/>
    <hyperlink ref="E944" location="A126103374J" display="A126103374J" xr:uid="{00000000-0004-0000-0000-0000A5030000}"/>
    <hyperlink ref="E945" location="A126095850A" display="A126095850A" xr:uid="{00000000-0004-0000-0000-0000A6030000}"/>
    <hyperlink ref="E946" location="A126110970K" display="A126110970K" xr:uid="{00000000-0004-0000-0000-0000A7030000}"/>
    <hyperlink ref="E947" location="A126103410F" display="A126103410F" xr:uid="{00000000-0004-0000-0000-0000A8030000}"/>
    <hyperlink ref="E948" location="A126095826A" display="A126095826A" xr:uid="{00000000-0004-0000-0000-0000A9030000}"/>
    <hyperlink ref="E949" location="A126110946K" display="A126110946K" xr:uid="{00000000-0004-0000-0000-0000AA030000}"/>
    <hyperlink ref="E950" location="A126103386T" display="A126103386T" xr:uid="{00000000-0004-0000-0000-0000AB030000}"/>
    <hyperlink ref="E951" location="A126095854K" display="A126095854K" xr:uid="{00000000-0004-0000-0000-0000AC030000}"/>
    <hyperlink ref="E952" location="A126110974V" display="A126110974V" xr:uid="{00000000-0004-0000-0000-0000AD030000}"/>
    <hyperlink ref="E953" location="A126103414R" display="A126103414R" xr:uid="{00000000-0004-0000-0000-0000AE030000}"/>
    <hyperlink ref="E954" location="A126095834A" display="A126095834A" xr:uid="{00000000-0004-0000-0000-0000AF030000}"/>
    <hyperlink ref="E955" location="A126110954K" display="A126110954K" xr:uid="{00000000-0004-0000-0000-0000B0030000}"/>
    <hyperlink ref="E956" location="A126103394T" display="A126103394T" xr:uid="{00000000-0004-0000-0000-0000B1030000}"/>
    <hyperlink ref="E957" location="A126096042W" display="A126096042W" xr:uid="{00000000-0004-0000-0000-0000B2030000}"/>
    <hyperlink ref="E958" location="A126111162F" display="A126111162F" xr:uid="{00000000-0004-0000-0000-0000B3030000}"/>
    <hyperlink ref="E959" location="A126103602X" display="A126103602X" xr:uid="{00000000-0004-0000-0000-0000B4030000}"/>
    <hyperlink ref="E960" location="A126095998W" display="A126095998W" xr:uid="{00000000-0004-0000-0000-0000B5030000}"/>
    <hyperlink ref="E961" location="A126111118W" display="A126111118W" xr:uid="{00000000-0004-0000-0000-0000B6030000}"/>
    <hyperlink ref="E962" location="A126103558A" display="A126103558A" xr:uid="{00000000-0004-0000-0000-0000B7030000}"/>
    <hyperlink ref="E963" location="A126096046F" display="A126096046F" xr:uid="{00000000-0004-0000-0000-0000B8030000}"/>
    <hyperlink ref="E964" location="A126111166R" display="A126111166R" xr:uid="{00000000-0004-0000-0000-0000B9030000}"/>
    <hyperlink ref="E965" location="A126103606J" display="A126103606J" xr:uid="{00000000-0004-0000-0000-0000BA030000}"/>
    <hyperlink ref="E966" location="A126096050W" display="A126096050W" xr:uid="{00000000-0004-0000-0000-0000BB030000}"/>
    <hyperlink ref="E967" location="A126111170F" display="A126111170F" xr:uid="{00000000-0004-0000-0000-0000BC030000}"/>
    <hyperlink ref="E968" location="A126103610X" display="A126103610X" xr:uid="{00000000-0004-0000-0000-0000BD030000}"/>
    <hyperlink ref="E969" location="A126096002C" display="A126096002C" xr:uid="{00000000-0004-0000-0000-0000BE030000}"/>
    <hyperlink ref="E970" location="A126111122L" display="A126111122L" xr:uid="{00000000-0004-0000-0000-0000BF030000}"/>
    <hyperlink ref="E971" location="A126103562T" display="A126103562T" xr:uid="{00000000-0004-0000-0000-0000C0030000}"/>
    <hyperlink ref="E972" location="A126096006L" display="A126096006L" xr:uid="{00000000-0004-0000-0000-0000C1030000}"/>
    <hyperlink ref="E973" location="A126111126W" display="A126111126W" xr:uid="{00000000-0004-0000-0000-0000C2030000}"/>
    <hyperlink ref="E974" location="A126103566A" display="A126103566A" xr:uid="{00000000-0004-0000-0000-0000C3030000}"/>
    <hyperlink ref="E975" location="A126096030L" display="A126096030L" xr:uid="{00000000-0004-0000-0000-0000C4030000}"/>
    <hyperlink ref="E976" location="A126111150W" display="A126111150W" xr:uid="{00000000-0004-0000-0000-0000C5030000}"/>
    <hyperlink ref="E977" location="A126103590A" display="A126103590A" xr:uid="{00000000-0004-0000-0000-0000C6030000}"/>
    <hyperlink ref="E978" location="A126095978L" display="A126095978L" xr:uid="{00000000-0004-0000-0000-0000C7030000}"/>
    <hyperlink ref="E979" location="A126111098X" display="A126111098X" xr:uid="{00000000-0004-0000-0000-0000C8030000}"/>
    <hyperlink ref="E980" location="A126103538T" display="A126103538T" xr:uid="{00000000-0004-0000-0000-0000C9030000}"/>
    <hyperlink ref="E981" location="A126096054F" display="A126096054F" xr:uid="{00000000-0004-0000-0000-0000CA030000}"/>
    <hyperlink ref="E982" location="A126111174R" display="A126111174R" xr:uid="{00000000-0004-0000-0000-0000CB030000}"/>
    <hyperlink ref="E983" location="A126103614J" display="A126103614J" xr:uid="{00000000-0004-0000-0000-0000CC030000}"/>
    <hyperlink ref="E984" location="A126096034W" display="A126096034W" xr:uid="{00000000-0004-0000-0000-0000CD030000}"/>
    <hyperlink ref="E985" location="A126111154F" display="A126111154F" xr:uid="{00000000-0004-0000-0000-0000CE030000}"/>
    <hyperlink ref="E986" location="A126103594K" display="A126103594K" xr:uid="{00000000-0004-0000-0000-0000CF030000}"/>
    <hyperlink ref="E987" location="A126096066R" display="A126096066R" xr:uid="{00000000-0004-0000-0000-0000D0030000}"/>
    <hyperlink ref="E988" location="A126111186X" display="A126111186X" xr:uid="{00000000-0004-0000-0000-0000D1030000}"/>
    <hyperlink ref="E989" location="A126103626T" display="A126103626T" xr:uid="{00000000-0004-0000-0000-0000D2030000}"/>
    <hyperlink ref="E990" location="A126095982C" display="A126095982C" xr:uid="{00000000-0004-0000-0000-0000D3030000}"/>
    <hyperlink ref="E991" location="A126111102C" display="A126111102C" xr:uid="{00000000-0004-0000-0000-0000D4030000}"/>
    <hyperlink ref="E992" location="A126103542J" display="A126103542J" xr:uid="{00000000-0004-0000-0000-0000D5030000}"/>
    <hyperlink ref="E993" location="A126095938V" display="A126095938V" xr:uid="{00000000-0004-0000-0000-0000D6030000}"/>
    <hyperlink ref="E994" location="A126111058F" display="A126111058F" xr:uid="{00000000-0004-0000-0000-0000D7030000}"/>
    <hyperlink ref="E995" location="A126103498K" display="A126103498K" xr:uid="{00000000-0004-0000-0000-0000D8030000}"/>
    <hyperlink ref="E996" location="A126095958C" display="A126095958C" xr:uid="{00000000-0004-0000-0000-0000D9030000}"/>
    <hyperlink ref="E997" location="A126111078R" display="A126111078R" xr:uid="{00000000-0004-0000-0000-0000DA030000}"/>
    <hyperlink ref="E998" location="A126103518J" display="A126103518J" xr:uid="{00000000-0004-0000-0000-0000DB030000}"/>
    <hyperlink ref="E999" location="A126096010C" display="A126096010C" xr:uid="{00000000-0004-0000-0000-0000DC030000}"/>
    <hyperlink ref="E1000" location="A126111130L" display="A126111130L" xr:uid="{00000000-0004-0000-0000-0000DD030000}"/>
    <hyperlink ref="E1001" location="A126103570T" display="A126103570T" xr:uid="{00000000-0004-0000-0000-0000DE030000}"/>
    <hyperlink ref="E1002" location="A126095962V" display="A126095962V" xr:uid="{00000000-0004-0000-0000-0000DF030000}"/>
    <hyperlink ref="E1003" location="A126111082F" display="A126111082F" xr:uid="{00000000-0004-0000-0000-0000E0030000}"/>
    <hyperlink ref="E1004" location="A126103522X" display="A126103522X" xr:uid="{00000000-0004-0000-0000-0000E1030000}"/>
    <hyperlink ref="E1005" location="A126096014L" display="A126096014L" xr:uid="{00000000-0004-0000-0000-0000E2030000}"/>
    <hyperlink ref="E1006" location="A126111134W" display="A126111134W" xr:uid="{00000000-0004-0000-0000-0000E3030000}"/>
    <hyperlink ref="E1007" location="A126103574A" display="A126103574A" xr:uid="{00000000-0004-0000-0000-0000E4030000}"/>
    <hyperlink ref="E1008" location="A126096018W" display="A126096018W" xr:uid="{00000000-0004-0000-0000-0000E5030000}"/>
    <hyperlink ref="E1009" location="A126111138F" display="A126111138F" xr:uid="{00000000-0004-0000-0000-0000E6030000}"/>
    <hyperlink ref="E1010" location="A126103578K" display="A126103578K" xr:uid="{00000000-0004-0000-0000-0000E7030000}"/>
    <hyperlink ref="E1011" location="A126096070F" display="A126096070F" xr:uid="{00000000-0004-0000-0000-0000E8030000}"/>
    <hyperlink ref="E1012" location="A126111190R" display="A126111190R" xr:uid="{00000000-0004-0000-0000-0000E9030000}"/>
    <hyperlink ref="E1013" location="A126103630J" display="A126103630J" xr:uid="{00000000-0004-0000-0000-0000EA030000}"/>
    <hyperlink ref="E1014" location="A126095942K" display="A126095942K" xr:uid="{00000000-0004-0000-0000-0000EB030000}"/>
    <hyperlink ref="E1015" location="A126111062W" display="A126111062W" xr:uid="{00000000-0004-0000-0000-0000EC030000}"/>
    <hyperlink ref="E1016" location="A126103502R" display="A126103502R" xr:uid="{00000000-0004-0000-0000-0000ED030000}"/>
    <hyperlink ref="E1017" location="A126096058R" display="A126096058R" xr:uid="{00000000-0004-0000-0000-0000EE030000}"/>
    <hyperlink ref="E1018" location="A126111178X" display="A126111178X" xr:uid="{00000000-0004-0000-0000-0000EF030000}"/>
    <hyperlink ref="E1019" location="A126103618T" display="A126103618T" xr:uid="{00000000-0004-0000-0000-0000F0030000}"/>
    <hyperlink ref="E1020" location="A126096062F" display="A126096062F" xr:uid="{00000000-0004-0000-0000-0000F1030000}"/>
    <hyperlink ref="E1021" location="A126111182R" display="A126111182R" xr:uid="{00000000-0004-0000-0000-0000F2030000}"/>
    <hyperlink ref="E1022" location="A126103622J" display="A126103622J" xr:uid="{00000000-0004-0000-0000-0000F3030000}"/>
    <hyperlink ref="E1023" location="A126095950K" display="A126095950K" xr:uid="{00000000-0004-0000-0000-0000F4030000}"/>
    <hyperlink ref="E1024" location="A126111070W" display="A126111070W" xr:uid="{00000000-0004-0000-0000-0000F5030000}"/>
    <hyperlink ref="E1025" location="A126103510R" display="A126103510R" xr:uid="{00000000-0004-0000-0000-0000F6030000}"/>
    <hyperlink ref="E1026" location="A126095986L" display="A126095986L" xr:uid="{00000000-0004-0000-0000-0000F7030000}"/>
    <hyperlink ref="E1027" location="A126111106L" display="A126111106L" xr:uid="{00000000-0004-0000-0000-0000F8030000}"/>
    <hyperlink ref="E1028" location="A126103546T" display="A126103546T" xr:uid="{00000000-0004-0000-0000-0000F9030000}"/>
    <hyperlink ref="E1029" location="A126096022L" display="A126096022L" xr:uid="{00000000-0004-0000-0000-0000FA030000}"/>
    <hyperlink ref="E1030" location="A126111142W" display="A126111142W" xr:uid="{00000000-0004-0000-0000-0000FB030000}"/>
    <hyperlink ref="E1031" location="A126103582A" display="A126103582A" xr:uid="{00000000-0004-0000-0000-0000FC030000}"/>
    <hyperlink ref="E1032" location="A126096074R" display="A126096074R" xr:uid="{00000000-0004-0000-0000-0000FD030000}"/>
    <hyperlink ref="E1033" location="A126111194X" display="A126111194X" xr:uid="{00000000-0004-0000-0000-0000FE030000}"/>
    <hyperlink ref="E1034" location="A126103634T" display="A126103634T" xr:uid="{00000000-0004-0000-0000-0000FF030000}"/>
    <hyperlink ref="E1035" location="A126095946V" display="A126095946V" xr:uid="{00000000-0004-0000-0000-000000040000}"/>
    <hyperlink ref="E1036" location="A126111066F" display="A126111066F" xr:uid="{00000000-0004-0000-0000-000001040000}"/>
    <hyperlink ref="E1037" location="A126103506X" display="A126103506X" xr:uid="{00000000-0004-0000-0000-000002040000}"/>
    <hyperlink ref="E1038" location="A126096026W" display="A126096026W" xr:uid="{00000000-0004-0000-0000-000003040000}"/>
    <hyperlink ref="E1039" location="A126111146F" display="A126111146F" xr:uid="{00000000-0004-0000-0000-000004040000}"/>
    <hyperlink ref="E1040" location="A126103586K" display="A126103586K" xr:uid="{00000000-0004-0000-0000-000005040000}"/>
    <hyperlink ref="E1041" location="A126096038F" display="A126096038F" xr:uid="{00000000-0004-0000-0000-000006040000}"/>
    <hyperlink ref="E1042" location="A126111158R" display="A126111158R" xr:uid="{00000000-0004-0000-0000-000007040000}"/>
    <hyperlink ref="E1043" location="A126103598V" display="A126103598V" xr:uid="{00000000-0004-0000-0000-000008040000}"/>
    <hyperlink ref="E1044" location="A126095970V" display="A126095970V" xr:uid="{00000000-0004-0000-0000-000009040000}"/>
    <hyperlink ref="E1045" location="A126111090F" display="A126111090F" xr:uid="{00000000-0004-0000-0000-00000A040000}"/>
    <hyperlink ref="E1046" location="A126103530X" display="A126103530X" xr:uid="{00000000-0004-0000-0000-00000B040000}"/>
    <hyperlink ref="E1047" location="A126095954V" display="A126095954V" xr:uid="{00000000-0004-0000-0000-00000C040000}"/>
    <hyperlink ref="E1048" location="A126111074F" display="A126111074F" xr:uid="{00000000-0004-0000-0000-00000D040000}"/>
    <hyperlink ref="E1049" location="A126103514X" display="A126103514X" xr:uid="{00000000-0004-0000-0000-00000E040000}"/>
    <hyperlink ref="E1050" location="A126095990C" display="A126095990C" xr:uid="{00000000-0004-0000-0000-00000F040000}"/>
    <hyperlink ref="E1051" location="A126111110C" display="A126111110C" xr:uid="{00000000-0004-0000-0000-000010040000}"/>
    <hyperlink ref="E1052" location="A126103550J" display="A126103550J" xr:uid="{00000000-0004-0000-0000-000011040000}"/>
    <hyperlink ref="E1053" location="A126095966C" display="A126095966C" xr:uid="{00000000-0004-0000-0000-000012040000}"/>
    <hyperlink ref="E1054" location="A126111086R" display="A126111086R" xr:uid="{00000000-0004-0000-0000-000013040000}"/>
    <hyperlink ref="E1055" location="A126103526J" display="A126103526J" xr:uid="{00000000-0004-0000-0000-000014040000}"/>
    <hyperlink ref="E1056" location="A126095994L" display="A126095994L" xr:uid="{00000000-0004-0000-0000-000015040000}"/>
    <hyperlink ref="E1057" location="A126111114L" display="A126111114L" xr:uid="{00000000-0004-0000-0000-000016040000}"/>
    <hyperlink ref="E1058" location="A126103554T" display="A126103554T" xr:uid="{00000000-0004-0000-0000-000017040000}"/>
    <hyperlink ref="E1059" location="A126095974C" display="A126095974C" xr:uid="{00000000-0004-0000-0000-000018040000}"/>
    <hyperlink ref="E1060" location="A126111094R" display="A126111094R" xr:uid="{00000000-0004-0000-0000-000019040000}"/>
    <hyperlink ref="E1061" location="A126103534J" display="A126103534J" xr:uid="{00000000-0004-0000-0000-00001A040000}"/>
    <hyperlink ref="E1062" location="A126095342F" display="A126095342F" xr:uid="{00000000-0004-0000-0000-00001B040000}"/>
    <hyperlink ref="E1063" location="A126110462R" display="A126110462R" xr:uid="{00000000-0004-0000-0000-00001C040000}"/>
    <hyperlink ref="E1064" location="A126102902J" display="A126102902J" xr:uid="{00000000-0004-0000-0000-00001D040000}"/>
    <hyperlink ref="E1065" location="A126095298J" display="A126095298J" xr:uid="{00000000-0004-0000-0000-00001E040000}"/>
    <hyperlink ref="E1066" location="A126110418F" display="A126110418F" xr:uid="{00000000-0004-0000-0000-00001F040000}"/>
    <hyperlink ref="E1067" location="A126102858K" display="A126102858K" xr:uid="{00000000-0004-0000-0000-000020040000}"/>
    <hyperlink ref="E1068" location="A126095346R" display="A126095346R" xr:uid="{00000000-0004-0000-0000-000021040000}"/>
    <hyperlink ref="E1069" location="A126110466X" display="A126110466X" xr:uid="{00000000-0004-0000-0000-000022040000}"/>
    <hyperlink ref="E1070" location="A126102906T" display="A126102906T" xr:uid="{00000000-0004-0000-0000-000023040000}"/>
    <hyperlink ref="E1071" location="A126095350F" display="A126095350F" xr:uid="{00000000-0004-0000-0000-000024040000}"/>
    <hyperlink ref="E1072" location="A126110470R" display="A126110470R" xr:uid="{00000000-0004-0000-0000-000025040000}"/>
    <hyperlink ref="E1073" location="A126102910J" display="A126102910J" xr:uid="{00000000-0004-0000-0000-000026040000}"/>
    <hyperlink ref="E1074" location="A126095302L" display="A126095302L" xr:uid="{00000000-0004-0000-0000-000027040000}"/>
    <hyperlink ref="E1075" location="A126110422W" display="A126110422W" xr:uid="{00000000-0004-0000-0000-000028040000}"/>
    <hyperlink ref="E1076" location="A126102862A" display="A126102862A" xr:uid="{00000000-0004-0000-0000-000029040000}"/>
    <hyperlink ref="E1077" location="A126095306W" display="A126095306W" xr:uid="{00000000-0004-0000-0000-00002A040000}"/>
    <hyperlink ref="E1078" location="A126110426F" display="A126110426F" xr:uid="{00000000-0004-0000-0000-00002B040000}"/>
    <hyperlink ref="E1079" location="A126102866K" display="A126102866K" xr:uid="{00000000-0004-0000-0000-00002C040000}"/>
    <hyperlink ref="E1080" location="A126095330W" display="A126095330W" xr:uid="{00000000-0004-0000-0000-00002D040000}"/>
    <hyperlink ref="E1081" location="A126110450F" display="A126110450F" xr:uid="{00000000-0004-0000-0000-00002E040000}"/>
    <hyperlink ref="E1082" location="A126102890K" display="A126102890K" xr:uid="{00000000-0004-0000-0000-00002F040000}"/>
    <hyperlink ref="E1083" location="A126095278X" display="A126095278X" xr:uid="{00000000-0004-0000-0000-000030040000}"/>
    <hyperlink ref="E1084" location="A126110398J" display="A126110398J" xr:uid="{00000000-0004-0000-0000-000031040000}"/>
    <hyperlink ref="E1085" location="A126102838A" display="A126102838A" xr:uid="{00000000-0004-0000-0000-000032040000}"/>
    <hyperlink ref="E1086" location="A126095354R" display="A126095354R" xr:uid="{00000000-0004-0000-0000-000033040000}"/>
    <hyperlink ref="E1087" location="A126110474X" display="A126110474X" xr:uid="{00000000-0004-0000-0000-000034040000}"/>
    <hyperlink ref="E1088" location="A126102914T" display="A126102914T" xr:uid="{00000000-0004-0000-0000-000035040000}"/>
    <hyperlink ref="E1089" location="A126095334F" display="A126095334F" xr:uid="{00000000-0004-0000-0000-000036040000}"/>
    <hyperlink ref="E1090" location="A126110454R" display="A126110454R" xr:uid="{00000000-0004-0000-0000-000037040000}"/>
    <hyperlink ref="E1091" location="A126102894V" display="A126102894V" xr:uid="{00000000-0004-0000-0000-000038040000}"/>
    <hyperlink ref="E1092" location="A126095366X" display="A126095366X" xr:uid="{00000000-0004-0000-0000-000039040000}"/>
    <hyperlink ref="E1093" location="A126110486J" display="A126110486J" xr:uid="{00000000-0004-0000-0000-00003A040000}"/>
    <hyperlink ref="E1094" location="A126102926A" display="A126102926A" xr:uid="{00000000-0004-0000-0000-00003B040000}"/>
    <hyperlink ref="E1095" location="A126095282R" display="A126095282R" xr:uid="{00000000-0004-0000-0000-00003C040000}"/>
    <hyperlink ref="E1096" location="A126110402L" display="A126110402L" xr:uid="{00000000-0004-0000-0000-00003D040000}"/>
    <hyperlink ref="E1097" location="A126102842T" display="A126102842T" xr:uid="{00000000-0004-0000-0000-00003E040000}"/>
    <hyperlink ref="E1098" location="A126095238F" display="A126095238F" xr:uid="{00000000-0004-0000-0000-00003F040000}"/>
    <hyperlink ref="E1099" location="A126110358R" display="A126110358R" xr:uid="{00000000-0004-0000-0000-000040040000}"/>
    <hyperlink ref="E1100" location="A126102798V" display="A126102798V" xr:uid="{00000000-0004-0000-0000-000041040000}"/>
    <hyperlink ref="E1101" location="A126095258R" display="A126095258R" xr:uid="{00000000-0004-0000-0000-000042040000}"/>
    <hyperlink ref="E1102" location="A126110378X" display="A126110378X" xr:uid="{00000000-0004-0000-0000-000043040000}"/>
    <hyperlink ref="E1103" location="A126102818T" display="A126102818T" xr:uid="{00000000-0004-0000-0000-000044040000}"/>
    <hyperlink ref="E1104" location="A126095310L" display="A126095310L" xr:uid="{00000000-0004-0000-0000-000045040000}"/>
    <hyperlink ref="E1105" location="A126110430W" display="A126110430W" xr:uid="{00000000-0004-0000-0000-000046040000}"/>
    <hyperlink ref="E1106" location="A126102870A" display="A126102870A" xr:uid="{00000000-0004-0000-0000-000047040000}"/>
    <hyperlink ref="E1107" location="A126095262F" display="A126095262F" xr:uid="{00000000-0004-0000-0000-000048040000}"/>
    <hyperlink ref="E1108" location="A126110382R" display="A126110382R" xr:uid="{00000000-0004-0000-0000-000049040000}"/>
    <hyperlink ref="E1109" location="A126102822J" display="A126102822J" xr:uid="{00000000-0004-0000-0000-00004A040000}"/>
    <hyperlink ref="E1110" location="A126095314W" display="A126095314W" xr:uid="{00000000-0004-0000-0000-00004B040000}"/>
    <hyperlink ref="E1111" location="A126110434F" display="A126110434F" xr:uid="{00000000-0004-0000-0000-00004C040000}"/>
    <hyperlink ref="E1112" location="A126102874K" display="A126102874K" xr:uid="{00000000-0004-0000-0000-00004D040000}"/>
    <hyperlink ref="E1113" location="A126095318F" display="A126095318F" xr:uid="{00000000-0004-0000-0000-00004E040000}"/>
    <hyperlink ref="E1114" location="A126110438R" display="A126110438R" xr:uid="{00000000-0004-0000-0000-00004F040000}"/>
    <hyperlink ref="E1115" location="A126102878V" display="A126102878V" xr:uid="{00000000-0004-0000-0000-000050040000}"/>
    <hyperlink ref="E1116" location="A126095370R" display="A126095370R" xr:uid="{00000000-0004-0000-0000-000051040000}"/>
    <hyperlink ref="E1117" location="A126110490X" display="A126110490X" xr:uid="{00000000-0004-0000-0000-000052040000}"/>
    <hyperlink ref="E1118" location="A126102930T" display="A126102930T" xr:uid="{00000000-0004-0000-0000-000053040000}"/>
    <hyperlink ref="E1119" location="A126095242W" display="A126095242W" xr:uid="{00000000-0004-0000-0000-000054040000}"/>
    <hyperlink ref="E1120" location="A126110362F" display="A126110362F" xr:uid="{00000000-0004-0000-0000-000055040000}"/>
    <hyperlink ref="E1121" location="A126102802X" display="A126102802X" xr:uid="{00000000-0004-0000-0000-000056040000}"/>
    <hyperlink ref="E1122" location="A126095358X" display="A126095358X" xr:uid="{00000000-0004-0000-0000-000057040000}"/>
    <hyperlink ref="E1123" location="A126110478J" display="A126110478J" xr:uid="{00000000-0004-0000-0000-000058040000}"/>
    <hyperlink ref="E1124" location="A126102918A" display="A126102918A" xr:uid="{00000000-0004-0000-0000-000059040000}"/>
    <hyperlink ref="E1125" location="A126095362R" display="A126095362R" xr:uid="{00000000-0004-0000-0000-00005A040000}"/>
    <hyperlink ref="E1126" location="A126110482X" display="A126110482X" xr:uid="{00000000-0004-0000-0000-00005B040000}"/>
    <hyperlink ref="E1127" location="A126102922T" display="A126102922T" xr:uid="{00000000-0004-0000-0000-00005C040000}"/>
    <hyperlink ref="E1128" location="A126095250W" display="A126095250W" xr:uid="{00000000-0004-0000-0000-00005D040000}"/>
    <hyperlink ref="E1129" location="A126110370F" display="A126110370F" xr:uid="{00000000-0004-0000-0000-00005E040000}"/>
    <hyperlink ref="E1130" location="A126102810X" display="A126102810X" xr:uid="{00000000-0004-0000-0000-00005F040000}"/>
    <hyperlink ref="E1131" location="A126095286X" display="A126095286X" xr:uid="{00000000-0004-0000-0000-000060040000}"/>
    <hyperlink ref="E1132" location="A126110406W" display="A126110406W" xr:uid="{00000000-0004-0000-0000-000061040000}"/>
    <hyperlink ref="E1133" location="A126102846A" display="A126102846A" xr:uid="{00000000-0004-0000-0000-000062040000}"/>
    <hyperlink ref="E1134" location="A126095322W" display="A126095322W" xr:uid="{00000000-0004-0000-0000-000063040000}"/>
    <hyperlink ref="E1135" location="A126110442F" display="A126110442F" xr:uid="{00000000-0004-0000-0000-000064040000}"/>
    <hyperlink ref="E1136" location="A126102882K" display="A126102882K" xr:uid="{00000000-0004-0000-0000-000065040000}"/>
    <hyperlink ref="E1137" location="A126095374X" display="A126095374X" xr:uid="{00000000-0004-0000-0000-000066040000}"/>
    <hyperlink ref="E1138" location="A126110494J" display="A126110494J" xr:uid="{00000000-0004-0000-0000-000067040000}"/>
    <hyperlink ref="E1139" location="A126102934A" display="A126102934A" xr:uid="{00000000-0004-0000-0000-000068040000}"/>
    <hyperlink ref="E1140" location="A126095246F" display="A126095246F" xr:uid="{00000000-0004-0000-0000-000069040000}"/>
    <hyperlink ref="E1141" location="A126110366R" display="A126110366R" xr:uid="{00000000-0004-0000-0000-00006A040000}"/>
    <hyperlink ref="E1142" location="A126102806J" display="A126102806J" xr:uid="{00000000-0004-0000-0000-00006B040000}"/>
    <hyperlink ref="E1143" location="A126095326F" display="A126095326F" xr:uid="{00000000-0004-0000-0000-00006C040000}"/>
    <hyperlink ref="E1144" location="A126110446R" display="A126110446R" xr:uid="{00000000-0004-0000-0000-00006D040000}"/>
    <hyperlink ref="E1145" location="A126102886V" display="A126102886V" xr:uid="{00000000-0004-0000-0000-00006E040000}"/>
    <hyperlink ref="E1146" location="A126095338R" display="A126095338R" xr:uid="{00000000-0004-0000-0000-00006F040000}"/>
    <hyperlink ref="E1147" location="A126110458X" display="A126110458X" xr:uid="{00000000-0004-0000-0000-000070040000}"/>
    <hyperlink ref="E1148" location="A126102898C" display="A126102898C" xr:uid="{00000000-0004-0000-0000-000071040000}"/>
    <hyperlink ref="E1149" location="A126095270F" display="A126095270F" xr:uid="{00000000-0004-0000-0000-000072040000}"/>
    <hyperlink ref="E1150" location="A126110390R" display="A126110390R" xr:uid="{00000000-0004-0000-0000-000073040000}"/>
    <hyperlink ref="E1151" location="A126102830J" display="A126102830J" xr:uid="{00000000-0004-0000-0000-000074040000}"/>
    <hyperlink ref="E1152" location="A126095254F" display="A126095254F" xr:uid="{00000000-0004-0000-0000-000075040000}"/>
    <hyperlink ref="E1153" location="A126110374R" display="A126110374R" xr:uid="{00000000-0004-0000-0000-000076040000}"/>
    <hyperlink ref="E1154" location="A126102814J" display="A126102814J" xr:uid="{00000000-0004-0000-0000-000077040000}"/>
    <hyperlink ref="E1155" location="A126095290R" display="A126095290R" xr:uid="{00000000-0004-0000-0000-000078040000}"/>
    <hyperlink ref="E1156" location="A126110410L" display="A126110410L" xr:uid="{00000000-0004-0000-0000-000079040000}"/>
    <hyperlink ref="E1157" location="A126102850T" display="A126102850T" xr:uid="{00000000-0004-0000-0000-00007A040000}"/>
    <hyperlink ref="E1158" location="A126095266R" display="A126095266R" xr:uid="{00000000-0004-0000-0000-00007B040000}"/>
    <hyperlink ref="E1159" location="A126110386X" display="A126110386X" xr:uid="{00000000-0004-0000-0000-00007C040000}"/>
    <hyperlink ref="E1160" location="A126102826T" display="A126102826T" xr:uid="{00000000-0004-0000-0000-00007D040000}"/>
    <hyperlink ref="E1161" location="A126095294X" display="A126095294X" xr:uid="{00000000-0004-0000-0000-00007E040000}"/>
    <hyperlink ref="E1162" location="A126110414W" display="A126110414W" xr:uid="{00000000-0004-0000-0000-00007F040000}"/>
    <hyperlink ref="E1163" location="A126102854A" display="A126102854A" xr:uid="{00000000-0004-0000-0000-000080040000}"/>
    <hyperlink ref="E1164" location="A126095274R" display="A126095274R" xr:uid="{00000000-0004-0000-0000-000081040000}"/>
    <hyperlink ref="E1165" location="A126110394X" display="A126110394X" xr:uid="{00000000-0004-0000-0000-000082040000}"/>
    <hyperlink ref="E1166" location="A126102834T" display="A126102834T" xr:uid="{00000000-0004-0000-0000-000083040000}"/>
    <hyperlink ref="E1167" location="A126095482J" display="A126095482J" xr:uid="{00000000-0004-0000-0000-000084040000}"/>
    <hyperlink ref="E1168" location="A126110602F" display="A126110602F" xr:uid="{00000000-0004-0000-0000-000085040000}"/>
    <hyperlink ref="E1169" location="A126103042L" display="A126103042L" xr:uid="{00000000-0004-0000-0000-000086040000}"/>
    <hyperlink ref="E1170" location="A126095438X" display="A126095438X" xr:uid="{00000000-0004-0000-0000-000087040000}"/>
    <hyperlink ref="E1171" location="A126110558J" display="A126110558J" xr:uid="{00000000-0004-0000-0000-000088040000}"/>
    <hyperlink ref="E1172" location="A126102998L" display="A126102998L" xr:uid="{00000000-0004-0000-0000-000089040000}"/>
    <hyperlink ref="E1173" location="A126095486T" display="A126095486T" xr:uid="{00000000-0004-0000-0000-00008A040000}"/>
    <hyperlink ref="E1174" location="A126110606R" display="A126110606R" xr:uid="{00000000-0004-0000-0000-00008B040000}"/>
    <hyperlink ref="E1175" location="A126103046W" display="A126103046W" xr:uid="{00000000-0004-0000-0000-00008C040000}"/>
    <hyperlink ref="E1176" location="A126095490J" display="A126095490J" xr:uid="{00000000-0004-0000-0000-00008D040000}"/>
    <hyperlink ref="E1177" location="A126110610F" display="A126110610F" xr:uid="{00000000-0004-0000-0000-00008E040000}"/>
    <hyperlink ref="E1178" location="A126103050L" display="A126103050L" xr:uid="{00000000-0004-0000-0000-00008F040000}"/>
    <hyperlink ref="E1179" location="A126095442R" display="A126095442R" xr:uid="{00000000-0004-0000-0000-000090040000}"/>
    <hyperlink ref="E1180" location="A126110562X" display="A126110562X" xr:uid="{00000000-0004-0000-0000-000091040000}"/>
    <hyperlink ref="E1181" location="A126103002V" display="A126103002V" xr:uid="{00000000-0004-0000-0000-000092040000}"/>
    <hyperlink ref="E1182" location="A126095446X" display="A126095446X" xr:uid="{00000000-0004-0000-0000-000093040000}"/>
    <hyperlink ref="E1183" location="A126110566J" display="A126110566J" xr:uid="{00000000-0004-0000-0000-000094040000}"/>
    <hyperlink ref="E1184" location="A126103006C" display="A126103006C" xr:uid="{00000000-0004-0000-0000-000095040000}"/>
    <hyperlink ref="E1185" location="A126095470X" display="A126095470X" xr:uid="{00000000-0004-0000-0000-000096040000}"/>
    <hyperlink ref="E1186" location="A126110590J" display="A126110590J" xr:uid="{00000000-0004-0000-0000-000097040000}"/>
    <hyperlink ref="E1187" location="A126103030C" display="A126103030C" xr:uid="{00000000-0004-0000-0000-000098040000}"/>
    <hyperlink ref="E1188" location="A126095418R" display="A126095418R" xr:uid="{00000000-0004-0000-0000-000099040000}"/>
    <hyperlink ref="E1189" location="A126110538X" display="A126110538X" xr:uid="{00000000-0004-0000-0000-00009A040000}"/>
    <hyperlink ref="E1190" location="A126102978C" display="A126102978C" xr:uid="{00000000-0004-0000-0000-00009B040000}"/>
    <hyperlink ref="E1191" location="A126095494T" display="A126095494T" xr:uid="{00000000-0004-0000-0000-00009C040000}"/>
    <hyperlink ref="E1192" location="A126110614R" display="A126110614R" xr:uid="{00000000-0004-0000-0000-00009D040000}"/>
    <hyperlink ref="E1193" location="A126103054W" display="A126103054W" xr:uid="{00000000-0004-0000-0000-00009E040000}"/>
    <hyperlink ref="E1194" location="A126095474J" display="A126095474J" xr:uid="{00000000-0004-0000-0000-00009F040000}"/>
    <hyperlink ref="E1195" location="A126110594T" display="A126110594T" xr:uid="{00000000-0004-0000-0000-0000A0040000}"/>
    <hyperlink ref="E1196" location="A126103034L" display="A126103034L" xr:uid="{00000000-0004-0000-0000-0000A1040000}"/>
    <hyperlink ref="E1197" location="A126095506R" display="A126095506R" xr:uid="{00000000-0004-0000-0000-0000A2040000}"/>
    <hyperlink ref="E1198" location="A126110626X" display="A126110626X" xr:uid="{00000000-0004-0000-0000-0000A3040000}"/>
    <hyperlink ref="E1199" location="A126103066F" display="A126103066F" xr:uid="{00000000-0004-0000-0000-0000A4040000}"/>
    <hyperlink ref="E1200" location="A126095422F" display="A126095422F" xr:uid="{00000000-0004-0000-0000-0000A5040000}"/>
    <hyperlink ref="E1201" location="A126110542R" display="A126110542R" xr:uid="{00000000-0004-0000-0000-0000A6040000}"/>
    <hyperlink ref="E1202" location="A126102982V" display="A126102982V" xr:uid="{00000000-0004-0000-0000-0000A7040000}"/>
    <hyperlink ref="E1203" location="A126095378J" display="A126095378J" xr:uid="{00000000-0004-0000-0000-0000A8040000}"/>
    <hyperlink ref="E1204" location="A126110498T" display="A126110498T" xr:uid="{00000000-0004-0000-0000-0000A9040000}"/>
    <hyperlink ref="E1205" location="A126102938K" display="A126102938K" xr:uid="{00000000-0004-0000-0000-0000AA040000}"/>
    <hyperlink ref="E1206" location="A126095398T" display="A126095398T" xr:uid="{00000000-0004-0000-0000-0000AB040000}"/>
    <hyperlink ref="E1207" location="A126110518R" display="A126110518R" xr:uid="{00000000-0004-0000-0000-0000AC040000}"/>
    <hyperlink ref="E1208" location="A126102958V" display="A126102958V" xr:uid="{00000000-0004-0000-0000-0000AD040000}"/>
    <hyperlink ref="E1209" location="A126095450R" display="A126095450R" xr:uid="{00000000-0004-0000-0000-0000AE040000}"/>
    <hyperlink ref="E1210" location="A126110570X" display="A126110570X" xr:uid="{00000000-0004-0000-0000-0000AF040000}"/>
    <hyperlink ref="E1211" location="A126103010V" display="A126103010V" xr:uid="{00000000-0004-0000-0000-0000B0040000}"/>
    <hyperlink ref="E1212" location="A126095402W" display="A126095402W" xr:uid="{00000000-0004-0000-0000-0000B1040000}"/>
    <hyperlink ref="E1213" location="A126110522F" display="A126110522F" xr:uid="{00000000-0004-0000-0000-0000B2040000}"/>
    <hyperlink ref="E1214" location="A126102962K" display="A126102962K" xr:uid="{00000000-0004-0000-0000-0000B3040000}"/>
    <hyperlink ref="E1215" location="A126095454X" display="A126095454X" xr:uid="{00000000-0004-0000-0000-0000B4040000}"/>
    <hyperlink ref="E1216" location="A126110574J" display="A126110574J" xr:uid="{00000000-0004-0000-0000-0000B5040000}"/>
    <hyperlink ref="E1217" location="A126103014C" display="A126103014C" xr:uid="{00000000-0004-0000-0000-0000B6040000}"/>
    <hyperlink ref="E1218" location="A126095458J" display="A126095458J" xr:uid="{00000000-0004-0000-0000-0000B7040000}"/>
    <hyperlink ref="E1219" location="A126110578T" display="A126110578T" xr:uid="{00000000-0004-0000-0000-0000B8040000}"/>
    <hyperlink ref="E1220" location="A126103018L" display="A126103018L" xr:uid="{00000000-0004-0000-0000-0000B9040000}"/>
    <hyperlink ref="E1221" location="A126095510F" display="A126095510F" xr:uid="{00000000-0004-0000-0000-0000BA040000}"/>
    <hyperlink ref="E1222" location="A126110630R" display="A126110630R" xr:uid="{00000000-0004-0000-0000-0000BB040000}"/>
    <hyperlink ref="E1223" location="A126103070W" display="A126103070W" xr:uid="{00000000-0004-0000-0000-0000BC040000}"/>
    <hyperlink ref="E1224" location="A126095382X" display="A126095382X" xr:uid="{00000000-0004-0000-0000-0000BD040000}"/>
    <hyperlink ref="E1225" location="A126110502W" display="A126110502W" xr:uid="{00000000-0004-0000-0000-0000BE040000}"/>
    <hyperlink ref="E1226" location="A126102942A" display="A126102942A" xr:uid="{00000000-0004-0000-0000-0000BF040000}"/>
    <hyperlink ref="E1227" location="A126095498A" display="A126095498A" xr:uid="{00000000-0004-0000-0000-0000C0040000}"/>
    <hyperlink ref="E1228" location="A126110618X" display="A126110618X" xr:uid="{00000000-0004-0000-0000-0000C1040000}"/>
    <hyperlink ref="E1229" location="A126103058F" display="A126103058F" xr:uid="{00000000-0004-0000-0000-0000C2040000}"/>
    <hyperlink ref="E1230" location="A126095502F" display="A126095502F" xr:uid="{00000000-0004-0000-0000-0000C3040000}"/>
    <hyperlink ref="E1231" location="A126110622R" display="A126110622R" xr:uid="{00000000-0004-0000-0000-0000C4040000}"/>
    <hyperlink ref="E1232" location="A126103062W" display="A126103062W" xr:uid="{00000000-0004-0000-0000-0000C5040000}"/>
    <hyperlink ref="E1233" location="A126095390X" display="A126095390X" xr:uid="{00000000-0004-0000-0000-0000C6040000}"/>
    <hyperlink ref="E1234" location="A126110510W" display="A126110510W" xr:uid="{00000000-0004-0000-0000-0000C7040000}"/>
    <hyperlink ref="E1235" location="A126102950A" display="A126102950A" xr:uid="{00000000-0004-0000-0000-0000C8040000}"/>
    <hyperlink ref="E1236" location="A126095426R" display="A126095426R" xr:uid="{00000000-0004-0000-0000-0000C9040000}"/>
    <hyperlink ref="E1237" location="A126110546X" display="A126110546X" xr:uid="{00000000-0004-0000-0000-0000CA040000}"/>
    <hyperlink ref="E1238" location="A126102986C" display="A126102986C" xr:uid="{00000000-0004-0000-0000-0000CB040000}"/>
    <hyperlink ref="E1239" location="A126095462X" display="A126095462X" xr:uid="{00000000-0004-0000-0000-0000CC040000}"/>
    <hyperlink ref="E1240" location="A126110582J" display="A126110582J" xr:uid="{00000000-0004-0000-0000-0000CD040000}"/>
    <hyperlink ref="E1241" location="A126103022C" display="A126103022C" xr:uid="{00000000-0004-0000-0000-0000CE040000}"/>
    <hyperlink ref="E1242" location="A126095514R" display="A126095514R" xr:uid="{00000000-0004-0000-0000-0000CF040000}"/>
    <hyperlink ref="E1243" location="A126110634X" display="A126110634X" xr:uid="{00000000-0004-0000-0000-0000D0040000}"/>
    <hyperlink ref="E1244" location="A126103074F" display="A126103074F" xr:uid="{00000000-0004-0000-0000-0000D1040000}"/>
    <hyperlink ref="E1245" location="A126095386J" display="A126095386J" xr:uid="{00000000-0004-0000-0000-0000D2040000}"/>
    <hyperlink ref="E1246" location="A126110506F" display="A126110506F" xr:uid="{00000000-0004-0000-0000-0000D3040000}"/>
    <hyperlink ref="E1247" location="A126102946K" display="A126102946K" xr:uid="{00000000-0004-0000-0000-0000D4040000}"/>
    <hyperlink ref="E1248" location="A126095466J" display="A126095466J" xr:uid="{00000000-0004-0000-0000-0000D5040000}"/>
    <hyperlink ref="E1249" location="A126110586T" display="A126110586T" xr:uid="{00000000-0004-0000-0000-0000D6040000}"/>
    <hyperlink ref="E1250" location="A126103026L" display="A126103026L" xr:uid="{00000000-0004-0000-0000-0000D7040000}"/>
    <hyperlink ref="E1251" location="A126095478T" display="A126095478T" xr:uid="{00000000-0004-0000-0000-0000D8040000}"/>
    <hyperlink ref="E1252" location="A126110598A" display="A126110598A" xr:uid="{00000000-0004-0000-0000-0000D9040000}"/>
    <hyperlink ref="E1253" location="A126103038W" display="A126103038W" xr:uid="{00000000-0004-0000-0000-0000DA040000}"/>
    <hyperlink ref="E1254" location="A126095410W" display="A126095410W" xr:uid="{00000000-0004-0000-0000-0000DB040000}"/>
    <hyperlink ref="E1255" location="A126110530F" display="A126110530F" xr:uid="{00000000-0004-0000-0000-0000DC040000}"/>
    <hyperlink ref="E1256" location="A126102970K" display="A126102970K" xr:uid="{00000000-0004-0000-0000-0000DD040000}"/>
    <hyperlink ref="E1257" location="A126095394J" display="A126095394J" xr:uid="{00000000-0004-0000-0000-0000DE040000}"/>
    <hyperlink ref="E1258" location="A126110514F" display="A126110514F" xr:uid="{00000000-0004-0000-0000-0000DF040000}"/>
    <hyperlink ref="E1259" location="A126102954K" display="A126102954K" xr:uid="{00000000-0004-0000-0000-0000E0040000}"/>
    <hyperlink ref="E1260" location="A126095430F" display="A126095430F" xr:uid="{00000000-0004-0000-0000-0000E1040000}"/>
    <hyperlink ref="E1261" location="A126110550R" display="A126110550R" xr:uid="{00000000-0004-0000-0000-0000E2040000}"/>
    <hyperlink ref="E1262" location="A126102990V" display="A126102990V" xr:uid="{00000000-0004-0000-0000-0000E3040000}"/>
    <hyperlink ref="E1263" location="A126095406F" display="A126095406F" xr:uid="{00000000-0004-0000-0000-0000E4040000}"/>
    <hyperlink ref="E1264" location="A126110526R" display="A126110526R" xr:uid="{00000000-0004-0000-0000-0000E5040000}"/>
    <hyperlink ref="E1265" location="A126102966V" display="A126102966V" xr:uid="{00000000-0004-0000-0000-0000E6040000}"/>
    <hyperlink ref="E1266" location="A126095434R" display="A126095434R" xr:uid="{00000000-0004-0000-0000-0000E7040000}"/>
    <hyperlink ref="E1267" location="A126110554X" display="A126110554X" xr:uid="{00000000-0004-0000-0000-0000E8040000}"/>
    <hyperlink ref="E1268" location="A126102994C" display="A126102994C" xr:uid="{00000000-0004-0000-0000-0000E9040000}"/>
    <hyperlink ref="E1269" location="A126095414F" display="A126095414F" xr:uid="{00000000-0004-0000-0000-0000EA040000}"/>
    <hyperlink ref="E1270" location="A126110534R" display="A126110534R" xr:uid="{00000000-0004-0000-0000-0000EB040000}"/>
    <hyperlink ref="E1271" location="A126102974V" display="A126102974V" xr:uid="{00000000-0004-0000-0000-0000EC040000}"/>
    <hyperlink ref="E1272" location="A126095622X" display="A126095622X" xr:uid="{00000000-0004-0000-0000-0000ED040000}"/>
    <hyperlink ref="E1273" location="A126110742J" display="A126110742J" xr:uid="{00000000-0004-0000-0000-0000EE040000}"/>
    <hyperlink ref="E1274" location="A126103182R" display="A126103182R" xr:uid="{00000000-0004-0000-0000-0000EF040000}"/>
    <hyperlink ref="E1275" location="A126095578A" display="A126095578A" xr:uid="{00000000-0004-0000-0000-0000F0040000}"/>
    <hyperlink ref="E1276" location="A126110698K" display="A126110698K" xr:uid="{00000000-0004-0000-0000-0000F1040000}"/>
    <hyperlink ref="E1277" location="A126103138F" display="A126103138F" xr:uid="{00000000-0004-0000-0000-0000F2040000}"/>
    <hyperlink ref="E1278" location="A126095626J" display="A126095626J" xr:uid="{00000000-0004-0000-0000-0000F3040000}"/>
    <hyperlink ref="E1279" location="A126110746T" display="A126110746T" xr:uid="{00000000-0004-0000-0000-0000F4040000}"/>
    <hyperlink ref="E1280" location="A126103186X" display="A126103186X" xr:uid="{00000000-0004-0000-0000-0000F5040000}"/>
    <hyperlink ref="E1281" location="A126095630X" display="A126095630X" xr:uid="{00000000-0004-0000-0000-0000F6040000}"/>
    <hyperlink ref="E1282" location="A126110750J" display="A126110750J" xr:uid="{00000000-0004-0000-0000-0000F7040000}"/>
    <hyperlink ref="E1283" location="A126103190R" display="A126103190R" xr:uid="{00000000-0004-0000-0000-0000F8040000}"/>
    <hyperlink ref="E1284" location="A126095582T" display="A126095582T" xr:uid="{00000000-0004-0000-0000-0000F9040000}"/>
    <hyperlink ref="E1285" location="A126110702R" display="A126110702R" xr:uid="{00000000-0004-0000-0000-0000FA040000}"/>
    <hyperlink ref="E1286" location="A126103142W" display="A126103142W" xr:uid="{00000000-0004-0000-0000-0000FB040000}"/>
    <hyperlink ref="E1287" location="A126095586A" display="A126095586A" xr:uid="{00000000-0004-0000-0000-0000FC040000}"/>
    <hyperlink ref="E1288" location="A126110706X" display="A126110706X" xr:uid="{00000000-0004-0000-0000-0000FD040000}"/>
    <hyperlink ref="E1289" location="A126103146F" display="A126103146F" xr:uid="{00000000-0004-0000-0000-0000FE040000}"/>
    <hyperlink ref="E1290" location="A126095610R" display="A126095610R" xr:uid="{00000000-0004-0000-0000-0000FF040000}"/>
    <hyperlink ref="E1291" location="A126110730X" display="A126110730X" xr:uid="{00000000-0004-0000-0000-000000050000}"/>
    <hyperlink ref="E1292" location="A126103170F" display="A126103170F" xr:uid="{00000000-0004-0000-0000-000001050000}"/>
    <hyperlink ref="E1293" location="A126095558T" display="A126095558T" xr:uid="{00000000-0004-0000-0000-000002050000}"/>
    <hyperlink ref="E1294" location="A126110678A" display="A126110678A" xr:uid="{00000000-0004-0000-0000-000003050000}"/>
    <hyperlink ref="E1295" location="A126103118W" display="A126103118W" xr:uid="{00000000-0004-0000-0000-000004050000}"/>
    <hyperlink ref="E1296" location="A126095634J" display="A126095634J" xr:uid="{00000000-0004-0000-0000-000005050000}"/>
    <hyperlink ref="E1297" location="A126110754T" display="A126110754T" xr:uid="{00000000-0004-0000-0000-000006050000}"/>
    <hyperlink ref="E1298" location="A126103194X" display="A126103194X" xr:uid="{00000000-0004-0000-0000-000007050000}"/>
    <hyperlink ref="E1299" location="A126095614X" display="A126095614X" xr:uid="{00000000-0004-0000-0000-000008050000}"/>
    <hyperlink ref="E1300" location="A126110734J" display="A126110734J" xr:uid="{00000000-0004-0000-0000-000009050000}"/>
    <hyperlink ref="E1301" location="A126103174R" display="A126103174R" xr:uid="{00000000-0004-0000-0000-00000A050000}"/>
    <hyperlink ref="E1302" location="A126095646T" display="A126095646T" xr:uid="{00000000-0004-0000-0000-00000B050000}"/>
    <hyperlink ref="E1303" location="A126110766A" display="A126110766A" xr:uid="{00000000-0004-0000-0000-00000C050000}"/>
    <hyperlink ref="E1304" location="A126103206W" display="A126103206W" xr:uid="{00000000-0004-0000-0000-00000D050000}"/>
    <hyperlink ref="E1305" location="A126095562J" display="A126095562J" xr:uid="{00000000-0004-0000-0000-00000E050000}"/>
    <hyperlink ref="E1306" location="A126110682T" display="A126110682T" xr:uid="{00000000-0004-0000-0000-00000F050000}"/>
    <hyperlink ref="E1307" location="A126103122L" display="A126103122L" xr:uid="{00000000-0004-0000-0000-000010050000}"/>
    <hyperlink ref="E1308" location="A126095518X" display="A126095518X" xr:uid="{00000000-0004-0000-0000-000011050000}"/>
    <hyperlink ref="E1309" location="A126110638J" display="A126110638J" xr:uid="{00000000-0004-0000-0000-000012050000}"/>
    <hyperlink ref="E1310" location="A126103078R" display="A126103078R" xr:uid="{00000000-0004-0000-0000-000013050000}"/>
    <hyperlink ref="E1311" location="A126095538J" display="A126095538J" xr:uid="{00000000-0004-0000-0000-000014050000}"/>
    <hyperlink ref="E1312" location="A126110658T" display="A126110658T" xr:uid="{00000000-0004-0000-0000-000015050000}"/>
    <hyperlink ref="E1313" location="A126103098X" display="A126103098X" xr:uid="{00000000-0004-0000-0000-000016050000}"/>
    <hyperlink ref="E1314" location="A126095590T" display="A126095590T" xr:uid="{00000000-0004-0000-0000-000017050000}"/>
    <hyperlink ref="E1315" location="A126110710R" display="A126110710R" xr:uid="{00000000-0004-0000-0000-000018050000}"/>
    <hyperlink ref="E1316" location="A126103150W" display="A126103150W" xr:uid="{00000000-0004-0000-0000-000019050000}"/>
    <hyperlink ref="E1317" location="A126095542X" display="A126095542X" xr:uid="{00000000-0004-0000-0000-00001A050000}"/>
    <hyperlink ref="E1318" location="A126110662J" display="A126110662J" xr:uid="{00000000-0004-0000-0000-00001B050000}"/>
    <hyperlink ref="E1319" location="A126103102C" display="A126103102C" xr:uid="{00000000-0004-0000-0000-00001C050000}"/>
    <hyperlink ref="E1320" location="A126095594A" display="A126095594A" xr:uid="{00000000-0004-0000-0000-00001D050000}"/>
    <hyperlink ref="E1321" location="A126110714X" display="A126110714X" xr:uid="{00000000-0004-0000-0000-00001E050000}"/>
    <hyperlink ref="E1322" location="A126103154F" display="A126103154F" xr:uid="{00000000-0004-0000-0000-00001F050000}"/>
    <hyperlink ref="E1323" location="A126095598K" display="A126095598K" xr:uid="{00000000-0004-0000-0000-000020050000}"/>
    <hyperlink ref="E1324" location="A126110718J" display="A126110718J" xr:uid="{00000000-0004-0000-0000-000021050000}"/>
    <hyperlink ref="E1325" location="A126103158R" display="A126103158R" xr:uid="{00000000-0004-0000-0000-000022050000}"/>
    <hyperlink ref="E1326" location="A126095650J" display="A126095650J" xr:uid="{00000000-0004-0000-0000-000023050000}"/>
    <hyperlink ref="E1327" location="A126110770T" display="A126110770T" xr:uid="{00000000-0004-0000-0000-000024050000}"/>
    <hyperlink ref="E1328" location="A126103210L" display="A126103210L" xr:uid="{00000000-0004-0000-0000-000025050000}"/>
    <hyperlink ref="E1329" location="A126095522R" display="A126095522R" xr:uid="{00000000-0004-0000-0000-000026050000}"/>
    <hyperlink ref="E1330" location="A126110642X" display="A126110642X" xr:uid="{00000000-0004-0000-0000-000027050000}"/>
    <hyperlink ref="E1331" location="A126103082F" display="A126103082F" xr:uid="{00000000-0004-0000-0000-000028050000}"/>
    <hyperlink ref="E1332" location="A126095638T" display="A126095638T" xr:uid="{00000000-0004-0000-0000-000029050000}"/>
    <hyperlink ref="E1333" location="A126110758A" display="A126110758A" xr:uid="{00000000-0004-0000-0000-00002A050000}"/>
    <hyperlink ref="E1334" location="A126103198J" display="A126103198J" xr:uid="{00000000-0004-0000-0000-00002B050000}"/>
    <hyperlink ref="E1335" location="A126095642J" display="A126095642J" xr:uid="{00000000-0004-0000-0000-00002C050000}"/>
    <hyperlink ref="E1336" location="A126110762T" display="A126110762T" xr:uid="{00000000-0004-0000-0000-00002D050000}"/>
    <hyperlink ref="E1337" location="A126103202L" display="A126103202L" xr:uid="{00000000-0004-0000-0000-00002E050000}"/>
    <hyperlink ref="E1338" location="A126095530R" display="A126095530R" xr:uid="{00000000-0004-0000-0000-00002F050000}"/>
    <hyperlink ref="E1339" location="A126110650X" display="A126110650X" xr:uid="{00000000-0004-0000-0000-000030050000}"/>
    <hyperlink ref="E1340" location="A126103090F" display="A126103090F" xr:uid="{00000000-0004-0000-0000-000031050000}"/>
    <hyperlink ref="E1341" location="A126095566T" display="A126095566T" xr:uid="{00000000-0004-0000-0000-000032050000}"/>
    <hyperlink ref="E1342" location="A126110686A" display="A126110686A" xr:uid="{00000000-0004-0000-0000-000033050000}"/>
    <hyperlink ref="E1343" location="A126103126W" display="A126103126W" xr:uid="{00000000-0004-0000-0000-000034050000}"/>
    <hyperlink ref="E1344" location="A126095602R" display="A126095602R" xr:uid="{00000000-0004-0000-0000-000035050000}"/>
    <hyperlink ref="E1345" location="A126110722X" display="A126110722X" xr:uid="{00000000-0004-0000-0000-000036050000}"/>
    <hyperlink ref="E1346" location="A126103162F" display="A126103162F" xr:uid="{00000000-0004-0000-0000-000037050000}"/>
    <hyperlink ref="E1347" location="A126095654T" display="A126095654T" xr:uid="{00000000-0004-0000-0000-000038050000}"/>
    <hyperlink ref="E1348" location="A126110774A" display="A126110774A" xr:uid="{00000000-0004-0000-0000-000039050000}"/>
    <hyperlink ref="E1349" location="A126103214W" display="A126103214W" xr:uid="{00000000-0004-0000-0000-00003A050000}"/>
    <hyperlink ref="E1350" location="A126095526X" display="A126095526X" xr:uid="{00000000-0004-0000-0000-00003B050000}"/>
    <hyperlink ref="E1351" location="A126110646J" display="A126110646J" xr:uid="{00000000-0004-0000-0000-00003C050000}"/>
    <hyperlink ref="E1352" location="A126103086R" display="A126103086R" xr:uid="{00000000-0004-0000-0000-00003D050000}"/>
    <hyperlink ref="E1353" location="A126095606X" display="A126095606X" xr:uid="{00000000-0004-0000-0000-00003E050000}"/>
    <hyperlink ref="E1354" location="A126110726J" display="A126110726J" xr:uid="{00000000-0004-0000-0000-00003F050000}"/>
    <hyperlink ref="E1355" location="A126103166R" display="A126103166R" xr:uid="{00000000-0004-0000-0000-000040050000}"/>
    <hyperlink ref="E1356" location="A126095618J" display="A126095618J" xr:uid="{00000000-0004-0000-0000-000041050000}"/>
    <hyperlink ref="E1357" location="A126110738T" display="A126110738T" xr:uid="{00000000-0004-0000-0000-000042050000}"/>
    <hyperlink ref="E1358" location="A126103178X" display="A126103178X" xr:uid="{00000000-0004-0000-0000-000043050000}"/>
    <hyperlink ref="E1359" location="A126095550X" display="A126095550X" xr:uid="{00000000-0004-0000-0000-000044050000}"/>
    <hyperlink ref="E1360" location="A126110670J" display="A126110670J" xr:uid="{00000000-0004-0000-0000-000045050000}"/>
    <hyperlink ref="E1361" location="A126103110C" display="A126103110C" xr:uid="{00000000-0004-0000-0000-000046050000}"/>
    <hyperlink ref="E1362" location="A126095534X" display="A126095534X" xr:uid="{00000000-0004-0000-0000-000047050000}"/>
    <hyperlink ref="E1363" location="A126110654J" display="A126110654J" xr:uid="{00000000-0004-0000-0000-000048050000}"/>
    <hyperlink ref="E1364" location="A126103094R" display="A126103094R" xr:uid="{00000000-0004-0000-0000-000049050000}"/>
    <hyperlink ref="E1365" location="A126095570J" display="A126095570J" xr:uid="{00000000-0004-0000-0000-00004A050000}"/>
    <hyperlink ref="E1366" location="A126110690T" display="A126110690T" xr:uid="{00000000-0004-0000-0000-00004B050000}"/>
    <hyperlink ref="E1367" location="A126103130L" display="A126103130L" xr:uid="{00000000-0004-0000-0000-00004C050000}"/>
    <hyperlink ref="E1368" location="A126095546J" display="A126095546J" xr:uid="{00000000-0004-0000-0000-00004D050000}"/>
    <hyperlink ref="E1369" location="A126110666T" display="A126110666T" xr:uid="{00000000-0004-0000-0000-00004E050000}"/>
    <hyperlink ref="E1370" location="A126103106L" display="A126103106L" xr:uid="{00000000-0004-0000-0000-00004F050000}"/>
    <hyperlink ref="E1371" location="A126095574T" display="A126095574T" xr:uid="{00000000-0004-0000-0000-000050050000}"/>
    <hyperlink ref="E1372" location="A126110694A" display="A126110694A" xr:uid="{00000000-0004-0000-0000-000051050000}"/>
    <hyperlink ref="E1373" location="A126103134W" display="A126103134W" xr:uid="{00000000-0004-0000-0000-000052050000}"/>
    <hyperlink ref="E1374" location="A126095554J" display="A126095554J" xr:uid="{00000000-0004-0000-0000-000053050000}"/>
    <hyperlink ref="E1375" location="A126110674T" display="A126110674T" xr:uid="{00000000-0004-0000-0000-000054050000}"/>
    <hyperlink ref="E1376" location="A126103114L" display="A126103114L" xr:uid="{00000000-0004-0000-0000-000055050000}"/>
    <hyperlink ref="E1377" location="A126095062L" display="A126095062L" xr:uid="{00000000-0004-0000-0000-000056050000}"/>
    <hyperlink ref="E1378" location="A126110182W" display="A126110182W" xr:uid="{00000000-0004-0000-0000-000057050000}"/>
    <hyperlink ref="E1379" location="A126102622R" display="A126102622R" xr:uid="{00000000-0004-0000-0000-000058050000}"/>
    <hyperlink ref="E1380" location="A126095018C" display="A126095018C" xr:uid="{00000000-0004-0000-0000-000059050000}"/>
    <hyperlink ref="E1381" location="A126110138L" display="A126110138L" xr:uid="{00000000-0004-0000-0000-00005A050000}"/>
    <hyperlink ref="E1382" location="A126102578T" display="A126102578T" xr:uid="{00000000-0004-0000-0000-00005B050000}"/>
    <hyperlink ref="E1383" location="A126095066W" display="A126095066W" xr:uid="{00000000-0004-0000-0000-00005C050000}"/>
    <hyperlink ref="E1384" location="A126110186F" display="A126110186F" xr:uid="{00000000-0004-0000-0000-00005D050000}"/>
    <hyperlink ref="E1385" location="A126102626X" display="A126102626X" xr:uid="{00000000-0004-0000-0000-00005E050000}"/>
    <hyperlink ref="E1386" location="A126095070L" display="A126095070L" xr:uid="{00000000-0004-0000-0000-00005F050000}"/>
    <hyperlink ref="E1387" location="A126110190W" display="A126110190W" xr:uid="{00000000-0004-0000-0000-000060050000}"/>
    <hyperlink ref="E1388" location="A126102630R" display="A126102630R" xr:uid="{00000000-0004-0000-0000-000061050000}"/>
    <hyperlink ref="E1389" location="A126095022V" display="A126095022V" xr:uid="{00000000-0004-0000-0000-000062050000}"/>
    <hyperlink ref="E1390" location="A126110142C" display="A126110142C" xr:uid="{00000000-0004-0000-0000-000063050000}"/>
    <hyperlink ref="E1391" location="A126102582J" display="A126102582J" xr:uid="{00000000-0004-0000-0000-000064050000}"/>
    <hyperlink ref="E1392" location="A126095026C" display="A126095026C" xr:uid="{00000000-0004-0000-0000-000065050000}"/>
    <hyperlink ref="E1393" location="A126110146L" display="A126110146L" xr:uid="{00000000-0004-0000-0000-000066050000}"/>
    <hyperlink ref="E1394" location="A126102586T" display="A126102586T" xr:uid="{00000000-0004-0000-0000-000067050000}"/>
    <hyperlink ref="E1395" location="A126095050C" display="A126095050C" xr:uid="{00000000-0004-0000-0000-000068050000}"/>
    <hyperlink ref="E1396" location="A126110170L" display="A126110170L" xr:uid="{00000000-0004-0000-0000-000069050000}"/>
    <hyperlink ref="E1397" location="A126102610F" display="A126102610F" xr:uid="{00000000-0004-0000-0000-00006A050000}"/>
    <hyperlink ref="E1398" location="A126094998C" display="A126094998C" xr:uid="{00000000-0004-0000-0000-00006B050000}"/>
    <hyperlink ref="E1399" location="A126110118C" display="A126110118C" xr:uid="{00000000-0004-0000-0000-00006C050000}"/>
    <hyperlink ref="E1400" location="A126102558J" display="A126102558J" xr:uid="{00000000-0004-0000-0000-00006D050000}"/>
    <hyperlink ref="E1401" location="A126095074W" display="A126095074W" xr:uid="{00000000-0004-0000-0000-00006E050000}"/>
    <hyperlink ref="E1402" location="A126110194F" display="A126110194F" xr:uid="{00000000-0004-0000-0000-00006F050000}"/>
    <hyperlink ref="E1403" location="A126102634X" display="A126102634X" xr:uid="{00000000-0004-0000-0000-000070050000}"/>
    <hyperlink ref="E1404" location="A126095054L" display="A126095054L" xr:uid="{00000000-0004-0000-0000-000071050000}"/>
    <hyperlink ref="E1405" location="A126110174W" display="A126110174W" xr:uid="{00000000-0004-0000-0000-000072050000}"/>
    <hyperlink ref="E1406" location="A126102614R" display="A126102614R" xr:uid="{00000000-0004-0000-0000-000073050000}"/>
    <hyperlink ref="E1407" location="A126095086F" display="A126095086F" xr:uid="{00000000-0004-0000-0000-000074050000}"/>
    <hyperlink ref="E1408" location="A126110206C" display="A126110206C" xr:uid="{00000000-0004-0000-0000-000075050000}"/>
    <hyperlink ref="E1409" location="A126102646J" display="A126102646J" xr:uid="{00000000-0004-0000-0000-000076050000}"/>
    <hyperlink ref="E1410" location="A126095002K" display="A126095002K" xr:uid="{00000000-0004-0000-0000-000077050000}"/>
    <hyperlink ref="E1411" location="A126110122V" display="A126110122V" xr:uid="{00000000-0004-0000-0000-000078050000}"/>
    <hyperlink ref="E1412" location="A126102562X" display="A126102562X" xr:uid="{00000000-0004-0000-0000-000079050000}"/>
    <hyperlink ref="E1413" location="A126094958K" display="A126094958K" xr:uid="{00000000-0004-0000-0000-00007A050000}"/>
    <hyperlink ref="E1414" location="A126110078W" display="A126110078W" xr:uid="{00000000-0004-0000-0000-00007B050000}"/>
    <hyperlink ref="E1415" location="A126102518R" display="A126102518R" xr:uid="{00000000-0004-0000-0000-00007C050000}"/>
    <hyperlink ref="E1416" location="A126094978V" display="A126094978V" xr:uid="{00000000-0004-0000-0000-00007D050000}"/>
    <hyperlink ref="E1417" location="A126110098F" display="A126110098F" xr:uid="{00000000-0004-0000-0000-00007E050000}"/>
    <hyperlink ref="E1418" location="A126102538X" display="A126102538X" xr:uid="{00000000-0004-0000-0000-00007F050000}"/>
    <hyperlink ref="E1419" location="A126095030V" display="A126095030V" xr:uid="{00000000-0004-0000-0000-000080050000}"/>
    <hyperlink ref="E1420" location="A126110150C" display="A126110150C" xr:uid="{00000000-0004-0000-0000-000081050000}"/>
    <hyperlink ref="E1421" location="A126102590J" display="A126102590J" xr:uid="{00000000-0004-0000-0000-000082050000}"/>
    <hyperlink ref="E1422" location="A126094982K" display="A126094982K" xr:uid="{00000000-0004-0000-0000-000083050000}"/>
    <hyperlink ref="E1423" location="A126110102K" display="A126110102K" xr:uid="{00000000-0004-0000-0000-000084050000}"/>
    <hyperlink ref="E1424" location="A126102542R" display="A126102542R" xr:uid="{00000000-0004-0000-0000-000085050000}"/>
    <hyperlink ref="E1425" location="A126095034C" display="A126095034C" xr:uid="{00000000-0004-0000-0000-000086050000}"/>
    <hyperlink ref="E1426" location="A126110154L" display="A126110154L" xr:uid="{00000000-0004-0000-0000-000087050000}"/>
    <hyperlink ref="E1427" location="A126102594T" display="A126102594T" xr:uid="{00000000-0004-0000-0000-000088050000}"/>
    <hyperlink ref="E1428" location="A126095038L" display="A126095038L" xr:uid="{00000000-0004-0000-0000-000089050000}"/>
    <hyperlink ref="E1429" location="A126110158W" display="A126110158W" xr:uid="{00000000-0004-0000-0000-00008A050000}"/>
    <hyperlink ref="E1430" location="A126102598A" display="A126102598A" xr:uid="{00000000-0004-0000-0000-00008B050000}"/>
    <hyperlink ref="E1431" location="A126095090W" display="A126095090W" xr:uid="{00000000-0004-0000-0000-00008C050000}"/>
    <hyperlink ref="E1432" location="A126110210V" display="A126110210V" xr:uid="{00000000-0004-0000-0000-00008D050000}"/>
    <hyperlink ref="E1433" location="A126102650X" display="A126102650X" xr:uid="{00000000-0004-0000-0000-00008E050000}"/>
    <hyperlink ref="E1434" location="A126094962A" display="A126094962A" xr:uid="{00000000-0004-0000-0000-00008F050000}"/>
    <hyperlink ref="E1435" location="A126110082L" display="A126110082L" xr:uid="{00000000-0004-0000-0000-000090050000}"/>
    <hyperlink ref="E1436" location="A126102522F" display="A126102522F" xr:uid="{00000000-0004-0000-0000-000091050000}"/>
    <hyperlink ref="E1437" location="A126095078F" display="A126095078F" xr:uid="{00000000-0004-0000-0000-000092050000}"/>
    <hyperlink ref="E1438" location="A126110198R" display="A126110198R" xr:uid="{00000000-0004-0000-0000-000093050000}"/>
    <hyperlink ref="E1439" location="A126102638J" display="A126102638J" xr:uid="{00000000-0004-0000-0000-000094050000}"/>
    <hyperlink ref="E1440" location="A126095082W" display="A126095082W" xr:uid="{00000000-0004-0000-0000-000095050000}"/>
    <hyperlink ref="E1441" location="A126110202V" display="A126110202V" xr:uid="{00000000-0004-0000-0000-000096050000}"/>
    <hyperlink ref="E1442" location="A126102642X" display="A126102642X" xr:uid="{00000000-0004-0000-0000-000097050000}"/>
    <hyperlink ref="E1443" location="A126094970A" display="A126094970A" xr:uid="{00000000-0004-0000-0000-000098050000}"/>
    <hyperlink ref="E1444" location="A126110090L" display="A126110090L" xr:uid="{00000000-0004-0000-0000-000099050000}"/>
    <hyperlink ref="E1445" location="A126102530F" display="A126102530F" xr:uid="{00000000-0004-0000-0000-00009A050000}"/>
    <hyperlink ref="E1446" location="A126095006V" display="A126095006V" xr:uid="{00000000-0004-0000-0000-00009B050000}"/>
    <hyperlink ref="E1447" location="A126110126C" display="A126110126C" xr:uid="{00000000-0004-0000-0000-00009C050000}"/>
    <hyperlink ref="E1448" location="A126102566J" display="A126102566J" xr:uid="{00000000-0004-0000-0000-00009D050000}"/>
    <hyperlink ref="E1449" location="A126095042C" display="A126095042C" xr:uid="{00000000-0004-0000-0000-00009E050000}"/>
    <hyperlink ref="E1450" location="A126110162L" display="A126110162L" xr:uid="{00000000-0004-0000-0000-00009F050000}"/>
    <hyperlink ref="E1451" location="A126102602F" display="A126102602F" xr:uid="{00000000-0004-0000-0000-0000A0050000}"/>
    <hyperlink ref="E1452" location="A126095094F" display="A126095094F" xr:uid="{00000000-0004-0000-0000-0000A1050000}"/>
    <hyperlink ref="E1453" location="A126110214C" display="A126110214C" xr:uid="{00000000-0004-0000-0000-0000A2050000}"/>
    <hyperlink ref="E1454" location="A126102654J" display="A126102654J" xr:uid="{00000000-0004-0000-0000-0000A3050000}"/>
    <hyperlink ref="E1455" location="A126094966K" display="A126094966K" xr:uid="{00000000-0004-0000-0000-0000A4050000}"/>
    <hyperlink ref="E1456" location="A126110086W" display="A126110086W" xr:uid="{00000000-0004-0000-0000-0000A5050000}"/>
    <hyperlink ref="E1457" location="A126102526R" display="A126102526R" xr:uid="{00000000-0004-0000-0000-0000A6050000}"/>
    <hyperlink ref="E1458" location="A126095046L" display="A126095046L" xr:uid="{00000000-0004-0000-0000-0000A7050000}"/>
    <hyperlink ref="E1459" location="A126110166W" display="A126110166W" xr:uid="{00000000-0004-0000-0000-0000A8050000}"/>
    <hyperlink ref="E1460" location="A126102606R" display="A126102606R" xr:uid="{00000000-0004-0000-0000-0000A9050000}"/>
    <hyperlink ref="E1461" location="A126095058W" display="A126095058W" xr:uid="{00000000-0004-0000-0000-0000AA050000}"/>
    <hyperlink ref="E1462" location="A126110178F" display="A126110178F" xr:uid="{00000000-0004-0000-0000-0000AB050000}"/>
    <hyperlink ref="E1463" location="A126102618X" display="A126102618X" xr:uid="{00000000-0004-0000-0000-0000AC050000}"/>
    <hyperlink ref="E1464" location="A126094990K" display="A126094990K" xr:uid="{00000000-0004-0000-0000-0000AD050000}"/>
    <hyperlink ref="E1465" location="A126110110K" display="A126110110K" xr:uid="{00000000-0004-0000-0000-0000AE050000}"/>
    <hyperlink ref="E1466" location="A126102550R" display="A126102550R" xr:uid="{00000000-0004-0000-0000-0000AF050000}"/>
    <hyperlink ref="E1467" location="A126094974K" display="A126094974K" xr:uid="{00000000-0004-0000-0000-0000B0050000}"/>
    <hyperlink ref="E1468" location="A126110094W" display="A126110094W" xr:uid="{00000000-0004-0000-0000-0000B1050000}"/>
    <hyperlink ref="E1469" location="A126102534R" display="A126102534R" xr:uid="{00000000-0004-0000-0000-0000B2050000}"/>
    <hyperlink ref="E1470" location="A126095010K" display="A126095010K" xr:uid="{00000000-0004-0000-0000-0000B3050000}"/>
    <hyperlink ref="E1471" location="A126110130V" display="A126110130V" xr:uid="{00000000-0004-0000-0000-0000B4050000}"/>
    <hyperlink ref="E1472" location="A126102570X" display="A126102570X" xr:uid="{00000000-0004-0000-0000-0000B5050000}"/>
    <hyperlink ref="E1473" location="A126094986V" display="A126094986V" xr:uid="{00000000-0004-0000-0000-0000B6050000}"/>
    <hyperlink ref="E1474" location="A126110106V" display="A126110106V" xr:uid="{00000000-0004-0000-0000-0000B7050000}"/>
    <hyperlink ref="E1475" location="A126102546X" display="A126102546X" xr:uid="{00000000-0004-0000-0000-0000B8050000}"/>
    <hyperlink ref="E1476" location="A126095014V" display="A126095014V" xr:uid="{00000000-0004-0000-0000-0000B9050000}"/>
    <hyperlink ref="E1477" location="A126110134C" display="A126110134C" xr:uid="{00000000-0004-0000-0000-0000BA050000}"/>
    <hyperlink ref="E1478" location="A126102574J" display="A126102574J" xr:uid="{00000000-0004-0000-0000-0000BB050000}"/>
    <hyperlink ref="E1479" location="A126094994V" display="A126094994V" xr:uid="{00000000-0004-0000-0000-0000BC050000}"/>
    <hyperlink ref="E1480" location="A126110114V" display="A126110114V" xr:uid="{00000000-0004-0000-0000-0000BD050000}"/>
    <hyperlink ref="E1481" location="A126102554X" display="A126102554X" xr:uid="{00000000-0004-0000-0000-0000BE050000}"/>
  </hyperlink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Q18"/>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0</v>
      </c>
      <c r="C1" s="3" t="s">
        <v>1</v>
      </c>
      <c r="D1" s="3" t="s">
        <v>2</v>
      </c>
      <c r="E1" s="3" t="s">
        <v>3</v>
      </c>
      <c r="F1" s="3" t="s">
        <v>4</v>
      </c>
      <c r="G1" s="3" t="s">
        <v>5</v>
      </c>
      <c r="H1" s="3" t="s">
        <v>6</v>
      </c>
      <c r="I1" s="3" t="s">
        <v>7</v>
      </c>
      <c r="J1" s="3" t="s">
        <v>8</v>
      </c>
      <c r="K1" s="3" t="s">
        <v>9</v>
      </c>
      <c r="L1" s="3" t="s">
        <v>10</v>
      </c>
      <c r="M1" s="3" t="s">
        <v>11</v>
      </c>
      <c r="N1" s="3" t="s">
        <v>12</v>
      </c>
      <c r="O1" s="3" t="s">
        <v>13</v>
      </c>
      <c r="P1" s="3" t="s">
        <v>14</v>
      </c>
      <c r="Q1" s="3" t="s">
        <v>15</v>
      </c>
      <c r="R1" s="3" t="s">
        <v>16</v>
      </c>
      <c r="S1" s="3" t="s">
        <v>17</v>
      </c>
      <c r="T1" s="3" t="s">
        <v>18</v>
      </c>
      <c r="U1" s="3" t="s">
        <v>19</v>
      </c>
      <c r="V1" s="3" t="s">
        <v>20</v>
      </c>
      <c r="W1" s="3" t="s">
        <v>21</v>
      </c>
      <c r="X1" s="3" t="s">
        <v>22</v>
      </c>
      <c r="Y1" s="3" t="s">
        <v>23</v>
      </c>
      <c r="Z1" s="3" t="s">
        <v>24</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c r="AS1" s="3" t="s">
        <v>43</v>
      </c>
      <c r="AT1" s="3" t="s">
        <v>44</v>
      </c>
      <c r="AU1" s="3" t="s">
        <v>45</v>
      </c>
      <c r="AV1" s="3" t="s">
        <v>46</v>
      </c>
      <c r="AW1" s="3" t="s">
        <v>47</v>
      </c>
      <c r="AX1" s="3" t="s">
        <v>48</v>
      </c>
      <c r="AY1" s="3" t="s">
        <v>49</v>
      </c>
      <c r="AZ1" s="3" t="s">
        <v>50</v>
      </c>
      <c r="BA1" s="3" t="s">
        <v>51</v>
      </c>
      <c r="BB1" s="3" t="s">
        <v>52</v>
      </c>
      <c r="BC1" s="3" t="s">
        <v>53</v>
      </c>
      <c r="BD1" s="3" t="s">
        <v>54</v>
      </c>
      <c r="BE1" s="3" t="s">
        <v>55</v>
      </c>
      <c r="BF1" s="3" t="s">
        <v>56</v>
      </c>
      <c r="BG1" s="3" t="s">
        <v>57</v>
      </c>
      <c r="BH1" s="3" t="s">
        <v>58</v>
      </c>
      <c r="BI1" s="3" t="s">
        <v>59</v>
      </c>
      <c r="BJ1" s="3" t="s">
        <v>60</v>
      </c>
      <c r="BK1" s="3" t="s">
        <v>61</v>
      </c>
      <c r="BL1" s="3" t="s">
        <v>62</v>
      </c>
      <c r="BM1" s="3" t="s">
        <v>63</v>
      </c>
      <c r="BN1" s="3" t="s">
        <v>64</v>
      </c>
      <c r="BO1" s="3" t="s">
        <v>65</v>
      </c>
      <c r="BP1" s="3" t="s">
        <v>66</v>
      </c>
      <c r="BQ1" s="3" t="s">
        <v>67</v>
      </c>
      <c r="BR1" s="3" t="s">
        <v>68</v>
      </c>
      <c r="BS1" s="3" t="s">
        <v>69</v>
      </c>
      <c r="BT1" s="3" t="s">
        <v>70</v>
      </c>
      <c r="BU1" s="3" t="s">
        <v>71</v>
      </c>
      <c r="BV1" s="3" t="s">
        <v>72</v>
      </c>
      <c r="BW1" s="3" t="s">
        <v>73</v>
      </c>
      <c r="BX1" s="3" t="s">
        <v>74</v>
      </c>
      <c r="BY1" s="3" t="s">
        <v>75</v>
      </c>
      <c r="BZ1" s="3" t="s">
        <v>76</v>
      </c>
      <c r="CA1" s="3" t="s">
        <v>77</v>
      </c>
      <c r="CB1" s="3" t="s">
        <v>78</v>
      </c>
      <c r="CC1" s="3" t="s">
        <v>79</v>
      </c>
      <c r="CD1" s="3" t="s">
        <v>80</v>
      </c>
      <c r="CE1" s="3" t="s">
        <v>81</v>
      </c>
      <c r="CF1" s="3" t="s">
        <v>82</v>
      </c>
      <c r="CG1" s="3" t="s">
        <v>83</v>
      </c>
      <c r="CH1" s="3" t="s">
        <v>84</v>
      </c>
      <c r="CI1" s="3" t="s">
        <v>85</v>
      </c>
      <c r="CJ1" s="3" t="s">
        <v>86</v>
      </c>
      <c r="CK1" s="3" t="s">
        <v>87</v>
      </c>
      <c r="CL1" s="3" t="s">
        <v>88</v>
      </c>
      <c r="CM1" s="3" t="s">
        <v>89</v>
      </c>
      <c r="CN1" s="3" t="s">
        <v>90</v>
      </c>
      <c r="CO1" s="3" t="s">
        <v>91</v>
      </c>
      <c r="CP1" s="3" t="s">
        <v>92</v>
      </c>
      <c r="CQ1" s="3" t="s">
        <v>93</v>
      </c>
      <c r="CR1" s="3" t="s">
        <v>94</v>
      </c>
      <c r="CS1" s="3" t="s">
        <v>95</v>
      </c>
      <c r="CT1" s="3" t="s">
        <v>96</v>
      </c>
      <c r="CU1" s="3" t="s">
        <v>97</v>
      </c>
      <c r="CV1" s="3" t="s">
        <v>98</v>
      </c>
      <c r="CW1" s="3" t="s">
        <v>99</v>
      </c>
      <c r="CX1" s="3" t="s">
        <v>100</v>
      </c>
      <c r="CY1" s="3" t="s">
        <v>101</v>
      </c>
      <c r="CZ1" s="3" t="s">
        <v>102</v>
      </c>
      <c r="DA1" s="3" t="s">
        <v>103</v>
      </c>
      <c r="DB1" s="3" t="s">
        <v>104</v>
      </c>
      <c r="DC1" s="3" t="s">
        <v>105</v>
      </c>
      <c r="DD1" s="3" t="s">
        <v>106</v>
      </c>
      <c r="DE1" s="3" t="s">
        <v>107</v>
      </c>
      <c r="DF1" s="3" t="s">
        <v>108</v>
      </c>
      <c r="DG1" s="3" t="s">
        <v>109</v>
      </c>
      <c r="DH1" s="3" t="s">
        <v>110</v>
      </c>
      <c r="DI1" s="3" t="s">
        <v>111</v>
      </c>
      <c r="DJ1" s="3" t="s">
        <v>112</v>
      </c>
      <c r="DK1" s="3" t="s">
        <v>113</v>
      </c>
      <c r="DL1" s="3" t="s">
        <v>114</v>
      </c>
      <c r="DM1" s="3" t="s">
        <v>115</v>
      </c>
      <c r="DN1" s="3" t="s">
        <v>116</v>
      </c>
      <c r="DO1" s="3" t="s">
        <v>117</v>
      </c>
      <c r="DP1" s="3" t="s">
        <v>118</v>
      </c>
      <c r="DQ1" s="3" t="s">
        <v>119</v>
      </c>
      <c r="DR1" s="3" t="s">
        <v>120</v>
      </c>
      <c r="DS1" s="3" t="s">
        <v>121</v>
      </c>
      <c r="DT1" s="3" t="s">
        <v>122</v>
      </c>
      <c r="DU1" s="3" t="s">
        <v>123</v>
      </c>
      <c r="DV1" s="3" t="s">
        <v>124</v>
      </c>
      <c r="DW1" s="3" t="s">
        <v>125</v>
      </c>
      <c r="DX1" s="3" t="s">
        <v>126</v>
      </c>
      <c r="DY1" s="3" t="s">
        <v>127</v>
      </c>
      <c r="DZ1" s="3" t="s">
        <v>128</v>
      </c>
      <c r="EA1" s="3" t="s">
        <v>129</v>
      </c>
      <c r="EB1" s="3" t="s">
        <v>130</v>
      </c>
      <c r="EC1" s="3" t="s">
        <v>131</v>
      </c>
      <c r="ED1" s="3" t="s">
        <v>132</v>
      </c>
      <c r="EE1" s="3" t="s">
        <v>133</v>
      </c>
      <c r="EF1" s="3" t="s">
        <v>134</v>
      </c>
      <c r="EG1" s="3" t="s">
        <v>135</v>
      </c>
      <c r="EH1" s="3" t="s">
        <v>136</v>
      </c>
      <c r="EI1" s="3" t="s">
        <v>137</v>
      </c>
      <c r="EJ1" s="3" t="s">
        <v>138</v>
      </c>
      <c r="EK1" s="3" t="s">
        <v>139</v>
      </c>
      <c r="EL1" s="3" t="s">
        <v>140</v>
      </c>
      <c r="EM1" s="3" t="s">
        <v>141</v>
      </c>
      <c r="EN1" s="3" t="s">
        <v>142</v>
      </c>
      <c r="EO1" s="3" t="s">
        <v>143</v>
      </c>
      <c r="EP1" s="3" t="s">
        <v>144</v>
      </c>
      <c r="EQ1" s="3" t="s">
        <v>145</v>
      </c>
      <c r="ER1" s="3" t="s">
        <v>146</v>
      </c>
      <c r="ES1" s="3" t="s">
        <v>147</v>
      </c>
      <c r="ET1" s="3" t="s">
        <v>148</v>
      </c>
      <c r="EU1" s="3" t="s">
        <v>149</v>
      </c>
      <c r="EV1" s="3" t="s">
        <v>150</v>
      </c>
      <c r="EW1" s="3" t="s">
        <v>151</v>
      </c>
      <c r="EX1" s="3" t="s">
        <v>152</v>
      </c>
      <c r="EY1" s="3" t="s">
        <v>153</v>
      </c>
      <c r="EZ1" s="3" t="s">
        <v>154</v>
      </c>
      <c r="FA1" s="3" t="s">
        <v>155</v>
      </c>
      <c r="FB1" s="3" t="s">
        <v>156</v>
      </c>
      <c r="FC1" s="3" t="s">
        <v>157</v>
      </c>
      <c r="FD1" s="3" t="s">
        <v>158</v>
      </c>
      <c r="FE1" s="3" t="s">
        <v>159</v>
      </c>
      <c r="FF1" s="3" t="s">
        <v>160</v>
      </c>
      <c r="FG1" s="3" t="s">
        <v>161</v>
      </c>
      <c r="FH1" s="3" t="s">
        <v>162</v>
      </c>
      <c r="FI1" s="3" t="s">
        <v>163</v>
      </c>
      <c r="FJ1" s="3" t="s">
        <v>164</v>
      </c>
      <c r="FK1" s="3" t="s">
        <v>165</v>
      </c>
      <c r="FL1" s="3" t="s">
        <v>166</v>
      </c>
      <c r="FM1" s="3" t="s">
        <v>167</v>
      </c>
      <c r="FN1" s="3" t="s">
        <v>168</v>
      </c>
      <c r="FO1" s="3" t="s">
        <v>169</v>
      </c>
      <c r="FP1" s="3" t="s">
        <v>170</v>
      </c>
      <c r="FQ1" s="3" t="s">
        <v>171</v>
      </c>
      <c r="FR1" s="3" t="s">
        <v>172</v>
      </c>
      <c r="FS1" s="3" t="s">
        <v>173</v>
      </c>
      <c r="FT1" s="3" t="s">
        <v>174</v>
      </c>
      <c r="FU1" s="3" t="s">
        <v>175</v>
      </c>
      <c r="FV1" s="3" t="s">
        <v>176</v>
      </c>
      <c r="FW1" s="3" t="s">
        <v>177</v>
      </c>
      <c r="FX1" s="3" t="s">
        <v>178</v>
      </c>
      <c r="FY1" s="3" t="s">
        <v>179</v>
      </c>
      <c r="FZ1" s="3" t="s">
        <v>180</v>
      </c>
      <c r="GA1" s="3" t="s">
        <v>181</v>
      </c>
      <c r="GB1" s="3" t="s">
        <v>182</v>
      </c>
      <c r="GC1" s="3" t="s">
        <v>183</v>
      </c>
      <c r="GD1" s="3" t="s">
        <v>184</v>
      </c>
      <c r="GE1" s="3" t="s">
        <v>185</v>
      </c>
      <c r="GF1" s="3" t="s">
        <v>186</v>
      </c>
      <c r="GG1" s="3" t="s">
        <v>187</v>
      </c>
      <c r="GH1" s="3" t="s">
        <v>188</v>
      </c>
      <c r="GI1" s="3" t="s">
        <v>189</v>
      </c>
      <c r="GJ1" s="3" t="s">
        <v>190</v>
      </c>
      <c r="GK1" s="3" t="s">
        <v>191</v>
      </c>
      <c r="GL1" s="3" t="s">
        <v>192</v>
      </c>
      <c r="GM1" s="3" t="s">
        <v>193</v>
      </c>
      <c r="GN1" s="3" t="s">
        <v>194</v>
      </c>
      <c r="GO1" s="3" t="s">
        <v>195</v>
      </c>
      <c r="GP1" s="3" t="s">
        <v>196</v>
      </c>
      <c r="GQ1" s="3" t="s">
        <v>197</v>
      </c>
      <c r="GR1" s="3" t="s">
        <v>198</v>
      </c>
      <c r="GS1" s="3" t="s">
        <v>199</v>
      </c>
      <c r="GT1" s="3" t="s">
        <v>200</v>
      </c>
      <c r="GU1" s="3" t="s">
        <v>201</v>
      </c>
      <c r="GV1" s="3" t="s">
        <v>202</v>
      </c>
      <c r="GW1" s="3" t="s">
        <v>203</v>
      </c>
      <c r="GX1" s="3" t="s">
        <v>204</v>
      </c>
      <c r="GY1" s="3" t="s">
        <v>205</v>
      </c>
      <c r="GZ1" s="3" t="s">
        <v>206</v>
      </c>
      <c r="HA1" s="3" t="s">
        <v>207</v>
      </c>
      <c r="HB1" s="3" t="s">
        <v>208</v>
      </c>
      <c r="HC1" s="3" t="s">
        <v>209</v>
      </c>
      <c r="HD1" s="3" t="s">
        <v>210</v>
      </c>
      <c r="HE1" s="3" t="s">
        <v>211</v>
      </c>
      <c r="HF1" s="3" t="s">
        <v>212</v>
      </c>
      <c r="HG1" s="3" t="s">
        <v>213</v>
      </c>
      <c r="HH1" s="3" t="s">
        <v>214</v>
      </c>
      <c r="HI1" s="3" t="s">
        <v>215</v>
      </c>
      <c r="HJ1" s="3" t="s">
        <v>216</v>
      </c>
      <c r="HK1" s="3" t="s">
        <v>217</v>
      </c>
      <c r="HL1" s="3" t="s">
        <v>218</v>
      </c>
      <c r="HM1" s="3" t="s">
        <v>219</v>
      </c>
      <c r="HN1" s="3" t="s">
        <v>220</v>
      </c>
      <c r="HO1" s="3" t="s">
        <v>221</v>
      </c>
      <c r="HP1" s="3" t="s">
        <v>222</v>
      </c>
      <c r="HQ1" s="3" t="s">
        <v>223</v>
      </c>
      <c r="HR1" s="3" t="s">
        <v>224</v>
      </c>
      <c r="HS1" s="3" t="s">
        <v>225</v>
      </c>
      <c r="HT1" s="3" t="s">
        <v>226</v>
      </c>
      <c r="HU1" s="3" t="s">
        <v>227</v>
      </c>
      <c r="HV1" s="3" t="s">
        <v>228</v>
      </c>
      <c r="HW1" s="3" t="s">
        <v>229</v>
      </c>
      <c r="HX1" s="3" t="s">
        <v>230</v>
      </c>
      <c r="HY1" s="3" t="s">
        <v>231</v>
      </c>
      <c r="HZ1" s="3" t="s">
        <v>232</v>
      </c>
      <c r="IA1" s="3" t="s">
        <v>233</v>
      </c>
      <c r="IB1" s="3" t="s">
        <v>234</v>
      </c>
      <c r="IC1" s="3" t="s">
        <v>235</v>
      </c>
      <c r="ID1" s="3" t="s">
        <v>236</v>
      </c>
      <c r="IE1" s="3" t="s">
        <v>237</v>
      </c>
      <c r="IF1" s="3" t="s">
        <v>238</v>
      </c>
      <c r="IG1" s="3" t="s">
        <v>239</v>
      </c>
      <c r="IH1" s="3" t="s">
        <v>240</v>
      </c>
      <c r="II1" s="3" t="s">
        <v>241</v>
      </c>
      <c r="IJ1" s="3" t="s">
        <v>242</v>
      </c>
      <c r="IK1" s="3" t="s">
        <v>243</v>
      </c>
      <c r="IL1" s="3" t="s">
        <v>244</v>
      </c>
      <c r="IM1" s="3" t="s">
        <v>245</v>
      </c>
      <c r="IN1" s="3" t="s">
        <v>246</v>
      </c>
      <c r="IO1" s="3" t="s">
        <v>247</v>
      </c>
      <c r="IP1" s="3" t="s">
        <v>248</v>
      </c>
      <c r="IQ1" s="3" t="s">
        <v>249</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44593</v>
      </c>
      <c r="C8" s="6">
        <v>44593</v>
      </c>
      <c r="D8" s="6">
        <v>44593</v>
      </c>
      <c r="E8" s="6">
        <v>44593</v>
      </c>
      <c r="F8" s="6">
        <v>44593</v>
      </c>
      <c r="G8" s="6">
        <v>44593</v>
      </c>
      <c r="H8" s="6">
        <v>44593</v>
      </c>
      <c r="I8" s="6">
        <v>44593</v>
      </c>
      <c r="J8" s="6">
        <v>44593</v>
      </c>
      <c r="K8" s="6">
        <v>44593</v>
      </c>
      <c r="L8" s="6">
        <v>44593</v>
      </c>
      <c r="M8" s="6">
        <v>44593</v>
      </c>
      <c r="N8" s="6">
        <v>44593</v>
      </c>
      <c r="O8" s="6">
        <v>44593</v>
      </c>
      <c r="P8" s="6">
        <v>44593</v>
      </c>
      <c r="Q8" s="6">
        <v>44593</v>
      </c>
      <c r="R8" s="6">
        <v>44593</v>
      </c>
      <c r="S8" s="6">
        <v>44593</v>
      </c>
      <c r="T8" s="6">
        <v>44593</v>
      </c>
      <c r="U8" s="6">
        <v>44593</v>
      </c>
      <c r="V8" s="6">
        <v>44593</v>
      </c>
      <c r="W8" s="6">
        <v>44593</v>
      </c>
      <c r="X8" s="6">
        <v>44593</v>
      </c>
      <c r="Y8" s="6">
        <v>44593</v>
      </c>
      <c r="Z8" s="6">
        <v>44593</v>
      </c>
      <c r="AA8" s="6">
        <v>44593</v>
      </c>
      <c r="AB8" s="6">
        <v>44593</v>
      </c>
      <c r="AC8" s="6">
        <v>44593</v>
      </c>
      <c r="AD8" s="6">
        <v>44593</v>
      </c>
      <c r="AE8" s="6">
        <v>44593</v>
      </c>
      <c r="AF8" s="6">
        <v>44593</v>
      </c>
      <c r="AG8" s="6">
        <v>44593</v>
      </c>
      <c r="AH8" s="6">
        <v>44593</v>
      </c>
      <c r="AI8" s="6">
        <v>44593</v>
      </c>
      <c r="AJ8" s="6">
        <v>44593</v>
      </c>
      <c r="AK8" s="6">
        <v>44593</v>
      </c>
      <c r="AL8" s="6">
        <v>44593</v>
      </c>
      <c r="AM8" s="6">
        <v>44593</v>
      </c>
      <c r="AN8" s="6">
        <v>44593</v>
      </c>
      <c r="AO8" s="6">
        <v>44593</v>
      </c>
      <c r="AP8" s="6">
        <v>44593</v>
      </c>
      <c r="AQ8" s="6">
        <v>44593</v>
      </c>
      <c r="AR8" s="6">
        <v>44593</v>
      </c>
      <c r="AS8" s="6">
        <v>44593</v>
      </c>
      <c r="AT8" s="6">
        <v>44593</v>
      </c>
      <c r="AU8" s="6">
        <v>44593</v>
      </c>
      <c r="AV8" s="6">
        <v>44593</v>
      </c>
      <c r="AW8" s="6">
        <v>44593</v>
      </c>
      <c r="AX8" s="6">
        <v>44593</v>
      </c>
      <c r="AY8" s="6">
        <v>44593</v>
      </c>
      <c r="AZ8" s="6">
        <v>44593</v>
      </c>
      <c r="BA8" s="6">
        <v>44593</v>
      </c>
      <c r="BB8" s="6">
        <v>44593</v>
      </c>
      <c r="BC8" s="6">
        <v>44593</v>
      </c>
      <c r="BD8" s="6">
        <v>44593</v>
      </c>
      <c r="BE8" s="6">
        <v>44593</v>
      </c>
      <c r="BF8" s="6">
        <v>44593</v>
      </c>
      <c r="BG8" s="6">
        <v>44593</v>
      </c>
      <c r="BH8" s="6">
        <v>44593</v>
      </c>
      <c r="BI8" s="6">
        <v>44593</v>
      </c>
      <c r="BJ8" s="6">
        <v>44593</v>
      </c>
      <c r="BK8" s="6">
        <v>44593</v>
      </c>
      <c r="BL8" s="6">
        <v>44593</v>
      </c>
      <c r="BM8" s="6">
        <v>44593</v>
      </c>
      <c r="BN8" s="6">
        <v>44593</v>
      </c>
      <c r="BO8" s="6">
        <v>44593</v>
      </c>
      <c r="BP8" s="6">
        <v>44593</v>
      </c>
      <c r="BQ8" s="6">
        <v>44593</v>
      </c>
      <c r="BR8" s="6">
        <v>44593</v>
      </c>
      <c r="BS8" s="6">
        <v>44593</v>
      </c>
      <c r="BT8" s="6">
        <v>44593</v>
      </c>
      <c r="BU8" s="6">
        <v>44593</v>
      </c>
      <c r="BV8" s="6">
        <v>44593</v>
      </c>
      <c r="BW8" s="6">
        <v>44593</v>
      </c>
      <c r="BX8" s="6">
        <v>44593</v>
      </c>
      <c r="BY8" s="6">
        <v>44593</v>
      </c>
      <c r="BZ8" s="6">
        <v>44593</v>
      </c>
      <c r="CA8" s="6">
        <v>44593</v>
      </c>
      <c r="CB8" s="6">
        <v>44593</v>
      </c>
      <c r="CC8" s="6">
        <v>44593</v>
      </c>
      <c r="CD8" s="6">
        <v>44593</v>
      </c>
      <c r="CE8" s="6">
        <v>44593</v>
      </c>
      <c r="CF8" s="6">
        <v>44593</v>
      </c>
      <c r="CG8" s="6">
        <v>44593</v>
      </c>
      <c r="CH8" s="6">
        <v>44593</v>
      </c>
      <c r="CI8" s="6">
        <v>44593</v>
      </c>
      <c r="CJ8" s="6">
        <v>44593</v>
      </c>
      <c r="CK8" s="6">
        <v>44593</v>
      </c>
      <c r="CL8" s="6">
        <v>44593</v>
      </c>
      <c r="CM8" s="6">
        <v>44593</v>
      </c>
      <c r="CN8" s="6">
        <v>44593</v>
      </c>
      <c r="CO8" s="6">
        <v>44593</v>
      </c>
      <c r="CP8" s="6">
        <v>44593</v>
      </c>
      <c r="CQ8" s="6">
        <v>44593</v>
      </c>
      <c r="CR8" s="6">
        <v>44593</v>
      </c>
      <c r="CS8" s="6">
        <v>44593</v>
      </c>
      <c r="CT8" s="6">
        <v>44593</v>
      </c>
      <c r="CU8" s="6">
        <v>44593</v>
      </c>
      <c r="CV8" s="6">
        <v>44593</v>
      </c>
      <c r="CW8" s="6">
        <v>44593</v>
      </c>
      <c r="CX8" s="6">
        <v>44593</v>
      </c>
      <c r="CY8" s="6">
        <v>44593</v>
      </c>
      <c r="CZ8" s="6">
        <v>44593</v>
      </c>
      <c r="DA8" s="6">
        <v>44593</v>
      </c>
      <c r="DB8" s="6">
        <v>44593</v>
      </c>
      <c r="DC8" s="6">
        <v>44593</v>
      </c>
      <c r="DD8" s="6">
        <v>44593</v>
      </c>
      <c r="DE8" s="6">
        <v>44593</v>
      </c>
      <c r="DF8" s="6">
        <v>44593</v>
      </c>
      <c r="DG8" s="6">
        <v>44593</v>
      </c>
      <c r="DH8" s="6">
        <v>44593</v>
      </c>
      <c r="DI8" s="6">
        <v>44593</v>
      </c>
      <c r="DJ8" s="6">
        <v>44593</v>
      </c>
      <c r="DK8" s="6">
        <v>44593</v>
      </c>
      <c r="DL8" s="6">
        <v>44593</v>
      </c>
      <c r="DM8" s="6">
        <v>44593</v>
      </c>
      <c r="DN8" s="6">
        <v>44593</v>
      </c>
      <c r="DO8" s="6">
        <v>44593</v>
      </c>
      <c r="DP8" s="6">
        <v>44593</v>
      </c>
      <c r="DQ8" s="6">
        <v>44593</v>
      </c>
      <c r="DR8" s="6">
        <v>44593</v>
      </c>
      <c r="DS8" s="6">
        <v>44593</v>
      </c>
      <c r="DT8" s="6">
        <v>44593</v>
      </c>
      <c r="DU8" s="6">
        <v>44593</v>
      </c>
      <c r="DV8" s="6">
        <v>44593</v>
      </c>
      <c r="DW8" s="6">
        <v>44593</v>
      </c>
      <c r="DX8" s="6">
        <v>44593</v>
      </c>
      <c r="DY8" s="6">
        <v>44593</v>
      </c>
      <c r="DZ8" s="6">
        <v>44593</v>
      </c>
      <c r="EA8" s="6">
        <v>44593</v>
      </c>
      <c r="EB8" s="6">
        <v>44593</v>
      </c>
      <c r="EC8" s="6">
        <v>44593</v>
      </c>
      <c r="ED8" s="6">
        <v>44593</v>
      </c>
      <c r="EE8" s="6">
        <v>44593</v>
      </c>
      <c r="EF8" s="6">
        <v>44593</v>
      </c>
      <c r="EG8" s="6">
        <v>44593</v>
      </c>
      <c r="EH8" s="6">
        <v>44593</v>
      </c>
      <c r="EI8" s="6">
        <v>44593</v>
      </c>
      <c r="EJ8" s="6">
        <v>44593</v>
      </c>
      <c r="EK8" s="6">
        <v>44593</v>
      </c>
      <c r="EL8" s="6">
        <v>44593</v>
      </c>
      <c r="EM8" s="6">
        <v>44593</v>
      </c>
      <c r="EN8" s="6">
        <v>44593</v>
      </c>
      <c r="EO8" s="6">
        <v>44593</v>
      </c>
      <c r="EP8" s="6">
        <v>44593</v>
      </c>
      <c r="EQ8" s="6">
        <v>44593</v>
      </c>
      <c r="ER8" s="6">
        <v>44593</v>
      </c>
      <c r="ES8" s="6">
        <v>44593</v>
      </c>
      <c r="ET8" s="6">
        <v>44593</v>
      </c>
      <c r="EU8" s="6">
        <v>44593</v>
      </c>
      <c r="EV8" s="6">
        <v>44593</v>
      </c>
      <c r="EW8" s="6">
        <v>44593</v>
      </c>
      <c r="EX8" s="6">
        <v>44593</v>
      </c>
      <c r="EY8" s="6">
        <v>44593</v>
      </c>
      <c r="EZ8" s="6">
        <v>44593</v>
      </c>
      <c r="FA8" s="6">
        <v>44593</v>
      </c>
      <c r="FB8" s="6">
        <v>44593</v>
      </c>
      <c r="FC8" s="6">
        <v>44593</v>
      </c>
      <c r="FD8" s="6">
        <v>44593</v>
      </c>
      <c r="FE8" s="6">
        <v>44593</v>
      </c>
      <c r="FF8" s="6">
        <v>44593</v>
      </c>
      <c r="FG8" s="6">
        <v>44593</v>
      </c>
      <c r="FH8" s="6">
        <v>44593</v>
      </c>
      <c r="FI8" s="6">
        <v>44593</v>
      </c>
      <c r="FJ8" s="6">
        <v>44593</v>
      </c>
      <c r="FK8" s="6">
        <v>44593</v>
      </c>
      <c r="FL8" s="6">
        <v>44593</v>
      </c>
      <c r="FM8" s="6">
        <v>44593</v>
      </c>
      <c r="FN8" s="6">
        <v>44593</v>
      </c>
      <c r="FO8" s="6">
        <v>44593</v>
      </c>
      <c r="FP8" s="6">
        <v>44593</v>
      </c>
      <c r="FQ8" s="6">
        <v>44593</v>
      </c>
      <c r="FR8" s="6">
        <v>44593</v>
      </c>
      <c r="FS8" s="6">
        <v>44593</v>
      </c>
      <c r="FT8" s="6">
        <v>44593</v>
      </c>
      <c r="FU8" s="6">
        <v>44593</v>
      </c>
      <c r="FV8" s="6">
        <v>44593</v>
      </c>
      <c r="FW8" s="6">
        <v>44593</v>
      </c>
      <c r="FX8" s="6">
        <v>44593</v>
      </c>
      <c r="FY8" s="6">
        <v>44593</v>
      </c>
      <c r="FZ8" s="6">
        <v>44593</v>
      </c>
      <c r="GA8" s="6">
        <v>44593</v>
      </c>
      <c r="GB8" s="6">
        <v>44593</v>
      </c>
      <c r="GC8" s="6">
        <v>44593</v>
      </c>
      <c r="GD8" s="6">
        <v>44593</v>
      </c>
      <c r="GE8" s="6">
        <v>44593</v>
      </c>
      <c r="GF8" s="6">
        <v>44593</v>
      </c>
      <c r="GG8" s="6">
        <v>44593</v>
      </c>
      <c r="GH8" s="6">
        <v>44593</v>
      </c>
      <c r="GI8" s="6">
        <v>44593</v>
      </c>
      <c r="GJ8" s="6">
        <v>44593</v>
      </c>
      <c r="GK8" s="6">
        <v>44593</v>
      </c>
      <c r="GL8" s="6">
        <v>44593</v>
      </c>
      <c r="GM8" s="6">
        <v>44593</v>
      </c>
      <c r="GN8" s="6">
        <v>44593</v>
      </c>
      <c r="GO8" s="6">
        <v>44593</v>
      </c>
      <c r="GP8" s="6">
        <v>44593</v>
      </c>
      <c r="GQ8" s="6">
        <v>44593</v>
      </c>
      <c r="GR8" s="6">
        <v>44593</v>
      </c>
      <c r="GS8" s="6">
        <v>44593</v>
      </c>
      <c r="GT8" s="6">
        <v>44593</v>
      </c>
      <c r="GU8" s="6">
        <v>44593</v>
      </c>
      <c r="GV8" s="6">
        <v>44593</v>
      </c>
      <c r="GW8" s="6">
        <v>44593</v>
      </c>
      <c r="GX8" s="6">
        <v>44593</v>
      </c>
      <c r="GY8" s="6">
        <v>44593</v>
      </c>
      <c r="GZ8" s="6">
        <v>44593</v>
      </c>
      <c r="HA8" s="6">
        <v>44593</v>
      </c>
      <c r="HB8" s="6">
        <v>44593</v>
      </c>
      <c r="HC8" s="6">
        <v>44593</v>
      </c>
      <c r="HD8" s="6">
        <v>44593</v>
      </c>
      <c r="HE8" s="6">
        <v>44593</v>
      </c>
      <c r="HF8" s="6">
        <v>44593</v>
      </c>
      <c r="HG8" s="6">
        <v>44593</v>
      </c>
      <c r="HH8" s="6">
        <v>44593</v>
      </c>
      <c r="HI8" s="6">
        <v>44593</v>
      </c>
      <c r="HJ8" s="6">
        <v>44593</v>
      </c>
      <c r="HK8" s="6">
        <v>44593</v>
      </c>
      <c r="HL8" s="6">
        <v>44593</v>
      </c>
      <c r="HM8" s="6">
        <v>44593</v>
      </c>
      <c r="HN8" s="6">
        <v>44593</v>
      </c>
      <c r="HO8" s="6">
        <v>44593</v>
      </c>
      <c r="HP8" s="6">
        <v>44593</v>
      </c>
      <c r="HQ8" s="6">
        <v>44593</v>
      </c>
      <c r="HR8" s="6">
        <v>44593</v>
      </c>
      <c r="HS8" s="6">
        <v>44593</v>
      </c>
      <c r="HT8" s="6">
        <v>44593</v>
      </c>
      <c r="HU8" s="6">
        <v>44593</v>
      </c>
      <c r="HV8" s="6">
        <v>44593</v>
      </c>
      <c r="HW8" s="6">
        <v>44593</v>
      </c>
      <c r="HX8" s="6">
        <v>44593</v>
      </c>
      <c r="HY8" s="6">
        <v>44593</v>
      </c>
      <c r="HZ8" s="6">
        <v>44593</v>
      </c>
      <c r="IA8" s="6">
        <v>44593</v>
      </c>
      <c r="IB8" s="6">
        <v>44593</v>
      </c>
      <c r="IC8" s="6">
        <v>44593</v>
      </c>
      <c r="ID8" s="6">
        <v>44593</v>
      </c>
      <c r="IE8" s="6">
        <v>44593</v>
      </c>
      <c r="IF8" s="6">
        <v>44593</v>
      </c>
      <c r="IG8" s="6">
        <v>44593</v>
      </c>
      <c r="IH8" s="6">
        <v>44593</v>
      </c>
      <c r="II8" s="6">
        <v>44593</v>
      </c>
      <c r="IJ8" s="6">
        <v>44593</v>
      </c>
      <c r="IK8" s="6">
        <v>44593</v>
      </c>
      <c r="IL8" s="6">
        <v>44593</v>
      </c>
      <c r="IM8" s="6">
        <v>44593</v>
      </c>
      <c r="IN8" s="6">
        <v>44593</v>
      </c>
      <c r="IO8" s="6">
        <v>44593</v>
      </c>
      <c r="IP8" s="6">
        <v>44593</v>
      </c>
      <c r="IQ8" s="6">
        <v>44593</v>
      </c>
    </row>
    <row r="9" spans="1:251">
      <c r="A9" s="4" t="s">
        <v>257</v>
      </c>
      <c r="B9" s="1">
        <v>8</v>
      </c>
      <c r="C9" s="1">
        <v>8</v>
      </c>
      <c r="D9" s="1">
        <v>8</v>
      </c>
      <c r="E9" s="1">
        <v>8</v>
      </c>
      <c r="F9" s="1">
        <v>8</v>
      </c>
      <c r="G9" s="1">
        <v>8</v>
      </c>
      <c r="H9" s="1">
        <v>8</v>
      </c>
      <c r="I9" s="1">
        <v>8</v>
      </c>
      <c r="J9" s="1">
        <v>8</v>
      </c>
      <c r="K9" s="1">
        <v>8</v>
      </c>
      <c r="L9" s="1">
        <v>8</v>
      </c>
      <c r="M9" s="1">
        <v>8</v>
      </c>
      <c r="N9" s="1">
        <v>8</v>
      </c>
      <c r="O9" s="1">
        <v>8</v>
      </c>
      <c r="P9" s="1">
        <v>8</v>
      </c>
      <c r="Q9" s="1">
        <v>8</v>
      </c>
      <c r="R9" s="1">
        <v>8</v>
      </c>
      <c r="S9" s="1">
        <v>8</v>
      </c>
      <c r="T9" s="1">
        <v>8</v>
      </c>
      <c r="U9" s="1">
        <v>8</v>
      </c>
      <c r="V9" s="1">
        <v>8</v>
      </c>
      <c r="W9" s="1">
        <v>8</v>
      </c>
      <c r="X9" s="1">
        <v>8</v>
      </c>
      <c r="Y9" s="1">
        <v>8</v>
      </c>
      <c r="Z9" s="1">
        <v>8</v>
      </c>
      <c r="AA9" s="1">
        <v>8</v>
      </c>
      <c r="AB9" s="1">
        <v>8</v>
      </c>
      <c r="AC9" s="1">
        <v>8</v>
      </c>
      <c r="AD9" s="1">
        <v>8</v>
      </c>
      <c r="AE9" s="1">
        <v>8</v>
      </c>
      <c r="AF9" s="1">
        <v>8</v>
      </c>
      <c r="AG9" s="1">
        <v>8</v>
      </c>
      <c r="AH9" s="1">
        <v>8</v>
      </c>
      <c r="AI9" s="1">
        <v>8</v>
      </c>
      <c r="AJ9" s="1">
        <v>8</v>
      </c>
      <c r="AK9" s="1">
        <v>8</v>
      </c>
      <c r="AL9" s="1">
        <v>8</v>
      </c>
      <c r="AM9" s="1">
        <v>8</v>
      </c>
      <c r="AN9" s="1">
        <v>8</v>
      </c>
      <c r="AO9" s="1">
        <v>8</v>
      </c>
      <c r="AP9" s="1">
        <v>8</v>
      </c>
      <c r="AQ9" s="1">
        <v>8</v>
      </c>
      <c r="AR9" s="1">
        <v>8</v>
      </c>
      <c r="AS9" s="1">
        <v>8</v>
      </c>
      <c r="AT9" s="1">
        <v>8</v>
      </c>
      <c r="AU9" s="1">
        <v>8</v>
      </c>
      <c r="AV9" s="1">
        <v>8</v>
      </c>
      <c r="AW9" s="1">
        <v>8</v>
      </c>
      <c r="AX9" s="1">
        <v>8</v>
      </c>
      <c r="AY9" s="1">
        <v>8</v>
      </c>
      <c r="AZ9" s="1">
        <v>8</v>
      </c>
      <c r="BA9" s="1">
        <v>8</v>
      </c>
      <c r="BB9" s="1">
        <v>8</v>
      </c>
      <c r="BC9" s="1">
        <v>8</v>
      </c>
      <c r="BD9" s="1">
        <v>8</v>
      </c>
      <c r="BE9" s="1">
        <v>8</v>
      </c>
      <c r="BF9" s="1">
        <v>8</v>
      </c>
      <c r="BG9" s="1">
        <v>8</v>
      </c>
      <c r="BH9" s="1">
        <v>8</v>
      </c>
      <c r="BI9" s="1">
        <v>8</v>
      </c>
      <c r="BJ9" s="1">
        <v>8</v>
      </c>
      <c r="BK9" s="1">
        <v>8</v>
      </c>
      <c r="BL9" s="1">
        <v>8</v>
      </c>
      <c r="BM9" s="1">
        <v>8</v>
      </c>
      <c r="BN9" s="1">
        <v>8</v>
      </c>
      <c r="BO9" s="1">
        <v>8</v>
      </c>
      <c r="BP9" s="1">
        <v>8</v>
      </c>
      <c r="BQ9" s="1">
        <v>8</v>
      </c>
      <c r="BR9" s="1">
        <v>8</v>
      </c>
      <c r="BS9" s="1">
        <v>8</v>
      </c>
      <c r="BT9" s="1">
        <v>8</v>
      </c>
      <c r="BU9" s="1">
        <v>8</v>
      </c>
      <c r="BV9" s="1">
        <v>8</v>
      </c>
      <c r="BW9" s="1">
        <v>8</v>
      </c>
      <c r="BX9" s="1">
        <v>8</v>
      </c>
      <c r="BY9" s="1">
        <v>8</v>
      </c>
      <c r="BZ9" s="1">
        <v>8</v>
      </c>
      <c r="CA9" s="1">
        <v>8</v>
      </c>
      <c r="CB9" s="1">
        <v>8</v>
      </c>
      <c r="CC9" s="1">
        <v>8</v>
      </c>
      <c r="CD9" s="1">
        <v>8</v>
      </c>
      <c r="CE9" s="1">
        <v>8</v>
      </c>
      <c r="CF9" s="1">
        <v>8</v>
      </c>
      <c r="CG9" s="1">
        <v>8</v>
      </c>
      <c r="CH9" s="1">
        <v>8</v>
      </c>
      <c r="CI9" s="1">
        <v>8</v>
      </c>
      <c r="CJ9" s="1">
        <v>8</v>
      </c>
      <c r="CK9" s="1">
        <v>8</v>
      </c>
      <c r="CL9" s="1">
        <v>8</v>
      </c>
      <c r="CM9" s="1">
        <v>8</v>
      </c>
      <c r="CN9" s="1">
        <v>8</v>
      </c>
      <c r="CO9" s="1">
        <v>8</v>
      </c>
      <c r="CP9" s="1">
        <v>8</v>
      </c>
      <c r="CQ9" s="1">
        <v>8</v>
      </c>
      <c r="CR9" s="1">
        <v>8</v>
      </c>
      <c r="CS9" s="1">
        <v>8</v>
      </c>
      <c r="CT9" s="1">
        <v>8</v>
      </c>
      <c r="CU9" s="1">
        <v>8</v>
      </c>
      <c r="CV9" s="1">
        <v>8</v>
      </c>
      <c r="CW9" s="1">
        <v>8</v>
      </c>
      <c r="CX9" s="1">
        <v>8</v>
      </c>
      <c r="CY9" s="1">
        <v>8</v>
      </c>
      <c r="CZ9" s="1">
        <v>8</v>
      </c>
      <c r="DA9" s="1">
        <v>8</v>
      </c>
      <c r="DB9" s="1">
        <v>8</v>
      </c>
      <c r="DC9" s="1">
        <v>8</v>
      </c>
      <c r="DD9" s="1">
        <v>8</v>
      </c>
      <c r="DE9" s="1">
        <v>8</v>
      </c>
      <c r="DF9" s="1">
        <v>8</v>
      </c>
      <c r="DG9" s="1">
        <v>8</v>
      </c>
      <c r="DH9" s="1">
        <v>8</v>
      </c>
      <c r="DI9" s="1">
        <v>8</v>
      </c>
      <c r="DJ9" s="1">
        <v>8</v>
      </c>
      <c r="DK9" s="1">
        <v>8</v>
      </c>
      <c r="DL9" s="1">
        <v>8</v>
      </c>
      <c r="DM9" s="1">
        <v>8</v>
      </c>
      <c r="DN9" s="1">
        <v>8</v>
      </c>
      <c r="DO9" s="1">
        <v>8</v>
      </c>
      <c r="DP9" s="1">
        <v>8</v>
      </c>
      <c r="DQ9" s="1">
        <v>8</v>
      </c>
      <c r="DR9" s="1">
        <v>8</v>
      </c>
      <c r="DS9" s="1">
        <v>8</v>
      </c>
      <c r="DT9" s="1">
        <v>8</v>
      </c>
      <c r="DU9" s="1">
        <v>8</v>
      </c>
      <c r="DV9" s="1">
        <v>8</v>
      </c>
      <c r="DW9" s="1">
        <v>8</v>
      </c>
      <c r="DX9" s="1">
        <v>8</v>
      </c>
      <c r="DY9" s="1">
        <v>8</v>
      </c>
      <c r="DZ9" s="1">
        <v>8</v>
      </c>
      <c r="EA9" s="1">
        <v>8</v>
      </c>
      <c r="EB9" s="1">
        <v>8</v>
      </c>
      <c r="EC9" s="1">
        <v>8</v>
      </c>
      <c r="ED9" s="1">
        <v>8</v>
      </c>
      <c r="EE9" s="1">
        <v>8</v>
      </c>
      <c r="EF9" s="1">
        <v>8</v>
      </c>
      <c r="EG9" s="1">
        <v>8</v>
      </c>
      <c r="EH9" s="1">
        <v>8</v>
      </c>
      <c r="EI9" s="1">
        <v>8</v>
      </c>
      <c r="EJ9" s="1">
        <v>8</v>
      </c>
      <c r="EK9" s="1">
        <v>8</v>
      </c>
      <c r="EL9" s="1">
        <v>8</v>
      </c>
      <c r="EM9" s="1">
        <v>8</v>
      </c>
      <c r="EN9" s="1">
        <v>8</v>
      </c>
      <c r="EO9" s="1">
        <v>8</v>
      </c>
      <c r="EP9" s="1">
        <v>8</v>
      </c>
      <c r="EQ9" s="1">
        <v>8</v>
      </c>
      <c r="ER9" s="1">
        <v>8</v>
      </c>
      <c r="ES9" s="1">
        <v>8</v>
      </c>
      <c r="ET9" s="1">
        <v>8</v>
      </c>
      <c r="EU9" s="1">
        <v>8</v>
      </c>
      <c r="EV9" s="1">
        <v>8</v>
      </c>
      <c r="EW9" s="1">
        <v>8</v>
      </c>
      <c r="EX9" s="1">
        <v>8</v>
      </c>
      <c r="EY9" s="1">
        <v>8</v>
      </c>
      <c r="EZ9" s="1">
        <v>8</v>
      </c>
      <c r="FA9" s="1">
        <v>8</v>
      </c>
      <c r="FB9" s="1">
        <v>8</v>
      </c>
      <c r="FC9" s="1">
        <v>8</v>
      </c>
      <c r="FD9" s="1">
        <v>8</v>
      </c>
      <c r="FE9" s="1">
        <v>8</v>
      </c>
      <c r="FF9" s="1">
        <v>8</v>
      </c>
      <c r="FG9" s="1">
        <v>8</v>
      </c>
      <c r="FH9" s="1">
        <v>8</v>
      </c>
      <c r="FI9" s="1">
        <v>8</v>
      </c>
      <c r="FJ9" s="1">
        <v>8</v>
      </c>
      <c r="FK9" s="1">
        <v>8</v>
      </c>
      <c r="FL9" s="1">
        <v>8</v>
      </c>
      <c r="FM9" s="1">
        <v>8</v>
      </c>
      <c r="FN9" s="1">
        <v>8</v>
      </c>
      <c r="FO9" s="1">
        <v>8</v>
      </c>
      <c r="FP9" s="1">
        <v>8</v>
      </c>
      <c r="FQ9" s="1">
        <v>8</v>
      </c>
      <c r="FR9" s="1">
        <v>8</v>
      </c>
      <c r="FS9" s="1">
        <v>8</v>
      </c>
      <c r="FT9" s="1">
        <v>8</v>
      </c>
      <c r="FU9" s="1">
        <v>8</v>
      </c>
      <c r="FV9" s="1">
        <v>8</v>
      </c>
      <c r="FW9" s="1">
        <v>8</v>
      </c>
      <c r="FX9" s="1">
        <v>8</v>
      </c>
      <c r="FY9" s="1">
        <v>8</v>
      </c>
      <c r="FZ9" s="1">
        <v>8</v>
      </c>
      <c r="GA9" s="1">
        <v>8</v>
      </c>
      <c r="GB9" s="1">
        <v>8</v>
      </c>
      <c r="GC9" s="1">
        <v>8</v>
      </c>
      <c r="GD9" s="1">
        <v>8</v>
      </c>
      <c r="GE9" s="1">
        <v>8</v>
      </c>
      <c r="GF9" s="1">
        <v>8</v>
      </c>
      <c r="GG9" s="1">
        <v>8</v>
      </c>
      <c r="GH9" s="1">
        <v>8</v>
      </c>
      <c r="GI9" s="1">
        <v>8</v>
      </c>
      <c r="GJ9" s="1">
        <v>8</v>
      </c>
      <c r="GK9" s="1">
        <v>8</v>
      </c>
      <c r="GL9" s="1">
        <v>8</v>
      </c>
      <c r="GM9" s="1">
        <v>8</v>
      </c>
      <c r="GN9" s="1">
        <v>8</v>
      </c>
      <c r="GO9" s="1">
        <v>8</v>
      </c>
      <c r="GP9" s="1">
        <v>8</v>
      </c>
      <c r="GQ9" s="1">
        <v>8</v>
      </c>
      <c r="GR9" s="1">
        <v>8</v>
      </c>
      <c r="GS9" s="1">
        <v>8</v>
      </c>
      <c r="GT9" s="1">
        <v>8</v>
      </c>
      <c r="GU9" s="1">
        <v>8</v>
      </c>
      <c r="GV9" s="1">
        <v>8</v>
      </c>
      <c r="GW9" s="1">
        <v>8</v>
      </c>
      <c r="GX9" s="1">
        <v>8</v>
      </c>
      <c r="GY9" s="1">
        <v>8</v>
      </c>
      <c r="GZ9" s="1">
        <v>8</v>
      </c>
      <c r="HA9" s="1">
        <v>8</v>
      </c>
      <c r="HB9" s="1">
        <v>8</v>
      </c>
      <c r="HC9" s="1">
        <v>8</v>
      </c>
      <c r="HD9" s="1">
        <v>8</v>
      </c>
      <c r="HE9" s="1">
        <v>8</v>
      </c>
      <c r="HF9" s="1">
        <v>8</v>
      </c>
      <c r="HG9" s="1">
        <v>8</v>
      </c>
      <c r="HH9" s="1">
        <v>8</v>
      </c>
      <c r="HI9" s="1">
        <v>8</v>
      </c>
      <c r="HJ9" s="1">
        <v>8</v>
      </c>
      <c r="HK9" s="1">
        <v>8</v>
      </c>
      <c r="HL9" s="1">
        <v>8</v>
      </c>
      <c r="HM9" s="1">
        <v>8</v>
      </c>
      <c r="HN9" s="1">
        <v>8</v>
      </c>
      <c r="HO9" s="1">
        <v>8</v>
      </c>
      <c r="HP9" s="1">
        <v>8</v>
      </c>
      <c r="HQ9" s="1">
        <v>8</v>
      </c>
      <c r="HR9" s="1">
        <v>8</v>
      </c>
      <c r="HS9" s="1">
        <v>8</v>
      </c>
      <c r="HT9" s="1">
        <v>8</v>
      </c>
      <c r="HU9" s="1">
        <v>8</v>
      </c>
      <c r="HV9" s="1">
        <v>8</v>
      </c>
      <c r="HW9" s="1">
        <v>8</v>
      </c>
      <c r="HX9" s="1">
        <v>8</v>
      </c>
      <c r="HY9" s="1">
        <v>8</v>
      </c>
      <c r="HZ9" s="1">
        <v>8</v>
      </c>
      <c r="IA9" s="1">
        <v>8</v>
      </c>
      <c r="IB9" s="1">
        <v>8</v>
      </c>
      <c r="IC9" s="1">
        <v>8</v>
      </c>
      <c r="ID9" s="1">
        <v>8</v>
      </c>
      <c r="IE9" s="1">
        <v>8</v>
      </c>
      <c r="IF9" s="1">
        <v>8</v>
      </c>
      <c r="IG9" s="1">
        <v>8</v>
      </c>
      <c r="IH9" s="1">
        <v>8</v>
      </c>
      <c r="II9" s="1">
        <v>8</v>
      </c>
      <c r="IJ9" s="1">
        <v>8</v>
      </c>
      <c r="IK9" s="1">
        <v>8</v>
      </c>
      <c r="IL9" s="1">
        <v>8</v>
      </c>
      <c r="IM9" s="1">
        <v>8</v>
      </c>
      <c r="IN9" s="1">
        <v>8</v>
      </c>
      <c r="IO9" s="1">
        <v>8</v>
      </c>
      <c r="IP9" s="1">
        <v>8</v>
      </c>
      <c r="IQ9" s="1">
        <v>8</v>
      </c>
    </row>
    <row r="10" spans="1:251">
      <c r="A10" s="4" t="s">
        <v>258</v>
      </c>
      <c r="B10" s="8" t="s">
        <v>262</v>
      </c>
      <c r="C10" s="8" t="s">
        <v>263</v>
      </c>
      <c r="D10" s="8" t="s">
        <v>264</v>
      </c>
      <c r="E10" s="8" t="s">
        <v>265</v>
      </c>
      <c r="F10" s="8" t="s">
        <v>266</v>
      </c>
      <c r="G10" s="8" t="s">
        <v>267</v>
      </c>
      <c r="H10" s="8" t="s">
        <v>268</v>
      </c>
      <c r="I10" s="8" t="s">
        <v>269</v>
      </c>
      <c r="J10" s="8" t="s">
        <v>270</v>
      </c>
      <c r="K10" s="8" t="s">
        <v>271</v>
      </c>
      <c r="L10" s="8" t="s">
        <v>272</v>
      </c>
      <c r="M10" s="8" t="s">
        <v>273</v>
      </c>
      <c r="N10" s="8" t="s">
        <v>274</v>
      </c>
      <c r="O10" s="8" t="s">
        <v>275</v>
      </c>
      <c r="P10" s="8" t="s">
        <v>276</v>
      </c>
      <c r="Q10" s="8" t="s">
        <v>277</v>
      </c>
      <c r="R10" s="8" t="s">
        <v>278</v>
      </c>
      <c r="S10" s="8" t="s">
        <v>279</v>
      </c>
      <c r="T10" s="8" t="s">
        <v>280</v>
      </c>
      <c r="U10" s="8" t="s">
        <v>281</v>
      </c>
      <c r="V10" s="8" t="s">
        <v>282</v>
      </c>
      <c r="W10" s="8" t="s">
        <v>283</v>
      </c>
      <c r="X10" s="8" t="s">
        <v>284</v>
      </c>
      <c r="Y10" s="8" t="s">
        <v>285</v>
      </c>
      <c r="Z10" s="8" t="s">
        <v>286</v>
      </c>
      <c r="AA10" s="8" t="s">
        <v>287</v>
      </c>
      <c r="AB10" s="8" t="s">
        <v>288</v>
      </c>
      <c r="AC10" s="8" t="s">
        <v>289</v>
      </c>
      <c r="AD10" s="8" t="s">
        <v>290</v>
      </c>
      <c r="AE10" s="8" t="s">
        <v>291</v>
      </c>
      <c r="AF10" s="8" t="s">
        <v>292</v>
      </c>
      <c r="AG10" s="8" t="s">
        <v>293</v>
      </c>
      <c r="AH10" s="8" t="s">
        <v>294</v>
      </c>
      <c r="AI10" s="8" t="s">
        <v>295</v>
      </c>
      <c r="AJ10" s="8" t="s">
        <v>296</v>
      </c>
      <c r="AK10" s="8" t="s">
        <v>297</v>
      </c>
      <c r="AL10" s="8" t="s">
        <v>298</v>
      </c>
      <c r="AM10" s="8" t="s">
        <v>299</v>
      </c>
      <c r="AN10" s="8" t="s">
        <v>300</v>
      </c>
      <c r="AO10" s="8" t="s">
        <v>301</v>
      </c>
      <c r="AP10" s="8" t="s">
        <v>302</v>
      </c>
      <c r="AQ10" s="8" t="s">
        <v>303</v>
      </c>
      <c r="AR10" s="8" t="s">
        <v>304</v>
      </c>
      <c r="AS10" s="8" t="s">
        <v>305</v>
      </c>
      <c r="AT10" s="8" t="s">
        <v>306</v>
      </c>
      <c r="AU10" s="8" t="s">
        <v>307</v>
      </c>
      <c r="AV10" s="8" t="s">
        <v>308</v>
      </c>
      <c r="AW10" s="8" t="s">
        <v>309</v>
      </c>
      <c r="AX10" s="8" t="s">
        <v>310</v>
      </c>
      <c r="AY10" s="8" t="s">
        <v>311</v>
      </c>
      <c r="AZ10" s="8" t="s">
        <v>312</v>
      </c>
      <c r="BA10" s="8" t="s">
        <v>313</v>
      </c>
      <c r="BB10" s="8" t="s">
        <v>314</v>
      </c>
      <c r="BC10" s="8" t="s">
        <v>315</v>
      </c>
      <c r="BD10" s="8" t="s">
        <v>316</v>
      </c>
      <c r="BE10" s="8" t="s">
        <v>317</v>
      </c>
      <c r="BF10" s="8" t="s">
        <v>318</v>
      </c>
      <c r="BG10" s="8" t="s">
        <v>319</v>
      </c>
      <c r="BH10" s="8" t="s">
        <v>320</v>
      </c>
      <c r="BI10" s="8" t="s">
        <v>321</v>
      </c>
      <c r="BJ10" s="8" t="s">
        <v>322</v>
      </c>
      <c r="BK10" s="8" t="s">
        <v>323</v>
      </c>
      <c r="BL10" s="8" t="s">
        <v>324</v>
      </c>
      <c r="BM10" s="8" t="s">
        <v>325</v>
      </c>
      <c r="BN10" s="8" t="s">
        <v>326</v>
      </c>
      <c r="BO10" s="8" t="s">
        <v>327</v>
      </c>
      <c r="BP10" s="8" t="s">
        <v>328</v>
      </c>
      <c r="BQ10" s="8" t="s">
        <v>329</v>
      </c>
      <c r="BR10" s="8" t="s">
        <v>330</v>
      </c>
      <c r="BS10" s="8" t="s">
        <v>331</v>
      </c>
      <c r="BT10" s="8" t="s">
        <v>332</v>
      </c>
      <c r="BU10" s="8" t="s">
        <v>333</v>
      </c>
      <c r="BV10" s="8" t="s">
        <v>334</v>
      </c>
      <c r="BW10" s="8" t="s">
        <v>335</v>
      </c>
      <c r="BX10" s="8" t="s">
        <v>336</v>
      </c>
      <c r="BY10" s="8" t="s">
        <v>337</v>
      </c>
      <c r="BZ10" s="8" t="s">
        <v>338</v>
      </c>
      <c r="CA10" s="8" t="s">
        <v>339</v>
      </c>
      <c r="CB10" s="8" t="s">
        <v>340</v>
      </c>
      <c r="CC10" s="8" t="s">
        <v>341</v>
      </c>
      <c r="CD10" s="8" t="s">
        <v>342</v>
      </c>
      <c r="CE10" s="8" t="s">
        <v>343</v>
      </c>
      <c r="CF10" s="8" t="s">
        <v>344</v>
      </c>
      <c r="CG10" s="8" t="s">
        <v>345</v>
      </c>
      <c r="CH10" s="8" t="s">
        <v>346</v>
      </c>
      <c r="CI10" s="8" t="s">
        <v>347</v>
      </c>
      <c r="CJ10" s="8" t="s">
        <v>348</v>
      </c>
      <c r="CK10" s="8" t="s">
        <v>349</v>
      </c>
      <c r="CL10" s="8" t="s">
        <v>350</v>
      </c>
      <c r="CM10" s="8" t="s">
        <v>351</v>
      </c>
      <c r="CN10" s="8" t="s">
        <v>352</v>
      </c>
      <c r="CO10" s="8" t="s">
        <v>353</v>
      </c>
      <c r="CP10" s="8" t="s">
        <v>354</v>
      </c>
      <c r="CQ10" s="8" t="s">
        <v>355</v>
      </c>
      <c r="CR10" s="8" t="s">
        <v>356</v>
      </c>
      <c r="CS10" s="8" t="s">
        <v>357</v>
      </c>
      <c r="CT10" s="8" t="s">
        <v>358</v>
      </c>
      <c r="CU10" s="8" t="s">
        <v>359</v>
      </c>
      <c r="CV10" s="8" t="s">
        <v>360</v>
      </c>
      <c r="CW10" s="8" t="s">
        <v>361</v>
      </c>
      <c r="CX10" s="8" t="s">
        <v>362</v>
      </c>
      <c r="CY10" s="8" t="s">
        <v>363</v>
      </c>
      <c r="CZ10" s="8" t="s">
        <v>364</v>
      </c>
      <c r="DA10" s="8" t="s">
        <v>365</v>
      </c>
      <c r="DB10" s="8" t="s">
        <v>366</v>
      </c>
      <c r="DC10" s="8" t="s">
        <v>367</v>
      </c>
      <c r="DD10" s="8" t="s">
        <v>368</v>
      </c>
      <c r="DE10" s="8" t="s">
        <v>369</v>
      </c>
      <c r="DF10" s="8" t="s">
        <v>370</v>
      </c>
      <c r="DG10" s="8" t="s">
        <v>371</v>
      </c>
      <c r="DH10" s="8" t="s">
        <v>372</v>
      </c>
      <c r="DI10" s="8" t="s">
        <v>373</v>
      </c>
      <c r="DJ10" s="8" t="s">
        <v>374</v>
      </c>
      <c r="DK10" s="8" t="s">
        <v>375</v>
      </c>
      <c r="DL10" s="8" t="s">
        <v>376</v>
      </c>
      <c r="DM10" s="8" t="s">
        <v>377</v>
      </c>
      <c r="DN10" s="8" t="s">
        <v>378</v>
      </c>
      <c r="DO10" s="8" t="s">
        <v>379</v>
      </c>
      <c r="DP10" s="8" t="s">
        <v>380</v>
      </c>
      <c r="DQ10" s="8" t="s">
        <v>381</v>
      </c>
      <c r="DR10" s="8" t="s">
        <v>382</v>
      </c>
      <c r="DS10" s="8" t="s">
        <v>383</v>
      </c>
      <c r="DT10" s="8" t="s">
        <v>384</v>
      </c>
      <c r="DU10" s="8" t="s">
        <v>385</v>
      </c>
      <c r="DV10" s="8" t="s">
        <v>386</v>
      </c>
      <c r="DW10" s="8" t="s">
        <v>387</v>
      </c>
      <c r="DX10" s="8" t="s">
        <v>388</v>
      </c>
      <c r="DY10" s="8" t="s">
        <v>389</v>
      </c>
      <c r="DZ10" s="8" t="s">
        <v>390</v>
      </c>
      <c r="EA10" s="8" t="s">
        <v>391</v>
      </c>
      <c r="EB10" s="8" t="s">
        <v>392</v>
      </c>
      <c r="EC10" s="8" t="s">
        <v>393</v>
      </c>
      <c r="ED10" s="8" t="s">
        <v>394</v>
      </c>
      <c r="EE10" s="8" t="s">
        <v>395</v>
      </c>
      <c r="EF10" s="8" t="s">
        <v>396</v>
      </c>
      <c r="EG10" s="8" t="s">
        <v>397</v>
      </c>
      <c r="EH10" s="8" t="s">
        <v>398</v>
      </c>
      <c r="EI10" s="8" t="s">
        <v>399</v>
      </c>
      <c r="EJ10" s="8" t="s">
        <v>400</v>
      </c>
      <c r="EK10" s="8" t="s">
        <v>401</v>
      </c>
      <c r="EL10" s="8" t="s">
        <v>402</v>
      </c>
      <c r="EM10" s="8" t="s">
        <v>403</v>
      </c>
      <c r="EN10" s="8" t="s">
        <v>404</v>
      </c>
      <c r="EO10" s="8" t="s">
        <v>405</v>
      </c>
      <c r="EP10" s="8" t="s">
        <v>406</v>
      </c>
      <c r="EQ10" s="8" t="s">
        <v>407</v>
      </c>
      <c r="ER10" s="8" t="s">
        <v>408</v>
      </c>
      <c r="ES10" s="8" t="s">
        <v>409</v>
      </c>
      <c r="ET10" s="8" t="s">
        <v>410</v>
      </c>
      <c r="EU10" s="8" t="s">
        <v>411</v>
      </c>
      <c r="EV10" s="8" t="s">
        <v>412</v>
      </c>
      <c r="EW10" s="8" t="s">
        <v>413</v>
      </c>
      <c r="EX10" s="8" t="s">
        <v>414</v>
      </c>
      <c r="EY10" s="8" t="s">
        <v>415</v>
      </c>
      <c r="EZ10" s="8" t="s">
        <v>416</v>
      </c>
      <c r="FA10" s="8" t="s">
        <v>417</v>
      </c>
      <c r="FB10" s="8" t="s">
        <v>418</v>
      </c>
      <c r="FC10" s="8" t="s">
        <v>419</v>
      </c>
      <c r="FD10" s="8" t="s">
        <v>420</v>
      </c>
      <c r="FE10" s="8" t="s">
        <v>421</v>
      </c>
      <c r="FF10" s="8" t="s">
        <v>422</v>
      </c>
      <c r="FG10" s="8" t="s">
        <v>423</v>
      </c>
      <c r="FH10" s="8" t="s">
        <v>424</v>
      </c>
      <c r="FI10" s="8" t="s">
        <v>425</v>
      </c>
      <c r="FJ10" s="8" t="s">
        <v>426</v>
      </c>
      <c r="FK10" s="8" t="s">
        <v>427</v>
      </c>
      <c r="FL10" s="8" t="s">
        <v>428</v>
      </c>
      <c r="FM10" s="8" t="s">
        <v>429</v>
      </c>
      <c r="FN10" s="8" t="s">
        <v>430</v>
      </c>
      <c r="FO10" s="8" t="s">
        <v>431</v>
      </c>
      <c r="FP10" s="8" t="s">
        <v>432</v>
      </c>
      <c r="FQ10" s="8" t="s">
        <v>433</v>
      </c>
      <c r="FR10" s="8" t="s">
        <v>434</v>
      </c>
      <c r="FS10" s="8" t="s">
        <v>435</v>
      </c>
      <c r="FT10" s="8" t="s">
        <v>436</v>
      </c>
      <c r="FU10" s="8" t="s">
        <v>437</v>
      </c>
      <c r="FV10" s="8" t="s">
        <v>438</v>
      </c>
      <c r="FW10" s="8" t="s">
        <v>439</v>
      </c>
      <c r="FX10" s="8" t="s">
        <v>440</v>
      </c>
      <c r="FY10" s="8" t="s">
        <v>441</v>
      </c>
      <c r="FZ10" s="8" t="s">
        <v>442</v>
      </c>
      <c r="GA10" s="8" t="s">
        <v>443</v>
      </c>
      <c r="GB10" s="8" t="s">
        <v>444</v>
      </c>
      <c r="GC10" s="8" t="s">
        <v>445</v>
      </c>
      <c r="GD10" s="8" t="s">
        <v>446</v>
      </c>
      <c r="GE10" s="8" t="s">
        <v>447</v>
      </c>
      <c r="GF10" s="8" t="s">
        <v>448</v>
      </c>
      <c r="GG10" s="8" t="s">
        <v>449</v>
      </c>
      <c r="GH10" s="8" t="s">
        <v>450</v>
      </c>
      <c r="GI10" s="8" t="s">
        <v>451</v>
      </c>
      <c r="GJ10" s="8" t="s">
        <v>452</v>
      </c>
      <c r="GK10" s="8" t="s">
        <v>453</v>
      </c>
      <c r="GL10" s="8" t="s">
        <v>454</v>
      </c>
      <c r="GM10" s="8" t="s">
        <v>455</v>
      </c>
      <c r="GN10" s="8" t="s">
        <v>456</v>
      </c>
      <c r="GO10" s="8" t="s">
        <v>457</v>
      </c>
      <c r="GP10" s="8" t="s">
        <v>458</v>
      </c>
      <c r="GQ10" s="8" t="s">
        <v>459</v>
      </c>
      <c r="GR10" s="8" t="s">
        <v>460</v>
      </c>
      <c r="GS10" s="8" t="s">
        <v>461</v>
      </c>
      <c r="GT10" s="8" t="s">
        <v>462</v>
      </c>
      <c r="GU10" s="8" t="s">
        <v>463</v>
      </c>
      <c r="GV10" s="8" t="s">
        <v>464</v>
      </c>
      <c r="GW10" s="8" t="s">
        <v>465</v>
      </c>
      <c r="GX10" s="8" t="s">
        <v>466</v>
      </c>
      <c r="GY10" s="8" t="s">
        <v>467</v>
      </c>
      <c r="GZ10" s="8" t="s">
        <v>468</v>
      </c>
      <c r="HA10" s="8" t="s">
        <v>469</v>
      </c>
      <c r="HB10" s="8" t="s">
        <v>470</v>
      </c>
      <c r="HC10" s="8" t="s">
        <v>471</v>
      </c>
      <c r="HD10" s="8" t="s">
        <v>472</v>
      </c>
      <c r="HE10" s="8" t="s">
        <v>473</v>
      </c>
      <c r="HF10" s="8" t="s">
        <v>474</v>
      </c>
      <c r="HG10" s="8" t="s">
        <v>475</v>
      </c>
      <c r="HH10" s="8" t="s">
        <v>476</v>
      </c>
      <c r="HI10" s="8" t="s">
        <v>477</v>
      </c>
      <c r="HJ10" s="8" t="s">
        <v>478</v>
      </c>
      <c r="HK10" s="8" t="s">
        <v>479</v>
      </c>
      <c r="HL10" s="8" t="s">
        <v>480</v>
      </c>
      <c r="HM10" s="8" t="s">
        <v>481</v>
      </c>
      <c r="HN10" s="8" t="s">
        <v>482</v>
      </c>
      <c r="HO10" s="8" t="s">
        <v>483</v>
      </c>
      <c r="HP10" s="8" t="s">
        <v>484</v>
      </c>
      <c r="HQ10" s="8" t="s">
        <v>485</v>
      </c>
      <c r="HR10" s="8" t="s">
        <v>486</v>
      </c>
      <c r="HS10" s="8" t="s">
        <v>487</v>
      </c>
      <c r="HT10" s="8" t="s">
        <v>488</v>
      </c>
      <c r="HU10" s="8" t="s">
        <v>489</v>
      </c>
      <c r="HV10" s="8" t="s">
        <v>490</v>
      </c>
      <c r="HW10" s="8" t="s">
        <v>491</v>
      </c>
      <c r="HX10" s="8" t="s">
        <v>492</v>
      </c>
      <c r="HY10" s="8" t="s">
        <v>493</v>
      </c>
      <c r="HZ10" s="8" t="s">
        <v>494</v>
      </c>
      <c r="IA10" s="8" t="s">
        <v>495</v>
      </c>
      <c r="IB10" s="8" t="s">
        <v>496</v>
      </c>
      <c r="IC10" s="8" t="s">
        <v>497</v>
      </c>
      <c r="ID10" s="8" t="s">
        <v>498</v>
      </c>
      <c r="IE10" s="8" t="s">
        <v>499</v>
      </c>
      <c r="IF10" s="8" t="s">
        <v>500</v>
      </c>
      <c r="IG10" s="8" t="s">
        <v>501</v>
      </c>
      <c r="IH10" s="8" t="s">
        <v>502</v>
      </c>
      <c r="II10" s="8" t="s">
        <v>503</v>
      </c>
      <c r="IJ10" s="8" t="s">
        <v>504</v>
      </c>
      <c r="IK10" s="8" t="s">
        <v>505</v>
      </c>
      <c r="IL10" s="8" t="s">
        <v>506</v>
      </c>
      <c r="IM10" s="8" t="s">
        <v>507</v>
      </c>
      <c r="IN10" s="8" t="s">
        <v>508</v>
      </c>
      <c r="IO10" s="8" t="s">
        <v>509</v>
      </c>
      <c r="IP10" s="8" t="s">
        <v>510</v>
      </c>
      <c r="IQ10" s="8" t="s">
        <v>511</v>
      </c>
    </row>
    <row r="11" spans="1:251">
      <c r="A11" s="10">
        <v>42036</v>
      </c>
      <c r="B11" s="9">
        <v>18840.314999999999</v>
      </c>
      <c r="C11" s="9">
        <v>9318.1939999999995</v>
      </c>
      <c r="D11" s="9">
        <v>9522.1209999999992</v>
      </c>
      <c r="E11" s="9">
        <v>11661.694</v>
      </c>
      <c r="F11" s="9">
        <v>6292.223</v>
      </c>
      <c r="G11" s="9">
        <v>5369.4709999999995</v>
      </c>
      <c r="H11" s="9">
        <v>1652.1469999999999</v>
      </c>
      <c r="I11" s="9">
        <v>858.59</v>
      </c>
      <c r="J11" s="9">
        <v>793.55799999999999</v>
      </c>
      <c r="K11" s="9">
        <v>1048.818</v>
      </c>
      <c r="L11" s="9">
        <v>401.161</v>
      </c>
      <c r="M11" s="9">
        <v>647.65599999999995</v>
      </c>
      <c r="N11" s="9">
        <v>555.54899999999998</v>
      </c>
      <c r="O11" s="9">
        <v>255.042</v>
      </c>
      <c r="P11" s="9">
        <v>300.50700000000001</v>
      </c>
      <c r="Q11" s="9">
        <v>1053.2940000000001</v>
      </c>
      <c r="R11" s="9">
        <v>434.017</v>
      </c>
      <c r="S11" s="9">
        <v>619.27599999999995</v>
      </c>
      <c r="T11" s="9">
        <v>980.69299999999998</v>
      </c>
      <c r="U11" s="9">
        <v>378.30500000000001</v>
      </c>
      <c r="V11" s="9">
        <v>602.38800000000003</v>
      </c>
      <c r="W11" s="9">
        <v>2147.44</v>
      </c>
      <c r="X11" s="9">
        <v>1140.307</v>
      </c>
      <c r="Y11" s="9">
        <v>1007.133</v>
      </c>
      <c r="Z11" s="9">
        <v>9514.2540000000008</v>
      </c>
      <c r="AA11" s="9">
        <v>5151.9160000000002</v>
      </c>
      <c r="AB11" s="9">
        <v>4362.3370000000004</v>
      </c>
      <c r="AC11" s="9">
        <v>1956.8019999999999</v>
      </c>
      <c r="AD11" s="9">
        <v>1027.472</v>
      </c>
      <c r="AE11" s="9">
        <v>929.33</v>
      </c>
      <c r="AF11" s="9">
        <v>7685.7889999999998</v>
      </c>
      <c r="AG11" s="9">
        <v>3959.54</v>
      </c>
      <c r="AH11" s="9">
        <v>3726.2489999999998</v>
      </c>
      <c r="AI11" s="9">
        <v>904.31100000000004</v>
      </c>
      <c r="AJ11" s="9">
        <v>452.05200000000002</v>
      </c>
      <c r="AK11" s="9">
        <v>452.25900000000001</v>
      </c>
      <c r="AL11" s="9">
        <v>12571.217000000001</v>
      </c>
      <c r="AM11" s="9">
        <v>6725.5749999999998</v>
      </c>
      <c r="AN11" s="9">
        <v>5845.643</v>
      </c>
      <c r="AO11" s="9">
        <v>11243.749</v>
      </c>
      <c r="AP11" s="9">
        <v>6062.8389999999999</v>
      </c>
      <c r="AQ11" s="9">
        <v>5180.91</v>
      </c>
      <c r="AR11" s="9">
        <v>10481.849</v>
      </c>
      <c r="AS11" s="9">
        <v>5703.91</v>
      </c>
      <c r="AT11" s="9">
        <v>4777.9390000000003</v>
      </c>
      <c r="AU11" s="9">
        <v>2984.3939999999998</v>
      </c>
      <c r="AV11" s="9">
        <v>1515.2280000000001</v>
      </c>
      <c r="AW11" s="9">
        <v>1469.1659999999999</v>
      </c>
      <c r="AX11" s="9">
        <v>1834.8979999999999</v>
      </c>
      <c r="AY11" s="9">
        <v>962.21199999999999</v>
      </c>
      <c r="AZ11" s="9">
        <v>872.68700000000001</v>
      </c>
      <c r="BA11" s="9">
        <v>925.375</v>
      </c>
      <c r="BB11" s="9">
        <v>528.86</v>
      </c>
      <c r="BC11" s="9">
        <v>396.51499999999999</v>
      </c>
      <c r="BD11" s="9">
        <v>761.60599999999999</v>
      </c>
      <c r="BE11" s="9">
        <v>411.80700000000002</v>
      </c>
      <c r="BF11" s="9">
        <v>349.798</v>
      </c>
      <c r="BG11" s="9">
        <v>6417.0159999999996</v>
      </c>
      <c r="BH11" s="9">
        <v>2614.165</v>
      </c>
      <c r="BI11" s="9">
        <v>3802.8519999999999</v>
      </c>
      <c r="BJ11" s="9">
        <v>1353.248</v>
      </c>
      <c r="BK11" s="9">
        <v>482.64600000000002</v>
      </c>
      <c r="BL11" s="9">
        <v>870.60299999999995</v>
      </c>
      <c r="BM11" s="9">
        <v>327.87</v>
      </c>
      <c r="BN11" s="9">
        <v>140.39599999999999</v>
      </c>
      <c r="BO11" s="9">
        <v>187.47399999999999</v>
      </c>
      <c r="BP11" s="9">
        <v>1139.7550000000001</v>
      </c>
      <c r="BQ11" s="9">
        <v>403.20499999999998</v>
      </c>
      <c r="BR11" s="9">
        <v>736.55</v>
      </c>
      <c r="BS11" s="9">
        <v>167.749</v>
      </c>
      <c r="BT11" s="9">
        <v>57.149000000000001</v>
      </c>
      <c r="BU11" s="9">
        <v>110.6</v>
      </c>
      <c r="BV11" s="9">
        <v>921.06200000000001</v>
      </c>
      <c r="BW11" s="9">
        <v>323.64600000000002</v>
      </c>
      <c r="BX11" s="9">
        <v>597.41499999999996</v>
      </c>
      <c r="BY11" s="9">
        <v>106.435</v>
      </c>
      <c r="BZ11" s="9">
        <v>48.915999999999997</v>
      </c>
      <c r="CA11" s="9">
        <v>57.52</v>
      </c>
      <c r="CB11" s="9">
        <v>218.67400000000001</v>
      </c>
      <c r="CC11" s="9">
        <v>80.465999999999994</v>
      </c>
      <c r="CD11" s="9">
        <v>138.208</v>
      </c>
      <c r="CE11" s="9">
        <v>276.916</v>
      </c>
      <c r="CF11" s="9">
        <v>18.664999999999999</v>
      </c>
      <c r="CG11" s="9">
        <v>258.25099999999998</v>
      </c>
      <c r="CH11" s="9">
        <v>2679.8330000000001</v>
      </c>
      <c r="CI11" s="9">
        <v>1134.4680000000001</v>
      </c>
      <c r="CJ11" s="9">
        <v>1545.366</v>
      </c>
      <c r="CK11" s="9">
        <v>2120.0349999999999</v>
      </c>
      <c r="CL11" s="9">
        <v>895.47799999999995</v>
      </c>
      <c r="CM11" s="9">
        <v>1224.557</v>
      </c>
      <c r="CN11" s="9">
        <v>264.94499999999999</v>
      </c>
      <c r="CO11" s="9">
        <v>108.626</v>
      </c>
      <c r="CP11" s="9">
        <v>156.31899999999999</v>
      </c>
      <c r="CQ11" s="9">
        <v>1855.09</v>
      </c>
      <c r="CR11" s="9">
        <v>786.85199999999998</v>
      </c>
      <c r="CS11" s="9">
        <v>1068.2370000000001</v>
      </c>
      <c r="CT11" s="9">
        <v>11926.638999999999</v>
      </c>
      <c r="CU11" s="9">
        <v>6400.8490000000002</v>
      </c>
      <c r="CV11" s="9">
        <v>5525.79</v>
      </c>
      <c r="CW11" s="9">
        <v>6913.6760000000004</v>
      </c>
      <c r="CX11" s="9">
        <v>2917.346</v>
      </c>
      <c r="CY11" s="9">
        <v>3996.3310000000001</v>
      </c>
      <c r="CZ11" s="9">
        <v>1072.9480000000001</v>
      </c>
      <c r="DA11" s="9">
        <v>393.178</v>
      </c>
      <c r="DB11" s="9">
        <v>679.77099999999996</v>
      </c>
      <c r="DC11" s="9">
        <v>15533.134</v>
      </c>
      <c r="DD11" s="9">
        <v>7726.7820000000002</v>
      </c>
      <c r="DE11" s="9">
        <v>7806.3509999999997</v>
      </c>
      <c r="DF11" s="9">
        <v>11240.790999999999</v>
      </c>
      <c r="DG11" s="9">
        <v>6024.3270000000002</v>
      </c>
      <c r="DH11" s="9">
        <v>5216.4639999999999</v>
      </c>
      <c r="DI11" s="9">
        <v>1627.3610000000001</v>
      </c>
      <c r="DJ11" s="9">
        <v>841.99199999999996</v>
      </c>
      <c r="DK11" s="9">
        <v>785.36900000000003</v>
      </c>
      <c r="DL11" s="9">
        <v>1026.463</v>
      </c>
      <c r="DM11" s="9">
        <v>386.99599999999998</v>
      </c>
      <c r="DN11" s="9">
        <v>639.46799999999996</v>
      </c>
      <c r="DO11" s="9">
        <v>551.221</v>
      </c>
      <c r="DP11" s="9">
        <v>252.017</v>
      </c>
      <c r="DQ11" s="9">
        <v>299.20400000000001</v>
      </c>
      <c r="DR11" s="9">
        <v>1028.6079999999999</v>
      </c>
      <c r="DS11" s="9">
        <v>417.327</v>
      </c>
      <c r="DT11" s="9">
        <v>611.28200000000004</v>
      </c>
      <c r="DU11" s="9">
        <v>960.10599999999999</v>
      </c>
      <c r="DV11" s="9">
        <v>365.43700000000001</v>
      </c>
      <c r="DW11" s="9">
        <v>594.66999999999996</v>
      </c>
      <c r="DX11" s="9">
        <v>2124.9499999999998</v>
      </c>
      <c r="DY11" s="9">
        <v>1126.8009999999999</v>
      </c>
      <c r="DZ11" s="9">
        <v>998.14800000000002</v>
      </c>
      <c r="EA11" s="9">
        <v>9115.8410000000003</v>
      </c>
      <c r="EB11" s="9">
        <v>4897.5259999999998</v>
      </c>
      <c r="EC11" s="9">
        <v>4218.3149999999996</v>
      </c>
      <c r="ED11" s="9">
        <v>1939.8810000000001</v>
      </c>
      <c r="EE11" s="9">
        <v>1017.4059999999999</v>
      </c>
      <c r="EF11" s="9">
        <v>922.47500000000002</v>
      </c>
      <c r="EG11" s="9">
        <v>7488.0110000000004</v>
      </c>
      <c r="EH11" s="9">
        <v>3849.0210000000002</v>
      </c>
      <c r="EI11" s="9">
        <v>3638.99</v>
      </c>
      <c r="EJ11" s="9">
        <v>892.57799999999997</v>
      </c>
      <c r="EK11" s="9">
        <v>442.84800000000001</v>
      </c>
      <c r="EL11" s="9">
        <v>449.73</v>
      </c>
      <c r="EM11" s="9">
        <v>12068.226000000001</v>
      </c>
      <c r="EN11" s="9">
        <v>6408.9960000000001</v>
      </c>
      <c r="EO11" s="9">
        <v>5659.23</v>
      </c>
      <c r="EP11" s="9">
        <v>10761.557000000001</v>
      </c>
      <c r="EQ11" s="9">
        <v>5757.5010000000002</v>
      </c>
      <c r="ER11" s="9">
        <v>5004.0569999999998</v>
      </c>
      <c r="ES11" s="9">
        <v>10075.718999999999</v>
      </c>
      <c r="ET11" s="9">
        <v>5445.924</v>
      </c>
      <c r="EU11" s="9">
        <v>4629.7939999999999</v>
      </c>
      <c r="EV11" s="9">
        <v>2848.5520000000001</v>
      </c>
      <c r="EW11" s="9">
        <v>1434.7650000000001</v>
      </c>
      <c r="EX11" s="9">
        <v>1413.787</v>
      </c>
      <c r="EY11" s="9">
        <v>1745.7940000000001</v>
      </c>
      <c r="EZ11" s="9">
        <v>910.99099999999999</v>
      </c>
      <c r="FA11" s="9">
        <v>834.80200000000002</v>
      </c>
      <c r="FB11" s="9">
        <v>918.35799999999995</v>
      </c>
      <c r="FC11" s="9">
        <v>526.322</v>
      </c>
      <c r="FD11" s="9">
        <v>392.036</v>
      </c>
      <c r="FE11" s="9">
        <v>753.726</v>
      </c>
      <c r="FF11" s="9">
        <v>406.33699999999999</v>
      </c>
      <c r="FG11" s="9">
        <v>347.38900000000001</v>
      </c>
      <c r="FH11" s="9">
        <v>3538.6170000000002</v>
      </c>
      <c r="FI11" s="9">
        <v>1296.1179999999999</v>
      </c>
      <c r="FJ11" s="9">
        <v>2242.4989999999998</v>
      </c>
      <c r="FK11" s="9">
        <v>1247.875</v>
      </c>
      <c r="FL11" s="9">
        <v>420.74900000000002</v>
      </c>
      <c r="FM11" s="9">
        <v>827.12699999999995</v>
      </c>
      <c r="FN11" s="9">
        <v>319.30700000000002</v>
      </c>
      <c r="FO11" s="9">
        <v>134.54599999999999</v>
      </c>
      <c r="FP11" s="9">
        <v>184.761</v>
      </c>
      <c r="FQ11" s="9">
        <v>1040.99</v>
      </c>
      <c r="FR11" s="9">
        <v>345.577</v>
      </c>
      <c r="FS11" s="9">
        <v>695.41300000000001</v>
      </c>
      <c r="FT11" s="9">
        <v>160.126</v>
      </c>
      <c r="FU11" s="9">
        <v>54.863999999999997</v>
      </c>
      <c r="FV11" s="9">
        <v>105.262</v>
      </c>
      <c r="FW11" s="9">
        <v>829.91899999999998</v>
      </c>
      <c r="FX11" s="9">
        <v>268.30399999999997</v>
      </c>
      <c r="FY11" s="9">
        <v>561.61500000000001</v>
      </c>
      <c r="FZ11" s="9">
        <v>80.090999999999994</v>
      </c>
      <c r="GA11" s="9">
        <v>33.308</v>
      </c>
      <c r="GB11" s="9">
        <v>46.783000000000001</v>
      </c>
      <c r="GC11" s="9">
        <v>211.57599999999999</v>
      </c>
      <c r="GD11" s="9">
        <v>76.195999999999998</v>
      </c>
      <c r="GE11" s="9">
        <v>135.37899999999999</v>
      </c>
      <c r="GF11" s="9">
        <v>272.63299999999998</v>
      </c>
      <c r="GG11" s="9">
        <v>16.731000000000002</v>
      </c>
      <c r="GH11" s="9">
        <v>255.90199999999999</v>
      </c>
      <c r="GI11" s="9">
        <v>1882.0920000000001</v>
      </c>
      <c r="GJ11" s="9">
        <v>666.42700000000002</v>
      </c>
      <c r="GK11" s="9">
        <v>1215.665</v>
      </c>
      <c r="GL11" s="9">
        <v>2006.2919999999999</v>
      </c>
      <c r="GM11" s="9">
        <v>828.11099999999999</v>
      </c>
      <c r="GN11" s="9">
        <v>1178.181</v>
      </c>
      <c r="GO11" s="9">
        <v>255.75</v>
      </c>
      <c r="GP11" s="9">
        <v>105.46299999999999</v>
      </c>
      <c r="GQ11" s="9">
        <v>150.28700000000001</v>
      </c>
      <c r="GR11" s="9">
        <v>1750.5419999999999</v>
      </c>
      <c r="GS11" s="9">
        <v>722.64800000000002</v>
      </c>
      <c r="GT11" s="9">
        <v>1027.894</v>
      </c>
      <c r="GU11" s="9">
        <v>11496.54</v>
      </c>
      <c r="GV11" s="9">
        <v>6129.79</v>
      </c>
      <c r="GW11" s="9">
        <v>5366.7510000000002</v>
      </c>
      <c r="GX11" s="9">
        <v>4036.5929999999998</v>
      </c>
      <c r="GY11" s="9">
        <v>1596.992</v>
      </c>
      <c r="GZ11" s="9">
        <v>2439.6010000000001</v>
      </c>
      <c r="HA11" s="9">
        <v>976.36400000000003</v>
      </c>
      <c r="HB11" s="9">
        <v>336.1</v>
      </c>
      <c r="HC11" s="9">
        <v>640.26400000000001</v>
      </c>
      <c r="HD11" s="9">
        <v>3114.4569999999999</v>
      </c>
      <c r="HE11" s="9">
        <v>1591.963</v>
      </c>
      <c r="HF11" s="9">
        <v>1522.4949999999999</v>
      </c>
      <c r="HG11" s="9">
        <v>1835.258</v>
      </c>
      <c r="HH11" s="9">
        <v>938.34199999999998</v>
      </c>
      <c r="HI11" s="9">
        <v>896.91600000000005</v>
      </c>
      <c r="HJ11" s="9">
        <v>472.51799999999997</v>
      </c>
      <c r="HK11" s="9">
        <v>239.83099999999999</v>
      </c>
      <c r="HL11" s="9">
        <v>232.68700000000001</v>
      </c>
      <c r="HM11" s="9">
        <v>369.363</v>
      </c>
      <c r="HN11" s="9">
        <v>167.56100000000001</v>
      </c>
      <c r="HO11" s="9">
        <v>201.80199999999999</v>
      </c>
      <c r="HP11" s="9">
        <v>178.23400000000001</v>
      </c>
      <c r="HQ11" s="9">
        <v>79.944999999999993</v>
      </c>
      <c r="HR11" s="9">
        <v>98.289000000000001</v>
      </c>
      <c r="HS11" s="9">
        <v>361.39699999999999</v>
      </c>
      <c r="HT11" s="9">
        <v>167.58600000000001</v>
      </c>
      <c r="HU11" s="9">
        <v>193.81100000000001</v>
      </c>
      <c r="HV11" s="9">
        <v>350.41500000000002</v>
      </c>
      <c r="HW11" s="9">
        <v>159.989</v>
      </c>
      <c r="HX11" s="9">
        <v>190.42599999999999</v>
      </c>
      <c r="HY11" s="9">
        <v>712.85500000000002</v>
      </c>
      <c r="HZ11" s="9">
        <v>363.238</v>
      </c>
      <c r="IA11" s="9">
        <v>349.61700000000002</v>
      </c>
      <c r="IB11" s="9">
        <v>1122.403</v>
      </c>
      <c r="IC11" s="9">
        <v>575.10400000000004</v>
      </c>
      <c r="ID11" s="9">
        <v>547.29899999999998</v>
      </c>
      <c r="IE11" s="9">
        <v>689.95899999999995</v>
      </c>
      <c r="IF11" s="9">
        <v>348.73399999999998</v>
      </c>
      <c r="IG11" s="9">
        <v>341.22500000000002</v>
      </c>
      <c r="IH11" s="9">
        <v>1074.175</v>
      </c>
      <c r="II11" s="9">
        <v>542.84</v>
      </c>
      <c r="IJ11" s="9">
        <v>531.33600000000001</v>
      </c>
      <c r="IK11" s="9">
        <v>191.75299999999999</v>
      </c>
      <c r="IL11" s="9">
        <v>87.460999999999999</v>
      </c>
      <c r="IM11" s="9">
        <v>104.292</v>
      </c>
      <c r="IN11" s="9">
        <v>2090.5680000000002</v>
      </c>
      <c r="IO11" s="9">
        <v>1073.0450000000001</v>
      </c>
      <c r="IP11" s="9">
        <v>1017.523</v>
      </c>
      <c r="IQ11" s="9">
        <v>1531.712</v>
      </c>
    </row>
    <row r="12" spans="1:251">
      <c r="A12" s="10">
        <v>42401</v>
      </c>
      <c r="B12" s="9">
        <v>19106.581999999999</v>
      </c>
      <c r="C12" s="9">
        <v>9424.0660000000007</v>
      </c>
      <c r="D12" s="9">
        <v>9682.5159999999996</v>
      </c>
      <c r="E12" s="9">
        <v>11909.587</v>
      </c>
      <c r="F12" s="9">
        <v>6373.7330000000002</v>
      </c>
      <c r="G12" s="9">
        <v>5535.8530000000001</v>
      </c>
      <c r="H12" s="9">
        <v>1614.809</v>
      </c>
      <c r="I12" s="9">
        <v>833.15</v>
      </c>
      <c r="J12" s="9">
        <v>781.65800000000002</v>
      </c>
      <c r="K12" s="9">
        <v>1041.556</v>
      </c>
      <c r="L12" s="9">
        <v>410.28399999999999</v>
      </c>
      <c r="M12" s="9">
        <v>631.27300000000002</v>
      </c>
      <c r="N12" s="9">
        <v>545.21299999999997</v>
      </c>
      <c r="O12" s="9">
        <v>250.482</v>
      </c>
      <c r="P12" s="9">
        <v>294.73200000000003</v>
      </c>
      <c r="Q12" s="9">
        <v>1051.865</v>
      </c>
      <c r="R12" s="9">
        <v>442.11900000000003</v>
      </c>
      <c r="S12" s="9">
        <v>609.74599999999998</v>
      </c>
      <c r="T12" s="9">
        <v>978.44500000000005</v>
      </c>
      <c r="U12" s="9">
        <v>388.65</v>
      </c>
      <c r="V12" s="9">
        <v>589.79399999999998</v>
      </c>
      <c r="W12" s="9">
        <v>2183.2600000000002</v>
      </c>
      <c r="X12" s="9">
        <v>1163.7850000000001</v>
      </c>
      <c r="Y12" s="9">
        <v>1019.475</v>
      </c>
      <c r="Z12" s="9">
        <v>9726.3259999999991</v>
      </c>
      <c r="AA12" s="9">
        <v>5209.9480000000003</v>
      </c>
      <c r="AB12" s="9">
        <v>4516.3789999999999</v>
      </c>
      <c r="AC12" s="9">
        <v>1987.45</v>
      </c>
      <c r="AD12" s="9">
        <v>1044.597</v>
      </c>
      <c r="AE12" s="9">
        <v>942.85299999999995</v>
      </c>
      <c r="AF12" s="9">
        <v>7833.2079999999996</v>
      </c>
      <c r="AG12" s="9">
        <v>3960.634</v>
      </c>
      <c r="AH12" s="9">
        <v>3872.5740000000001</v>
      </c>
      <c r="AI12" s="9">
        <v>909.97299999999996</v>
      </c>
      <c r="AJ12" s="9">
        <v>448.00799999999998</v>
      </c>
      <c r="AK12" s="9">
        <v>461.96499999999997</v>
      </c>
      <c r="AL12" s="9">
        <v>12819.567999999999</v>
      </c>
      <c r="AM12" s="9">
        <v>6806.4489999999996</v>
      </c>
      <c r="AN12" s="9">
        <v>6013.1189999999997</v>
      </c>
      <c r="AO12" s="9">
        <v>11415.055</v>
      </c>
      <c r="AP12" s="9">
        <v>6078.7830000000004</v>
      </c>
      <c r="AQ12" s="9">
        <v>5336.2719999999999</v>
      </c>
      <c r="AR12" s="9">
        <v>10677.775</v>
      </c>
      <c r="AS12" s="9">
        <v>5736.73</v>
      </c>
      <c r="AT12" s="9">
        <v>4941.0439999999999</v>
      </c>
      <c r="AU12" s="9">
        <v>2974.5120000000002</v>
      </c>
      <c r="AV12" s="9">
        <v>1498.0550000000001</v>
      </c>
      <c r="AW12" s="9">
        <v>1476.4570000000001</v>
      </c>
      <c r="AX12" s="9">
        <v>1861.1890000000001</v>
      </c>
      <c r="AY12" s="9">
        <v>962.68200000000002</v>
      </c>
      <c r="AZ12" s="9">
        <v>898.50699999999995</v>
      </c>
      <c r="BA12" s="9">
        <v>951.20699999999999</v>
      </c>
      <c r="BB12" s="9">
        <v>529.96500000000003</v>
      </c>
      <c r="BC12" s="9">
        <v>421.24200000000002</v>
      </c>
      <c r="BD12" s="9">
        <v>719.01400000000001</v>
      </c>
      <c r="BE12" s="9">
        <v>378.74799999999999</v>
      </c>
      <c r="BF12" s="9">
        <v>340.26600000000002</v>
      </c>
      <c r="BG12" s="9">
        <v>6477.9809999999998</v>
      </c>
      <c r="BH12" s="9">
        <v>2671.585</v>
      </c>
      <c r="BI12" s="9">
        <v>3806.3960000000002</v>
      </c>
      <c r="BJ12" s="9">
        <v>1329.028</v>
      </c>
      <c r="BK12" s="9">
        <v>493.44400000000002</v>
      </c>
      <c r="BL12" s="9">
        <v>835.58399999999995</v>
      </c>
      <c r="BM12" s="9">
        <v>368.971</v>
      </c>
      <c r="BN12" s="9">
        <v>152.70599999999999</v>
      </c>
      <c r="BO12" s="9">
        <v>216.26499999999999</v>
      </c>
      <c r="BP12" s="9">
        <v>1107.2429999999999</v>
      </c>
      <c r="BQ12" s="9">
        <v>411.39600000000002</v>
      </c>
      <c r="BR12" s="9">
        <v>695.84699999999998</v>
      </c>
      <c r="BS12" s="9">
        <v>162.60400000000001</v>
      </c>
      <c r="BT12" s="9">
        <v>60.271000000000001</v>
      </c>
      <c r="BU12" s="9">
        <v>102.33199999999999</v>
      </c>
      <c r="BV12" s="9">
        <v>886.36400000000003</v>
      </c>
      <c r="BW12" s="9">
        <v>330.12799999999999</v>
      </c>
      <c r="BX12" s="9">
        <v>556.23599999999999</v>
      </c>
      <c r="BY12" s="9">
        <v>101.199</v>
      </c>
      <c r="BZ12" s="9">
        <v>42.351999999999997</v>
      </c>
      <c r="CA12" s="9">
        <v>58.847000000000001</v>
      </c>
      <c r="CB12" s="9">
        <v>230.65899999999999</v>
      </c>
      <c r="CC12" s="9">
        <v>87.066000000000003</v>
      </c>
      <c r="CD12" s="9">
        <v>143.59299999999999</v>
      </c>
      <c r="CE12" s="9">
        <v>263.19099999999997</v>
      </c>
      <c r="CF12" s="9">
        <v>17.004999999999999</v>
      </c>
      <c r="CG12" s="9">
        <v>246.18600000000001</v>
      </c>
      <c r="CH12" s="9">
        <v>2718.69</v>
      </c>
      <c r="CI12" s="9">
        <v>1172.2</v>
      </c>
      <c r="CJ12" s="9">
        <v>1546.49</v>
      </c>
      <c r="CK12" s="9">
        <v>2056.9169999999999</v>
      </c>
      <c r="CL12" s="9">
        <v>877.21</v>
      </c>
      <c r="CM12" s="9">
        <v>1179.7070000000001</v>
      </c>
      <c r="CN12" s="9">
        <v>263.69499999999999</v>
      </c>
      <c r="CO12" s="9">
        <v>113.39100000000001</v>
      </c>
      <c r="CP12" s="9">
        <v>150.304</v>
      </c>
      <c r="CQ12" s="9">
        <v>1793.221</v>
      </c>
      <c r="CR12" s="9">
        <v>763.81899999999996</v>
      </c>
      <c r="CS12" s="9">
        <v>1029.403</v>
      </c>
      <c r="CT12" s="9">
        <v>12173.281999999999</v>
      </c>
      <c r="CU12" s="9">
        <v>6487.1239999999998</v>
      </c>
      <c r="CV12" s="9">
        <v>5686.1570000000002</v>
      </c>
      <c r="CW12" s="9">
        <v>6933.3</v>
      </c>
      <c r="CX12" s="9">
        <v>2936.942</v>
      </c>
      <c r="CY12" s="9">
        <v>3996.3589999999999</v>
      </c>
      <c r="CZ12" s="9">
        <v>1041.8019999999999</v>
      </c>
      <c r="DA12" s="9">
        <v>393.916</v>
      </c>
      <c r="DB12" s="9">
        <v>647.88599999999997</v>
      </c>
      <c r="DC12" s="9">
        <v>15691.198</v>
      </c>
      <c r="DD12" s="9">
        <v>7788.2169999999996</v>
      </c>
      <c r="DE12" s="9">
        <v>7902.9809999999998</v>
      </c>
      <c r="DF12" s="9">
        <v>11463.615</v>
      </c>
      <c r="DG12" s="9">
        <v>6099.3580000000002</v>
      </c>
      <c r="DH12" s="9">
        <v>5364.2569999999996</v>
      </c>
      <c r="DI12" s="9">
        <v>1590.8140000000001</v>
      </c>
      <c r="DJ12" s="9">
        <v>816.23699999999997</v>
      </c>
      <c r="DK12" s="9">
        <v>774.577</v>
      </c>
      <c r="DL12" s="9">
        <v>1020.971</v>
      </c>
      <c r="DM12" s="9">
        <v>396.17</v>
      </c>
      <c r="DN12" s="9">
        <v>624.80100000000004</v>
      </c>
      <c r="DO12" s="9">
        <v>538.74800000000005</v>
      </c>
      <c r="DP12" s="9">
        <v>244.41499999999999</v>
      </c>
      <c r="DQ12" s="9">
        <v>294.33300000000003</v>
      </c>
      <c r="DR12" s="9">
        <v>1028.162</v>
      </c>
      <c r="DS12" s="9">
        <v>425.81299999999999</v>
      </c>
      <c r="DT12" s="9">
        <v>602.34799999999996</v>
      </c>
      <c r="DU12" s="9">
        <v>958.43100000000004</v>
      </c>
      <c r="DV12" s="9">
        <v>375.108</v>
      </c>
      <c r="DW12" s="9">
        <v>583.322</v>
      </c>
      <c r="DX12" s="9">
        <v>2163.8560000000002</v>
      </c>
      <c r="DY12" s="9">
        <v>1150.662</v>
      </c>
      <c r="DZ12" s="9">
        <v>1013.194</v>
      </c>
      <c r="EA12" s="9">
        <v>9299.759</v>
      </c>
      <c r="EB12" s="9">
        <v>4948.6949999999997</v>
      </c>
      <c r="EC12" s="9">
        <v>4351.0630000000001</v>
      </c>
      <c r="ED12" s="9">
        <v>1973.1110000000001</v>
      </c>
      <c r="EE12" s="9">
        <v>1034.386</v>
      </c>
      <c r="EF12" s="9">
        <v>938.726</v>
      </c>
      <c r="EG12" s="9">
        <v>7617.8689999999997</v>
      </c>
      <c r="EH12" s="9">
        <v>3846.5940000000001</v>
      </c>
      <c r="EI12" s="9">
        <v>3771.2750000000001</v>
      </c>
      <c r="EJ12" s="9">
        <v>900.29700000000003</v>
      </c>
      <c r="EK12" s="9">
        <v>441.73399999999998</v>
      </c>
      <c r="EL12" s="9">
        <v>458.56200000000001</v>
      </c>
      <c r="EM12" s="9">
        <v>12275.209000000001</v>
      </c>
      <c r="EN12" s="9">
        <v>6473.2209999999995</v>
      </c>
      <c r="EO12" s="9">
        <v>5801.9880000000003</v>
      </c>
      <c r="EP12" s="9">
        <v>10888.306</v>
      </c>
      <c r="EQ12" s="9">
        <v>5756.2730000000001</v>
      </c>
      <c r="ER12" s="9">
        <v>5132.0330000000004</v>
      </c>
      <c r="ES12" s="9">
        <v>10245.422</v>
      </c>
      <c r="ET12" s="9">
        <v>5471.2719999999999</v>
      </c>
      <c r="EU12" s="9">
        <v>4774.1509999999998</v>
      </c>
      <c r="EV12" s="9">
        <v>2830.7930000000001</v>
      </c>
      <c r="EW12" s="9">
        <v>1406.9</v>
      </c>
      <c r="EX12" s="9">
        <v>1423.893</v>
      </c>
      <c r="EY12" s="9">
        <v>1756.098</v>
      </c>
      <c r="EZ12" s="9">
        <v>899.29499999999996</v>
      </c>
      <c r="FA12" s="9">
        <v>856.803</v>
      </c>
      <c r="FB12" s="9">
        <v>944.50400000000002</v>
      </c>
      <c r="FC12" s="9">
        <v>525.43200000000002</v>
      </c>
      <c r="FD12" s="9">
        <v>419.07299999999998</v>
      </c>
      <c r="FE12" s="9">
        <v>711.30499999999995</v>
      </c>
      <c r="FF12" s="9">
        <v>374.83</v>
      </c>
      <c r="FG12" s="9">
        <v>336.47500000000002</v>
      </c>
      <c r="FH12" s="9">
        <v>3516.2779999999998</v>
      </c>
      <c r="FI12" s="9">
        <v>1314.03</v>
      </c>
      <c r="FJ12" s="9">
        <v>2202.248</v>
      </c>
      <c r="FK12" s="9">
        <v>1219.1479999999999</v>
      </c>
      <c r="FL12" s="9">
        <v>432.94799999999998</v>
      </c>
      <c r="FM12" s="9">
        <v>786.2</v>
      </c>
      <c r="FN12" s="9">
        <v>356.77600000000001</v>
      </c>
      <c r="FO12" s="9">
        <v>143.91200000000001</v>
      </c>
      <c r="FP12" s="9">
        <v>212.864</v>
      </c>
      <c r="FQ12" s="9">
        <v>1010.897</v>
      </c>
      <c r="FR12" s="9">
        <v>355.12799999999999</v>
      </c>
      <c r="FS12" s="9">
        <v>655.76900000000001</v>
      </c>
      <c r="FT12" s="9">
        <v>155.40100000000001</v>
      </c>
      <c r="FU12" s="9">
        <v>56.652000000000001</v>
      </c>
      <c r="FV12" s="9">
        <v>98.748000000000005</v>
      </c>
      <c r="FW12" s="9">
        <v>797.49</v>
      </c>
      <c r="FX12" s="9">
        <v>277.74700000000001</v>
      </c>
      <c r="FY12" s="9">
        <v>519.74300000000005</v>
      </c>
      <c r="FZ12" s="9">
        <v>70.786000000000001</v>
      </c>
      <c r="GA12" s="9">
        <v>26.271000000000001</v>
      </c>
      <c r="GB12" s="9">
        <v>44.515000000000001</v>
      </c>
      <c r="GC12" s="9">
        <v>214.48699999999999</v>
      </c>
      <c r="GD12" s="9">
        <v>80.741</v>
      </c>
      <c r="GE12" s="9">
        <v>133.74700000000001</v>
      </c>
      <c r="GF12" s="9">
        <v>260.34399999999999</v>
      </c>
      <c r="GG12" s="9">
        <v>14.855</v>
      </c>
      <c r="GH12" s="9">
        <v>245.489</v>
      </c>
      <c r="GI12" s="9">
        <v>1846.8679999999999</v>
      </c>
      <c r="GJ12" s="9">
        <v>651.35599999999999</v>
      </c>
      <c r="GK12" s="9">
        <v>1195.5129999999999</v>
      </c>
      <c r="GL12" s="9">
        <v>1936.69</v>
      </c>
      <c r="GM12" s="9">
        <v>810.69899999999996</v>
      </c>
      <c r="GN12" s="9">
        <v>1125.991</v>
      </c>
      <c r="GO12" s="9">
        <v>254.42099999999999</v>
      </c>
      <c r="GP12" s="9">
        <v>109.053</v>
      </c>
      <c r="GQ12" s="9">
        <v>145.369</v>
      </c>
      <c r="GR12" s="9">
        <v>1682.268</v>
      </c>
      <c r="GS12" s="9">
        <v>701.64599999999996</v>
      </c>
      <c r="GT12" s="9">
        <v>980.62300000000005</v>
      </c>
      <c r="GU12" s="9">
        <v>11718.036</v>
      </c>
      <c r="GV12" s="9">
        <v>6208.4110000000001</v>
      </c>
      <c r="GW12" s="9">
        <v>5509.6260000000002</v>
      </c>
      <c r="GX12" s="9">
        <v>3973.1619999999998</v>
      </c>
      <c r="GY12" s="9">
        <v>1579.807</v>
      </c>
      <c r="GZ12" s="9">
        <v>2393.355</v>
      </c>
      <c r="HA12" s="9">
        <v>948.92700000000002</v>
      </c>
      <c r="HB12" s="9">
        <v>340.37400000000002</v>
      </c>
      <c r="HC12" s="9">
        <v>608.55200000000002</v>
      </c>
      <c r="HD12" s="9">
        <v>3123.3580000000002</v>
      </c>
      <c r="HE12" s="9">
        <v>1595.4970000000001</v>
      </c>
      <c r="HF12" s="9">
        <v>1527.8610000000001</v>
      </c>
      <c r="HG12" s="9">
        <v>1878.588</v>
      </c>
      <c r="HH12" s="9">
        <v>945.51499999999999</v>
      </c>
      <c r="HI12" s="9">
        <v>933.07299999999998</v>
      </c>
      <c r="HJ12" s="9">
        <v>482.35199999999998</v>
      </c>
      <c r="HK12" s="9">
        <v>242.33799999999999</v>
      </c>
      <c r="HL12" s="9">
        <v>240.01499999999999</v>
      </c>
      <c r="HM12" s="9">
        <v>377.96100000000001</v>
      </c>
      <c r="HN12" s="9">
        <v>177.08699999999999</v>
      </c>
      <c r="HO12" s="9">
        <v>200.874</v>
      </c>
      <c r="HP12" s="9">
        <v>177.227</v>
      </c>
      <c r="HQ12" s="9">
        <v>80.92</v>
      </c>
      <c r="HR12" s="9">
        <v>96.307000000000002</v>
      </c>
      <c r="HS12" s="9">
        <v>373.06599999999997</v>
      </c>
      <c r="HT12" s="9">
        <v>177.46899999999999</v>
      </c>
      <c r="HU12" s="9">
        <v>195.59800000000001</v>
      </c>
      <c r="HV12" s="9">
        <v>360.86799999999999</v>
      </c>
      <c r="HW12" s="9">
        <v>170.33099999999999</v>
      </c>
      <c r="HX12" s="9">
        <v>190.536</v>
      </c>
      <c r="HY12" s="9">
        <v>725.97699999999998</v>
      </c>
      <c r="HZ12" s="9">
        <v>370.81700000000001</v>
      </c>
      <c r="IA12" s="9">
        <v>355.16</v>
      </c>
      <c r="IB12" s="9">
        <v>1152.6110000000001</v>
      </c>
      <c r="IC12" s="9">
        <v>574.69799999999998</v>
      </c>
      <c r="ID12" s="9">
        <v>577.91300000000001</v>
      </c>
      <c r="IE12" s="9">
        <v>702.33799999999997</v>
      </c>
      <c r="IF12" s="9">
        <v>353.96600000000001</v>
      </c>
      <c r="IG12" s="9">
        <v>348.37200000000001</v>
      </c>
      <c r="IH12" s="9">
        <v>1113.0129999999999</v>
      </c>
      <c r="II12" s="9">
        <v>543.20299999999997</v>
      </c>
      <c r="IJ12" s="9">
        <v>569.80899999999997</v>
      </c>
      <c r="IK12" s="9">
        <v>211.066</v>
      </c>
      <c r="IL12" s="9">
        <v>98.945999999999998</v>
      </c>
      <c r="IM12" s="9">
        <v>112.12</v>
      </c>
      <c r="IN12" s="9">
        <v>2125.0940000000001</v>
      </c>
      <c r="IO12" s="9">
        <v>1075.7190000000001</v>
      </c>
      <c r="IP12" s="9">
        <v>1049.375</v>
      </c>
      <c r="IQ12" s="9">
        <v>1540.9269999999999</v>
      </c>
    </row>
    <row r="13" spans="1:251">
      <c r="A13" s="10">
        <v>42767</v>
      </c>
      <c r="B13" s="9">
        <v>19507.530999999999</v>
      </c>
      <c r="C13" s="9">
        <v>9599.4629999999997</v>
      </c>
      <c r="D13" s="9">
        <v>9908.0669999999991</v>
      </c>
      <c r="E13" s="9">
        <v>12037.361000000001</v>
      </c>
      <c r="F13" s="9">
        <v>6436.5039999999999</v>
      </c>
      <c r="G13" s="9">
        <v>5600.8580000000002</v>
      </c>
      <c r="H13" s="9">
        <v>1741.5719999999999</v>
      </c>
      <c r="I13" s="9">
        <v>893.00699999999995</v>
      </c>
      <c r="J13" s="9">
        <v>848.56500000000005</v>
      </c>
      <c r="K13" s="9">
        <v>1120.241</v>
      </c>
      <c r="L13" s="9">
        <v>435.17399999999998</v>
      </c>
      <c r="M13" s="9">
        <v>685.06700000000001</v>
      </c>
      <c r="N13" s="9">
        <v>590.13</v>
      </c>
      <c r="O13" s="9">
        <v>274.48599999999999</v>
      </c>
      <c r="P13" s="9">
        <v>315.64400000000001</v>
      </c>
      <c r="Q13" s="9">
        <v>1150.3710000000001</v>
      </c>
      <c r="R13" s="9">
        <v>475.779</v>
      </c>
      <c r="S13" s="9">
        <v>674.59199999999998</v>
      </c>
      <c r="T13" s="9">
        <v>1062.4449999999999</v>
      </c>
      <c r="U13" s="9">
        <v>414.83100000000002</v>
      </c>
      <c r="V13" s="9">
        <v>647.61400000000003</v>
      </c>
      <c r="W13" s="9">
        <v>2195.25</v>
      </c>
      <c r="X13" s="9">
        <v>1175.02</v>
      </c>
      <c r="Y13" s="9">
        <v>1020.23</v>
      </c>
      <c r="Z13" s="9">
        <v>9842.1119999999992</v>
      </c>
      <c r="AA13" s="9">
        <v>5261.4840000000004</v>
      </c>
      <c r="AB13" s="9">
        <v>4580.6279999999997</v>
      </c>
      <c r="AC13" s="9">
        <v>2003.73</v>
      </c>
      <c r="AD13" s="9">
        <v>1053.0050000000001</v>
      </c>
      <c r="AE13" s="9">
        <v>950.72400000000005</v>
      </c>
      <c r="AF13" s="9">
        <v>7991.6390000000001</v>
      </c>
      <c r="AG13" s="9">
        <v>4036.402</v>
      </c>
      <c r="AH13" s="9">
        <v>3955.2370000000001</v>
      </c>
      <c r="AI13" s="9">
        <v>859.23400000000004</v>
      </c>
      <c r="AJ13" s="9">
        <v>399.17099999999999</v>
      </c>
      <c r="AK13" s="9">
        <v>460.06299999999999</v>
      </c>
      <c r="AL13" s="9">
        <v>13031.218000000001</v>
      </c>
      <c r="AM13" s="9">
        <v>6885.9979999999996</v>
      </c>
      <c r="AN13" s="9">
        <v>6145.22</v>
      </c>
      <c r="AO13" s="9">
        <v>11569.843999999999</v>
      </c>
      <c r="AP13" s="9">
        <v>6150.0129999999999</v>
      </c>
      <c r="AQ13" s="9">
        <v>5419.83</v>
      </c>
      <c r="AR13" s="9">
        <v>10743.999</v>
      </c>
      <c r="AS13" s="9">
        <v>5780.81</v>
      </c>
      <c r="AT13" s="9">
        <v>4963.1890000000003</v>
      </c>
      <c r="AU13" s="9">
        <v>2937.2570000000001</v>
      </c>
      <c r="AV13" s="9">
        <v>1453.8579999999999</v>
      </c>
      <c r="AW13" s="9">
        <v>1483.3989999999999</v>
      </c>
      <c r="AX13" s="9">
        <v>1920.7180000000001</v>
      </c>
      <c r="AY13" s="9">
        <v>982.53099999999995</v>
      </c>
      <c r="AZ13" s="9">
        <v>938.18700000000001</v>
      </c>
      <c r="BA13" s="9">
        <v>926.86199999999997</v>
      </c>
      <c r="BB13" s="9">
        <v>533.03700000000003</v>
      </c>
      <c r="BC13" s="9">
        <v>393.82499999999999</v>
      </c>
      <c r="BD13" s="9">
        <v>750.23599999999999</v>
      </c>
      <c r="BE13" s="9">
        <v>395.358</v>
      </c>
      <c r="BF13" s="9">
        <v>354.87799999999999</v>
      </c>
      <c r="BG13" s="9">
        <v>6719.9340000000002</v>
      </c>
      <c r="BH13" s="9">
        <v>2767.6019999999999</v>
      </c>
      <c r="BI13" s="9">
        <v>3952.3319999999999</v>
      </c>
      <c r="BJ13" s="9">
        <v>1345.415</v>
      </c>
      <c r="BK13" s="9">
        <v>467.91699999999997</v>
      </c>
      <c r="BL13" s="9">
        <v>877.49800000000005</v>
      </c>
      <c r="BM13" s="9">
        <v>361.11599999999999</v>
      </c>
      <c r="BN13" s="9">
        <v>149.732</v>
      </c>
      <c r="BO13" s="9">
        <v>211.38399999999999</v>
      </c>
      <c r="BP13" s="9">
        <v>1139.8989999999999</v>
      </c>
      <c r="BQ13" s="9">
        <v>405.14100000000002</v>
      </c>
      <c r="BR13" s="9">
        <v>734.75900000000001</v>
      </c>
      <c r="BS13" s="9">
        <v>195.328</v>
      </c>
      <c r="BT13" s="9">
        <v>61.807000000000002</v>
      </c>
      <c r="BU13" s="9">
        <v>133.52199999999999</v>
      </c>
      <c r="BV13" s="9">
        <v>889.46900000000005</v>
      </c>
      <c r="BW13" s="9">
        <v>325.53899999999999</v>
      </c>
      <c r="BX13" s="9">
        <v>563.92999999999995</v>
      </c>
      <c r="BY13" s="9">
        <v>100.312</v>
      </c>
      <c r="BZ13" s="9">
        <v>42.19</v>
      </c>
      <c r="CA13" s="9">
        <v>58.122</v>
      </c>
      <c r="CB13" s="9">
        <v>209.91399999999999</v>
      </c>
      <c r="CC13" s="9">
        <v>64.691000000000003</v>
      </c>
      <c r="CD13" s="9">
        <v>145.22200000000001</v>
      </c>
      <c r="CE13" s="9">
        <v>262.47000000000003</v>
      </c>
      <c r="CF13" s="9">
        <v>15.923999999999999</v>
      </c>
      <c r="CG13" s="9">
        <v>246.54599999999999</v>
      </c>
      <c r="CH13" s="9">
        <v>2553.1210000000001</v>
      </c>
      <c r="CI13" s="9">
        <v>1119.479</v>
      </c>
      <c r="CJ13" s="9">
        <v>1433.6420000000001</v>
      </c>
      <c r="CK13" s="9">
        <v>2100.049</v>
      </c>
      <c r="CL13" s="9">
        <v>865.19</v>
      </c>
      <c r="CM13" s="9">
        <v>1234.8589999999999</v>
      </c>
      <c r="CN13" s="9">
        <v>293.524</v>
      </c>
      <c r="CO13" s="9">
        <v>107.541</v>
      </c>
      <c r="CP13" s="9">
        <v>185.983</v>
      </c>
      <c r="CQ13" s="9">
        <v>1806.5250000000001</v>
      </c>
      <c r="CR13" s="9">
        <v>757.649</v>
      </c>
      <c r="CS13" s="9">
        <v>1048.876</v>
      </c>
      <c r="CT13" s="9">
        <v>12330.885</v>
      </c>
      <c r="CU13" s="9">
        <v>6544.0439999999999</v>
      </c>
      <c r="CV13" s="9">
        <v>5786.8410000000003</v>
      </c>
      <c r="CW13" s="9">
        <v>7176.6459999999997</v>
      </c>
      <c r="CX13" s="9">
        <v>3055.4189999999999</v>
      </c>
      <c r="CY13" s="9">
        <v>4121.2269999999999</v>
      </c>
      <c r="CZ13" s="9">
        <v>1063.7539999999999</v>
      </c>
      <c r="DA13" s="9">
        <v>390.92200000000003</v>
      </c>
      <c r="DB13" s="9">
        <v>672.83299999999997</v>
      </c>
      <c r="DC13" s="9">
        <v>15908.578</v>
      </c>
      <c r="DD13" s="9">
        <v>7881.6379999999999</v>
      </c>
      <c r="DE13" s="9">
        <v>8026.9409999999998</v>
      </c>
      <c r="DF13" s="9">
        <v>11575.441000000001</v>
      </c>
      <c r="DG13" s="9">
        <v>6158.9279999999999</v>
      </c>
      <c r="DH13" s="9">
        <v>5416.5119999999997</v>
      </c>
      <c r="DI13" s="9">
        <v>1720.806</v>
      </c>
      <c r="DJ13" s="9">
        <v>879.8</v>
      </c>
      <c r="DK13" s="9">
        <v>841.00699999999995</v>
      </c>
      <c r="DL13" s="9">
        <v>1101.751</v>
      </c>
      <c r="DM13" s="9">
        <v>424.13299999999998</v>
      </c>
      <c r="DN13" s="9">
        <v>677.61800000000005</v>
      </c>
      <c r="DO13" s="9">
        <v>585.02200000000005</v>
      </c>
      <c r="DP13" s="9">
        <v>271.21199999999999</v>
      </c>
      <c r="DQ13" s="9">
        <v>313.81</v>
      </c>
      <c r="DR13" s="9">
        <v>1130.893</v>
      </c>
      <c r="DS13" s="9">
        <v>463.709</v>
      </c>
      <c r="DT13" s="9">
        <v>667.18399999999997</v>
      </c>
      <c r="DU13" s="9">
        <v>1044.415</v>
      </c>
      <c r="DV13" s="9">
        <v>403.79</v>
      </c>
      <c r="DW13" s="9">
        <v>640.625</v>
      </c>
      <c r="DX13" s="9">
        <v>2171.0549999999998</v>
      </c>
      <c r="DY13" s="9">
        <v>1159.175</v>
      </c>
      <c r="DZ13" s="9">
        <v>1011.88</v>
      </c>
      <c r="EA13" s="9">
        <v>9404.3860000000004</v>
      </c>
      <c r="EB13" s="9">
        <v>4999.7529999999997</v>
      </c>
      <c r="EC13" s="9">
        <v>4404.6319999999996</v>
      </c>
      <c r="ED13" s="9">
        <v>1984.239</v>
      </c>
      <c r="EE13" s="9">
        <v>1039.867</v>
      </c>
      <c r="EF13" s="9">
        <v>944.37099999999998</v>
      </c>
      <c r="EG13" s="9">
        <v>7757.9740000000002</v>
      </c>
      <c r="EH13" s="9">
        <v>3914.085</v>
      </c>
      <c r="EI13" s="9">
        <v>3843.8879999999999</v>
      </c>
      <c r="EJ13" s="9">
        <v>853.95899999999995</v>
      </c>
      <c r="EK13" s="9">
        <v>396.65100000000001</v>
      </c>
      <c r="EL13" s="9">
        <v>457.30799999999999</v>
      </c>
      <c r="EM13" s="9">
        <v>12462.772000000001</v>
      </c>
      <c r="EN13" s="9">
        <v>6542.63</v>
      </c>
      <c r="EO13" s="9">
        <v>5920.1409999999996</v>
      </c>
      <c r="EP13" s="9">
        <v>11025.003000000001</v>
      </c>
      <c r="EQ13" s="9">
        <v>5821.473</v>
      </c>
      <c r="ER13" s="9">
        <v>5203.53</v>
      </c>
      <c r="ES13" s="9">
        <v>10300.785</v>
      </c>
      <c r="ET13" s="9">
        <v>5514.9210000000003</v>
      </c>
      <c r="EU13" s="9">
        <v>4785.8639999999996</v>
      </c>
      <c r="EV13" s="9">
        <v>2790.6080000000002</v>
      </c>
      <c r="EW13" s="9">
        <v>1363.4010000000001</v>
      </c>
      <c r="EX13" s="9">
        <v>1427.2080000000001</v>
      </c>
      <c r="EY13" s="9">
        <v>1808.079</v>
      </c>
      <c r="EZ13" s="9">
        <v>912.58</v>
      </c>
      <c r="FA13" s="9">
        <v>895.5</v>
      </c>
      <c r="FB13" s="9">
        <v>920.74800000000005</v>
      </c>
      <c r="FC13" s="9">
        <v>528.87800000000004</v>
      </c>
      <c r="FD13" s="9">
        <v>391.87099999999998</v>
      </c>
      <c r="FE13" s="9">
        <v>741.77800000000002</v>
      </c>
      <c r="FF13" s="9">
        <v>390.10899999999998</v>
      </c>
      <c r="FG13" s="9">
        <v>351.67</v>
      </c>
      <c r="FH13" s="9">
        <v>3591.36</v>
      </c>
      <c r="FI13" s="9">
        <v>1332.6010000000001</v>
      </c>
      <c r="FJ13" s="9">
        <v>2258.759</v>
      </c>
      <c r="FK13" s="9">
        <v>1246.9159999999999</v>
      </c>
      <c r="FL13" s="9">
        <v>416.16</v>
      </c>
      <c r="FM13" s="9">
        <v>830.75599999999997</v>
      </c>
      <c r="FN13" s="9">
        <v>347.96800000000002</v>
      </c>
      <c r="FO13" s="9">
        <v>141.94</v>
      </c>
      <c r="FP13" s="9">
        <v>206.029</v>
      </c>
      <c r="FQ13" s="9">
        <v>1048.9349999999999</v>
      </c>
      <c r="FR13" s="9">
        <v>357.15899999999999</v>
      </c>
      <c r="FS13" s="9">
        <v>691.77599999999995</v>
      </c>
      <c r="FT13" s="9">
        <v>185.976</v>
      </c>
      <c r="FU13" s="9">
        <v>57.113999999999997</v>
      </c>
      <c r="FV13" s="9">
        <v>128.86199999999999</v>
      </c>
      <c r="FW13" s="9">
        <v>808.11099999999999</v>
      </c>
      <c r="FX13" s="9">
        <v>282.50400000000002</v>
      </c>
      <c r="FY13" s="9">
        <v>525.60699999999997</v>
      </c>
      <c r="FZ13" s="9">
        <v>69.412999999999997</v>
      </c>
      <c r="GA13" s="9">
        <v>24.242999999999999</v>
      </c>
      <c r="GB13" s="9">
        <v>45.17</v>
      </c>
      <c r="GC13" s="9">
        <v>200.62899999999999</v>
      </c>
      <c r="GD13" s="9">
        <v>60.488</v>
      </c>
      <c r="GE13" s="9">
        <v>140.14099999999999</v>
      </c>
      <c r="GF13" s="9">
        <v>261.36900000000003</v>
      </c>
      <c r="GG13" s="9">
        <v>15.292999999999999</v>
      </c>
      <c r="GH13" s="9">
        <v>246.07599999999999</v>
      </c>
      <c r="GI13" s="9">
        <v>1756.019</v>
      </c>
      <c r="GJ13" s="9">
        <v>623.81299999999999</v>
      </c>
      <c r="GK13" s="9">
        <v>1132.2059999999999</v>
      </c>
      <c r="GL13" s="9">
        <v>1991.3420000000001</v>
      </c>
      <c r="GM13" s="9">
        <v>807.755</v>
      </c>
      <c r="GN13" s="9">
        <v>1183.586</v>
      </c>
      <c r="GO13" s="9">
        <v>281.00900000000001</v>
      </c>
      <c r="GP13" s="9">
        <v>101.044</v>
      </c>
      <c r="GQ13" s="9">
        <v>179.965</v>
      </c>
      <c r="GR13" s="9">
        <v>1710.3320000000001</v>
      </c>
      <c r="GS13" s="9">
        <v>706.71100000000001</v>
      </c>
      <c r="GT13" s="9">
        <v>1003.621</v>
      </c>
      <c r="GU13" s="9">
        <v>11856.45</v>
      </c>
      <c r="GV13" s="9">
        <v>6259.9719999999998</v>
      </c>
      <c r="GW13" s="9">
        <v>5596.4780000000001</v>
      </c>
      <c r="GX13" s="9">
        <v>4052.1289999999999</v>
      </c>
      <c r="GY13" s="9">
        <v>1621.6659999999999</v>
      </c>
      <c r="GZ13" s="9">
        <v>2430.4630000000002</v>
      </c>
      <c r="HA13" s="9">
        <v>974.54</v>
      </c>
      <c r="HB13" s="9">
        <v>343.36799999999999</v>
      </c>
      <c r="HC13" s="9">
        <v>631.17200000000003</v>
      </c>
      <c r="HD13" s="9">
        <v>3158.4549999999999</v>
      </c>
      <c r="HE13" s="9">
        <v>1610.0429999999999</v>
      </c>
      <c r="HF13" s="9">
        <v>1548.412</v>
      </c>
      <c r="HG13" s="9">
        <v>1848.38</v>
      </c>
      <c r="HH13" s="9">
        <v>938.12599999999998</v>
      </c>
      <c r="HI13" s="9">
        <v>910.25400000000002</v>
      </c>
      <c r="HJ13" s="9">
        <v>516.90099999999995</v>
      </c>
      <c r="HK13" s="9">
        <v>258.15600000000001</v>
      </c>
      <c r="HL13" s="9">
        <v>258.745</v>
      </c>
      <c r="HM13" s="9">
        <v>400.21600000000001</v>
      </c>
      <c r="HN13" s="9">
        <v>180.83799999999999</v>
      </c>
      <c r="HO13" s="9">
        <v>219.37899999999999</v>
      </c>
      <c r="HP13" s="9">
        <v>180.55799999999999</v>
      </c>
      <c r="HQ13" s="9">
        <v>85.614000000000004</v>
      </c>
      <c r="HR13" s="9">
        <v>94.944000000000003</v>
      </c>
      <c r="HS13" s="9">
        <v>401.25200000000001</v>
      </c>
      <c r="HT13" s="9">
        <v>181.16</v>
      </c>
      <c r="HU13" s="9">
        <v>220.09200000000001</v>
      </c>
      <c r="HV13" s="9">
        <v>388.17099999999999</v>
      </c>
      <c r="HW13" s="9">
        <v>174.39099999999999</v>
      </c>
      <c r="HX13" s="9">
        <v>213.78</v>
      </c>
      <c r="HY13" s="9">
        <v>747.61</v>
      </c>
      <c r="HZ13" s="9">
        <v>375.53899999999999</v>
      </c>
      <c r="IA13" s="9">
        <v>372.07100000000003</v>
      </c>
      <c r="IB13" s="9">
        <v>1100.77</v>
      </c>
      <c r="IC13" s="9">
        <v>562.58699999999999</v>
      </c>
      <c r="ID13" s="9">
        <v>538.18299999999999</v>
      </c>
      <c r="IE13" s="9">
        <v>724.54600000000005</v>
      </c>
      <c r="IF13" s="9">
        <v>359.851</v>
      </c>
      <c r="IG13" s="9">
        <v>364.69600000000003</v>
      </c>
      <c r="IH13" s="9">
        <v>1053.377</v>
      </c>
      <c r="II13" s="9">
        <v>527.82299999999998</v>
      </c>
      <c r="IJ13" s="9">
        <v>525.553</v>
      </c>
      <c r="IK13" s="9">
        <v>163.86</v>
      </c>
      <c r="IL13" s="9">
        <v>66.588999999999999</v>
      </c>
      <c r="IM13" s="9">
        <v>97.271000000000001</v>
      </c>
      <c r="IN13" s="9">
        <v>2098.4549999999999</v>
      </c>
      <c r="IO13" s="9">
        <v>1058.845</v>
      </c>
      <c r="IP13" s="9">
        <v>1039.6099999999999</v>
      </c>
      <c r="IQ13" s="9">
        <v>1480.998</v>
      </c>
    </row>
    <row r="14" spans="1:251">
      <c r="A14" s="10">
        <v>43132</v>
      </c>
      <c r="B14" s="9">
        <v>19854.566999999999</v>
      </c>
      <c r="C14" s="9">
        <v>9761.2119999999995</v>
      </c>
      <c r="D14" s="9">
        <v>10093.355</v>
      </c>
      <c r="E14" s="9">
        <v>12457.397999999999</v>
      </c>
      <c r="F14" s="9">
        <v>6612.6490000000003</v>
      </c>
      <c r="G14" s="9">
        <v>5844.7489999999998</v>
      </c>
      <c r="H14" s="9">
        <v>1713.954</v>
      </c>
      <c r="I14" s="9">
        <v>869.01499999999999</v>
      </c>
      <c r="J14" s="9">
        <v>844.93899999999996</v>
      </c>
      <c r="K14" s="9">
        <v>1111.818</v>
      </c>
      <c r="L14" s="9">
        <v>428.97300000000001</v>
      </c>
      <c r="M14" s="9">
        <v>682.84400000000005</v>
      </c>
      <c r="N14" s="9">
        <v>581.19600000000003</v>
      </c>
      <c r="O14" s="9">
        <v>256.12700000000001</v>
      </c>
      <c r="P14" s="9">
        <v>325.06900000000002</v>
      </c>
      <c r="Q14" s="9">
        <v>1122.491</v>
      </c>
      <c r="R14" s="9">
        <v>470.625</v>
      </c>
      <c r="S14" s="9">
        <v>651.86599999999999</v>
      </c>
      <c r="T14" s="9">
        <v>1040.913</v>
      </c>
      <c r="U14" s="9">
        <v>406.13099999999997</v>
      </c>
      <c r="V14" s="9">
        <v>634.78200000000004</v>
      </c>
      <c r="W14" s="9">
        <v>2399.5819999999999</v>
      </c>
      <c r="X14" s="9">
        <v>1260.595</v>
      </c>
      <c r="Y14" s="9">
        <v>1138.9870000000001</v>
      </c>
      <c r="Z14" s="9">
        <v>10057.816000000001</v>
      </c>
      <c r="AA14" s="9">
        <v>5352.0540000000001</v>
      </c>
      <c r="AB14" s="9">
        <v>4705.7619999999997</v>
      </c>
      <c r="AC14" s="9">
        <v>2197.4789999999998</v>
      </c>
      <c r="AD14" s="9">
        <v>1135.2239999999999</v>
      </c>
      <c r="AE14" s="9">
        <v>1062.2550000000001</v>
      </c>
      <c r="AF14" s="9">
        <v>8165.9260000000004</v>
      </c>
      <c r="AG14" s="9">
        <v>4083.9250000000002</v>
      </c>
      <c r="AH14" s="9">
        <v>4082.0010000000002</v>
      </c>
      <c r="AI14" s="9">
        <v>940.423</v>
      </c>
      <c r="AJ14" s="9">
        <v>447.983</v>
      </c>
      <c r="AK14" s="9">
        <v>492.44</v>
      </c>
      <c r="AL14" s="9">
        <v>13336.174000000001</v>
      </c>
      <c r="AM14" s="9">
        <v>7015.5619999999999</v>
      </c>
      <c r="AN14" s="9">
        <v>6320.6120000000001</v>
      </c>
      <c r="AO14" s="9">
        <v>11758.499</v>
      </c>
      <c r="AP14" s="9">
        <v>6220.0360000000001</v>
      </c>
      <c r="AQ14" s="9">
        <v>5538.4629999999997</v>
      </c>
      <c r="AR14" s="9">
        <v>11042.89</v>
      </c>
      <c r="AS14" s="9">
        <v>5897.5780000000004</v>
      </c>
      <c r="AT14" s="9">
        <v>5145.3119999999999</v>
      </c>
      <c r="AU14" s="9">
        <v>2997.127</v>
      </c>
      <c r="AV14" s="9">
        <v>1495.9179999999999</v>
      </c>
      <c r="AW14" s="9">
        <v>1501.2090000000001</v>
      </c>
      <c r="AX14" s="9">
        <v>1886.355</v>
      </c>
      <c r="AY14" s="9">
        <v>973.26800000000003</v>
      </c>
      <c r="AZ14" s="9">
        <v>913.08699999999999</v>
      </c>
      <c r="BA14" s="9">
        <v>1007.579</v>
      </c>
      <c r="BB14" s="9">
        <v>570.35500000000002</v>
      </c>
      <c r="BC14" s="9">
        <v>437.22399999999999</v>
      </c>
      <c r="BD14" s="9">
        <v>736.41600000000005</v>
      </c>
      <c r="BE14" s="9">
        <v>385.959</v>
      </c>
      <c r="BF14" s="9">
        <v>350.45699999999999</v>
      </c>
      <c r="BG14" s="9">
        <v>6660.7529999999997</v>
      </c>
      <c r="BH14" s="9">
        <v>2762.605</v>
      </c>
      <c r="BI14" s="9">
        <v>3898.1489999999999</v>
      </c>
      <c r="BJ14" s="9">
        <v>1350.2049999999999</v>
      </c>
      <c r="BK14" s="9">
        <v>505.38</v>
      </c>
      <c r="BL14" s="9">
        <v>844.82500000000005</v>
      </c>
      <c r="BM14" s="9">
        <v>386.95800000000003</v>
      </c>
      <c r="BN14" s="9">
        <v>180.29300000000001</v>
      </c>
      <c r="BO14" s="9">
        <v>206.66399999999999</v>
      </c>
      <c r="BP14" s="9">
        <v>1124.4390000000001</v>
      </c>
      <c r="BQ14" s="9">
        <v>414.29</v>
      </c>
      <c r="BR14" s="9">
        <v>710.149</v>
      </c>
      <c r="BS14" s="9">
        <v>186.30699999999999</v>
      </c>
      <c r="BT14" s="9">
        <v>61.460999999999999</v>
      </c>
      <c r="BU14" s="9">
        <v>124.846</v>
      </c>
      <c r="BV14" s="9">
        <v>884.00099999999998</v>
      </c>
      <c r="BW14" s="9">
        <v>332.55200000000002</v>
      </c>
      <c r="BX14" s="9">
        <v>551.44899999999996</v>
      </c>
      <c r="BY14" s="9">
        <v>101.492</v>
      </c>
      <c r="BZ14" s="9">
        <v>42.86</v>
      </c>
      <c r="CA14" s="9">
        <v>58.631999999999998</v>
      </c>
      <c r="CB14" s="9">
        <v>232.24199999999999</v>
      </c>
      <c r="CC14" s="9">
        <v>93.778000000000006</v>
      </c>
      <c r="CD14" s="9">
        <v>138.464</v>
      </c>
      <c r="CE14" s="9">
        <v>268.12599999999998</v>
      </c>
      <c r="CF14" s="9">
        <v>20.530999999999999</v>
      </c>
      <c r="CG14" s="9">
        <v>247.595</v>
      </c>
      <c r="CH14" s="9">
        <v>2712.614</v>
      </c>
      <c r="CI14" s="9">
        <v>1184.97</v>
      </c>
      <c r="CJ14" s="9">
        <v>1527.644</v>
      </c>
      <c r="CK14" s="9">
        <v>2093.0970000000002</v>
      </c>
      <c r="CL14" s="9">
        <v>894.02599999999995</v>
      </c>
      <c r="CM14" s="9">
        <v>1199.0709999999999</v>
      </c>
      <c r="CN14" s="9">
        <v>284.91500000000002</v>
      </c>
      <c r="CO14" s="9">
        <v>108.866</v>
      </c>
      <c r="CP14" s="9">
        <v>176.04900000000001</v>
      </c>
      <c r="CQ14" s="9">
        <v>1808.183</v>
      </c>
      <c r="CR14" s="9">
        <v>785.16099999999994</v>
      </c>
      <c r="CS14" s="9">
        <v>1023.022</v>
      </c>
      <c r="CT14" s="9">
        <v>12742.312</v>
      </c>
      <c r="CU14" s="9">
        <v>6721.5140000000001</v>
      </c>
      <c r="CV14" s="9">
        <v>6020.7979999999998</v>
      </c>
      <c r="CW14" s="9">
        <v>7112.2550000000001</v>
      </c>
      <c r="CX14" s="9">
        <v>3039.6979999999999</v>
      </c>
      <c r="CY14" s="9">
        <v>4072.5569999999998</v>
      </c>
      <c r="CZ14" s="9">
        <v>1047.604</v>
      </c>
      <c r="DA14" s="9">
        <v>402.13499999999999</v>
      </c>
      <c r="DB14" s="9">
        <v>645.46900000000005</v>
      </c>
      <c r="DC14" s="9">
        <v>16112.022000000001</v>
      </c>
      <c r="DD14" s="9">
        <v>7981.1509999999998</v>
      </c>
      <c r="DE14" s="9">
        <v>8130.8710000000001</v>
      </c>
      <c r="DF14" s="9">
        <v>11932.655000000001</v>
      </c>
      <c r="DG14" s="9">
        <v>6295.0659999999998</v>
      </c>
      <c r="DH14" s="9">
        <v>5637.5889999999999</v>
      </c>
      <c r="DI14" s="9">
        <v>1678.6990000000001</v>
      </c>
      <c r="DJ14" s="9">
        <v>844.38</v>
      </c>
      <c r="DK14" s="9">
        <v>834.31899999999996</v>
      </c>
      <c r="DL14" s="9">
        <v>1086.2739999999999</v>
      </c>
      <c r="DM14" s="9">
        <v>412.42099999999999</v>
      </c>
      <c r="DN14" s="9">
        <v>673.85400000000004</v>
      </c>
      <c r="DO14" s="9">
        <v>575.47900000000004</v>
      </c>
      <c r="DP14" s="9">
        <v>252.642</v>
      </c>
      <c r="DQ14" s="9">
        <v>322.83699999999999</v>
      </c>
      <c r="DR14" s="9">
        <v>1093.9190000000001</v>
      </c>
      <c r="DS14" s="9">
        <v>451.43700000000001</v>
      </c>
      <c r="DT14" s="9">
        <v>642.48299999999995</v>
      </c>
      <c r="DU14" s="9">
        <v>1017.283</v>
      </c>
      <c r="DV14" s="9">
        <v>390.96600000000001</v>
      </c>
      <c r="DW14" s="9">
        <v>626.31700000000001</v>
      </c>
      <c r="DX14" s="9">
        <v>2380.4650000000001</v>
      </c>
      <c r="DY14" s="9">
        <v>1248.335</v>
      </c>
      <c r="DZ14" s="9">
        <v>1132.1300000000001</v>
      </c>
      <c r="EA14" s="9">
        <v>9552.19</v>
      </c>
      <c r="EB14" s="9">
        <v>5046.7309999999998</v>
      </c>
      <c r="EC14" s="9">
        <v>4505.4589999999998</v>
      </c>
      <c r="ED14" s="9">
        <v>2182.8969999999999</v>
      </c>
      <c r="EE14" s="9">
        <v>1126.086</v>
      </c>
      <c r="EF14" s="9">
        <v>1056.81</v>
      </c>
      <c r="EG14" s="9">
        <v>7888.8909999999996</v>
      </c>
      <c r="EH14" s="9">
        <v>3937.0540000000001</v>
      </c>
      <c r="EI14" s="9">
        <v>3951.8380000000002</v>
      </c>
      <c r="EJ14" s="9">
        <v>928.99099999999999</v>
      </c>
      <c r="EK14" s="9">
        <v>439.26900000000001</v>
      </c>
      <c r="EL14" s="9">
        <v>489.72300000000001</v>
      </c>
      <c r="EM14" s="9">
        <v>12726.278</v>
      </c>
      <c r="EN14" s="9">
        <v>6649.277</v>
      </c>
      <c r="EO14" s="9">
        <v>6077.0010000000002</v>
      </c>
      <c r="EP14" s="9">
        <v>11167.903</v>
      </c>
      <c r="EQ14" s="9">
        <v>5862.6049999999996</v>
      </c>
      <c r="ER14" s="9">
        <v>5305.2979999999998</v>
      </c>
      <c r="ES14" s="9">
        <v>10532.272999999999</v>
      </c>
      <c r="ET14" s="9">
        <v>5589.5519999999997</v>
      </c>
      <c r="EU14" s="9">
        <v>4942.7219999999998</v>
      </c>
      <c r="EV14" s="9">
        <v>2864.7170000000001</v>
      </c>
      <c r="EW14" s="9">
        <v>1415.5050000000001</v>
      </c>
      <c r="EX14" s="9">
        <v>1449.212</v>
      </c>
      <c r="EY14" s="9">
        <v>1795.6210000000001</v>
      </c>
      <c r="EZ14" s="9">
        <v>921.274</v>
      </c>
      <c r="FA14" s="9">
        <v>874.34699999999998</v>
      </c>
      <c r="FB14" s="9">
        <v>1001.998</v>
      </c>
      <c r="FC14" s="9">
        <v>567.06299999999999</v>
      </c>
      <c r="FD14" s="9">
        <v>434.935</v>
      </c>
      <c r="FE14" s="9">
        <v>727.83600000000001</v>
      </c>
      <c r="FF14" s="9">
        <v>379.45499999999998</v>
      </c>
      <c r="FG14" s="9">
        <v>348.38</v>
      </c>
      <c r="FH14" s="9">
        <v>3451.5309999999999</v>
      </c>
      <c r="FI14" s="9">
        <v>1306.6300000000001</v>
      </c>
      <c r="FJ14" s="9">
        <v>2144.9009999999998</v>
      </c>
      <c r="FK14" s="9">
        <v>1223.875</v>
      </c>
      <c r="FL14" s="9">
        <v>437.952</v>
      </c>
      <c r="FM14" s="9">
        <v>785.923</v>
      </c>
      <c r="FN14" s="9">
        <v>367.69499999999999</v>
      </c>
      <c r="FO14" s="9">
        <v>168.78</v>
      </c>
      <c r="FP14" s="9">
        <v>198.91499999999999</v>
      </c>
      <c r="FQ14" s="9">
        <v>1014.141</v>
      </c>
      <c r="FR14" s="9">
        <v>354.06700000000001</v>
      </c>
      <c r="FS14" s="9">
        <v>660.07399999999996</v>
      </c>
      <c r="FT14" s="9">
        <v>176.16399999999999</v>
      </c>
      <c r="FU14" s="9">
        <v>55.119</v>
      </c>
      <c r="FV14" s="9">
        <v>121.044</v>
      </c>
      <c r="FW14" s="9">
        <v>785.12</v>
      </c>
      <c r="FX14" s="9">
        <v>279.08</v>
      </c>
      <c r="FY14" s="9">
        <v>506.04</v>
      </c>
      <c r="FZ14" s="9">
        <v>73.180000000000007</v>
      </c>
      <c r="GA14" s="9">
        <v>30.14</v>
      </c>
      <c r="GB14" s="9">
        <v>43.04</v>
      </c>
      <c r="GC14" s="9">
        <v>215.53399999999999</v>
      </c>
      <c r="GD14" s="9">
        <v>86.302999999999997</v>
      </c>
      <c r="GE14" s="9">
        <v>129.23099999999999</v>
      </c>
      <c r="GF14" s="9">
        <v>265.88900000000001</v>
      </c>
      <c r="GG14" s="9">
        <v>19.292999999999999</v>
      </c>
      <c r="GH14" s="9">
        <v>246.596</v>
      </c>
      <c r="GI14" s="9">
        <v>1774.2139999999999</v>
      </c>
      <c r="GJ14" s="9">
        <v>644.43499999999995</v>
      </c>
      <c r="GK14" s="9">
        <v>1129.779</v>
      </c>
      <c r="GL14" s="9">
        <v>1957.511</v>
      </c>
      <c r="GM14" s="9">
        <v>819.82600000000002</v>
      </c>
      <c r="GN14" s="9">
        <v>1137.6849999999999</v>
      </c>
      <c r="GO14" s="9">
        <v>273.05099999999999</v>
      </c>
      <c r="GP14" s="9">
        <v>101.68600000000001</v>
      </c>
      <c r="GQ14" s="9">
        <v>171.36500000000001</v>
      </c>
      <c r="GR14" s="9">
        <v>1684.4590000000001</v>
      </c>
      <c r="GS14" s="9">
        <v>718.14</v>
      </c>
      <c r="GT14" s="9">
        <v>966.32</v>
      </c>
      <c r="GU14" s="9">
        <v>12205.707</v>
      </c>
      <c r="GV14" s="9">
        <v>6396.7520000000004</v>
      </c>
      <c r="GW14" s="9">
        <v>5808.9539999999997</v>
      </c>
      <c r="GX14" s="9">
        <v>3906.3150000000001</v>
      </c>
      <c r="GY14" s="9">
        <v>1584.3989999999999</v>
      </c>
      <c r="GZ14" s="9">
        <v>2321.9160000000002</v>
      </c>
      <c r="HA14" s="9">
        <v>940.60400000000004</v>
      </c>
      <c r="HB14" s="9">
        <v>343.22899999999998</v>
      </c>
      <c r="HC14" s="9">
        <v>597.375</v>
      </c>
      <c r="HD14" s="9">
        <v>3182.8029999999999</v>
      </c>
      <c r="HE14" s="9">
        <v>1626.9459999999999</v>
      </c>
      <c r="HF14" s="9">
        <v>1555.857</v>
      </c>
      <c r="HG14" s="9">
        <v>1912.5419999999999</v>
      </c>
      <c r="HH14" s="9">
        <v>971.27499999999998</v>
      </c>
      <c r="HI14" s="9">
        <v>941.26800000000003</v>
      </c>
      <c r="HJ14" s="9">
        <v>485.58699999999999</v>
      </c>
      <c r="HK14" s="9">
        <v>249</v>
      </c>
      <c r="HL14" s="9">
        <v>236.58699999999999</v>
      </c>
      <c r="HM14" s="9">
        <v>378.43299999999999</v>
      </c>
      <c r="HN14" s="9">
        <v>172.94200000000001</v>
      </c>
      <c r="HO14" s="9">
        <v>205.49</v>
      </c>
      <c r="HP14" s="9">
        <v>175.22300000000001</v>
      </c>
      <c r="HQ14" s="9">
        <v>78.305999999999997</v>
      </c>
      <c r="HR14" s="9">
        <v>96.917000000000002</v>
      </c>
      <c r="HS14" s="9">
        <v>376.01</v>
      </c>
      <c r="HT14" s="9">
        <v>172.56299999999999</v>
      </c>
      <c r="HU14" s="9">
        <v>203.447</v>
      </c>
      <c r="HV14" s="9">
        <v>366.327</v>
      </c>
      <c r="HW14" s="9">
        <v>165.84700000000001</v>
      </c>
      <c r="HX14" s="9">
        <v>200.48099999999999</v>
      </c>
      <c r="HY14" s="9">
        <v>765.529</v>
      </c>
      <c r="HZ14" s="9">
        <v>386.8</v>
      </c>
      <c r="IA14" s="9">
        <v>378.72899999999998</v>
      </c>
      <c r="IB14" s="9">
        <v>1147.0129999999999</v>
      </c>
      <c r="IC14" s="9">
        <v>584.47400000000005</v>
      </c>
      <c r="ID14" s="9">
        <v>562.53899999999999</v>
      </c>
      <c r="IE14" s="9">
        <v>738.84299999999996</v>
      </c>
      <c r="IF14" s="9">
        <v>370.149</v>
      </c>
      <c r="IG14" s="9">
        <v>368.69400000000002</v>
      </c>
      <c r="IH14" s="9">
        <v>1100.4690000000001</v>
      </c>
      <c r="II14" s="9">
        <v>547.94299999999998</v>
      </c>
      <c r="IJ14" s="9">
        <v>552.52499999999998</v>
      </c>
      <c r="IK14" s="9">
        <v>191.71299999999999</v>
      </c>
      <c r="IL14" s="9">
        <v>93.17</v>
      </c>
      <c r="IM14" s="9">
        <v>98.543000000000006</v>
      </c>
      <c r="IN14" s="9">
        <v>2167.6930000000002</v>
      </c>
      <c r="IO14" s="9">
        <v>1098.4459999999999</v>
      </c>
      <c r="IP14" s="9">
        <v>1069.2470000000001</v>
      </c>
      <c r="IQ14" s="9">
        <v>1517.325</v>
      </c>
    </row>
    <row r="15" spans="1:251">
      <c r="A15" s="10">
        <v>43497</v>
      </c>
      <c r="B15" s="9">
        <v>20101.898000000001</v>
      </c>
      <c r="C15" s="9">
        <v>9867.4989999999998</v>
      </c>
      <c r="D15" s="9">
        <v>10234.398999999999</v>
      </c>
      <c r="E15" s="9">
        <v>12729.348</v>
      </c>
      <c r="F15" s="9">
        <v>6741.9849999999997</v>
      </c>
      <c r="G15" s="9">
        <v>5987.3630000000003</v>
      </c>
      <c r="H15" s="9">
        <v>1680.085</v>
      </c>
      <c r="I15" s="9">
        <v>851.89599999999996</v>
      </c>
      <c r="J15" s="9">
        <v>828.18899999999996</v>
      </c>
      <c r="K15" s="9">
        <v>1073.0029999999999</v>
      </c>
      <c r="L15" s="9">
        <v>411.06700000000001</v>
      </c>
      <c r="M15" s="9">
        <v>661.93499999999995</v>
      </c>
      <c r="N15" s="9">
        <v>559.827</v>
      </c>
      <c r="O15" s="9">
        <v>249.244</v>
      </c>
      <c r="P15" s="9">
        <v>310.58300000000003</v>
      </c>
      <c r="Q15" s="9">
        <v>1078.9590000000001</v>
      </c>
      <c r="R15" s="9">
        <v>446.54700000000003</v>
      </c>
      <c r="S15" s="9">
        <v>632.41099999999994</v>
      </c>
      <c r="T15" s="9">
        <v>997.19</v>
      </c>
      <c r="U15" s="9">
        <v>388.27699999999999</v>
      </c>
      <c r="V15" s="9">
        <v>608.91300000000001</v>
      </c>
      <c r="W15" s="9">
        <v>2423.3029999999999</v>
      </c>
      <c r="X15" s="9">
        <v>1248.375</v>
      </c>
      <c r="Y15" s="9">
        <v>1174.9280000000001</v>
      </c>
      <c r="Z15" s="9">
        <v>10306.044</v>
      </c>
      <c r="AA15" s="9">
        <v>5493.6090000000004</v>
      </c>
      <c r="AB15" s="9">
        <v>4812.4350000000004</v>
      </c>
      <c r="AC15" s="9">
        <v>2245.5</v>
      </c>
      <c r="AD15" s="9">
        <v>1142.394</v>
      </c>
      <c r="AE15" s="9">
        <v>1103.106</v>
      </c>
      <c r="AF15" s="9">
        <v>8346.5220000000008</v>
      </c>
      <c r="AG15" s="9">
        <v>4211.0360000000001</v>
      </c>
      <c r="AH15" s="9">
        <v>4135.4859999999999</v>
      </c>
      <c r="AI15" s="9">
        <v>922.33100000000002</v>
      </c>
      <c r="AJ15" s="9">
        <v>438.54399999999998</v>
      </c>
      <c r="AK15" s="9">
        <v>483.78699999999998</v>
      </c>
      <c r="AL15" s="9">
        <v>13633.15</v>
      </c>
      <c r="AM15" s="9">
        <v>7154.5940000000001</v>
      </c>
      <c r="AN15" s="9">
        <v>6478.5559999999996</v>
      </c>
      <c r="AO15" s="9">
        <v>12153.732</v>
      </c>
      <c r="AP15" s="9">
        <v>6424.3149999999996</v>
      </c>
      <c r="AQ15" s="9">
        <v>5729.4170000000004</v>
      </c>
      <c r="AR15" s="9">
        <v>11371.406000000001</v>
      </c>
      <c r="AS15" s="9">
        <v>6072.9</v>
      </c>
      <c r="AT15" s="9">
        <v>5298.5060000000003</v>
      </c>
      <c r="AU15" s="9">
        <v>3162.6610000000001</v>
      </c>
      <c r="AV15" s="9">
        <v>1560.0350000000001</v>
      </c>
      <c r="AW15" s="9">
        <v>1602.626</v>
      </c>
      <c r="AX15" s="9">
        <v>1979.7909999999999</v>
      </c>
      <c r="AY15" s="9">
        <v>1001.426</v>
      </c>
      <c r="AZ15" s="9">
        <v>978.36500000000001</v>
      </c>
      <c r="BA15" s="9">
        <v>1075.9880000000001</v>
      </c>
      <c r="BB15" s="9">
        <v>588.81600000000003</v>
      </c>
      <c r="BC15" s="9">
        <v>487.17200000000003</v>
      </c>
      <c r="BD15" s="9">
        <v>671.76099999999997</v>
      </c>
      <c r="BE15" s="9">
        <v>355.41300000000001</v>
      </c>
      <c r="BF15" s="9">
        <v>316.34800000000001</v>
      </c>
      <c r="BG15" s="9">
        <v>6700.7889999999998</v>
      </c>
      <c r="BH15" s="9">
        <v>2770.1019999999999</v>
      </c>
      <c r="BI15" s="9">
        <v>3930.6880000000001</v>
      </c>
      <c r="BJ15" s="9">
        <v>1302.981</v>
      </c>
      <c r="BK15" s="9">
        <v>493.95800000000003</v>
      </c>
      <c r="BL15" s="9">
        <v>809.02300000000002</v>
      </c>
      <c r="BM15" s="9">
        <v>378.93799999999999</v>
      </c>
      <c r="BN15" s="9">
        <v>170.90899999999999</v>
      </c>
      <c r="BO15" s="9">
        <v>208.03</v>
      </c>
      <c r="BP15" s="9">
        <v>1111.923</v>
      </c>
      <c r="BQ15" s="9">
        <v>430.91399999999999</v>
      </c>
      <c r="BR15" s="9">
        <v>681.00900000000001</v>
      </c>
      <c r="BS15" s="9">
        <v>194.49199999999999</v>
      </c>
      <c r="BT15" s="9">
        <v>69.605000000000004</v>
      </c>
      <c r="BU15" s="9">
        <v>124.887</v>
      </c>
      <c r="BV15" s="9">
        <v>853.18499999999995</v>
      </c>
      <c r="BW15" s="9">
        <v>333.80700000000002</v>
      </c>
      <c r="BX15" s="9">
        <v>519.37800000000004</v>
      </c>
      <c r="BY15" s="9">
        <v>90.13</v>
      </c>
      <c r="BZ15" s="9">
        <v>40.530999999999999</v>
      </c>
      <c r="CA15" s="9">
        <v>49.598999999999997</v>
      </c>
      <c r="CB15" s="9">
        <v>201.41499999999999</v>
      </c>
      <c r="CC15" s="9">
        <v>68.122</v>
      </c>
      <c r="CD15" s="9">
        <v>133.29300000000001</v>
      </c>
      <c r="CE15" s="9">
        <v>244.196</v>
      </c>
      <c r="CF15" s="9">
        <v>18.332000000000001</v>
      </c>
      <c r="CG15" s="9">
        <v>225.864</v>
      </c>
      <c r="CH15" s="9">
        <v>2799.5140000000001</v>
      </c>
      <c r="CI15" s="9">
        <v>1227.5440000000001</v>
      </c>
      <c r="CJ15" s="9">
        <v>1571.97</v>
      </c>
      <c r="CK15" s="9">
        <v>1985.098</v>
      </c>
      <c r="CL15" s="9">
        <v>854.44799999999998</v>
      </c>
      <c r="CM15" s="9">
        <v>1130.6500000000001</v>
      </c>
      <c r="CN15" s="9">
        <v>305.25599999999997</v>
      </c>
      <c r="CO15" s="9">
        <v>129.71899999999999</v>
      </c>
      <c r="CP15" s="9">
        <v>175.53700000000001</v>
      </c>
      <c r="CQ15" s="9">
        <v>1679.8420000000001</v>
      </c>
      <c r="CR15" s="9">
        <v>724.72900000000004</v>
      </c>
      <c r="CS15" s="9">
        <v>955.11300000000006</v>
      </c>
      <c r="CT15" s="9">
        <v>13034.603999999999</v>
      </c>
      <c r="CU15" s="9">
        <v>6871.7039999999997</v>
      </c>
      <c r="CV15" s="9">
        <v>6162.9</v>
      </c>
      <c r="CW15" s="9">
        <v>7067.2939999999999</v>
      </c>
      <c r="CX15" s="9">
        <v>2995.7950000000001</v>
      </c>
      <c r="CY15" s="9">
        <v>4071.4989999999998</v>
      </c>
      <c r="CZ15" s="9">
        <v>1032.2149999999999</v>
      </c>
      <c r="DA15" s="9">
        <v>410.53300000000002</v>
      </c>
      <c r="DB15" s="9">
        <v>621.68200000000002</v>
      </c>
      <c r="DC15" s="9">
        <v>16297.346</v>
      </c>
      <c r="DD15" s="9">
        <v>8065.8149999999996</v>
      </c>
      <c r="DE15" s="9">
        <v>8231.5310000000009</v>
      </c>
      <c r="DF15" s="9">
        <v>12161.798000000001</v>
      </c>
      <c r="DG15" s="9">
        <v>6392.53</v>
      </c>
      <c r="DH15" s="9">
        <v>5769.268</v>
      </c>
      <c r="DI15" s="9">
        <v>1646.3510000000001</v>
      </c>
      <c r="DJ15" s="9">
        <v>829.78</v>
      </c>
      <c r="DK15" s="9">
        <v>816.57100000000003</v>
      </c>
      <c r="DL15" s="9">
        <v>1048.664</v>
      </c>
      <c r="DM15" s="9">
        <v>396.00299999999999</v>
      </c>
      <c r="DN15" s="9">
        <v>652.66</v>
      </c>
      <c r="DO15" s="9">
        <v>549.96299999999997</v>
      </c>
      <c r="DP15" s="9">
        <v>242.417</v>
      </c>
      <c r="DQ15" s="9">
        <v>307.54599999999999</v>
      </c>
      <c r="DR15" s="9">
        <v>1052.606</v>
      </c>
      <c r="DS15" s="9">
        <v>428.69200000000001</v>
      </c>
      <c r="DT15" s="9">
        <v>623.91399999999999</v>
      </c>
      <c r="DU15" s="9">
        <v>974.70899999999995</v>
      </c>
      <c r="DV15" s="9">
        <v>373.21300000000002</v>
      </c>
      <c r="DW15" s="9">
        <v>601.49599999999998</v>
      </c>
      <c r="DX15" s="9">
        <v>2397.5520000000001</v>
      </c>
      <c r="DY15" s="9">
        <v>1230.1089999999999</v>
      </c>
      <c r="DZ15" s="9">
        <v>1167.443</v>
      </c>
      <c r="EA15" s="9">
        <v>9764.2459999999992</v>
      </c>
      <c r="EB15" s="9">
        <v>5162.4219999999996</v>
      </c>
      <c r="EC15" s="9">
        <v>4601.8249999999998</v>
      </c>
      <c r="ED15" s="9">
        <v>2224.3710000000001</v>
      </c>
      <c r="EE15" s="9">
        <v>1127.694</v>
      </c>
      <c r="EF15" s="9">
        <v>1096.6780000000001</v>
      </c>
      <c r="EG15" s="9">
        <v>8061.7520000000004</v>
      </c>
      <c r="EH15" s="9">
        <v>4068.0230000000001</v>
      </c>
      <c r="EI15" s="9">
        <v>3993.7289999999998</v>
      </c>
      <c r="EJ15" s="9">
        <v>910.88099999999997</v>
      </c>
      <c r="EK15" s="9">
        <v>429.28899999999999</v>
      </c>
      <c r="EL15" s="9">
        <v>481.59199999999998</v>
      </c>
      <c r="EM15" s="9">
        <v>12959.474</v>
      </c>
      <c r="EN15" s="9">
        <v>6748.8540000000003</v>
      </c>
      <c r="EO15" s="9">
        <v>6210.62</v>
      </c>
      <c r="EP15" s="9">
        <v>11505.073</v>
      </c>
      <c r="EQ15" s="9">
        <v>6032.21</v>
      </c>
      <c r="ER15" s="9">
        <v>5472.8630000000003</v>
      </c>
      <c r="ES15" s="9">
        <v>10823.422</v>
      </c>
      <c r="ET15" s="9">
        <v>5736.549</v>
      </c>
      <c r="EU15" s="9">
        <v>5086.8739999999998</v>
      </c>
      <c r="EV15" s="9">
        <v>3001.931</v>
      </c>
      <c r="EW15" s="9">
        <v>1469.1769999999999</v>
      </c>
      <c r="EX15" s="9">
        <v>1532.7529999999999</v>
      </c>
      <c r="EY15" s="9">
        <v>1866.8230000000001</v>
      </c>
      <c r="EZ15" s="9">
        <v>940.07100000000003</v>
      </c>
      <c r="FA15" s="9">
        <v>926.75199999999995</v>
      </c>
      <c r="FB15" s="9">
        <v>1069.1479999999999</v>
      </c>
      <c r="FC15" s="9">
        <v>583.74699999999996</v>
      </c>
      <c r="FD15" s="9">
        <v>485.4</v>
      </c>
      <c r="FE15" s="9">
        <v>659.12300000000005</v>
      </c>
      <c r="FF15" s="9">
        <v>346.63600000000002</v>
      </c>
      <c r="FG15" s="9">
        <v>312.48700000000002</v>
      </c>
      <c r="FH15" s="9">
        <v>3476.4250000000002</v>
      </c>
      <c r="FI15" s="9">
        <v>1326.6489999999999</v>
      </c>
      <c r="FJ15" s="9">
        <v>2149.7759999999998</v>
      </c>
      <c r="FK15" s="9">
        <v>1175.181</v>
      </c>
      <c r="FL15" s="9">
        <v>423.77499999999998</v>
      </c>
      <c r="FM15" s="9">
        <v>751.40599999999995</v>
      </c>
      <c r="FN15" s="9">
        <v>359.64499999999998</v>
      </c>
      <c r="FO15" s="9">
        <v>156.64500000000001</v>
      </c>
      <c r="FP15" s="9">
        <v>203</v>
      </c>
      <c r="FQ15" s="9">
        <v>1000.314</v>
      </c>
      <c r="FR15" s="9">
        <v>366.69200000000001</v>
      </c>
      <c r="FS15" s="9">
        <v>633.62099999999998</v>
      </c>
      <c r="FT15" s="9">
        <v>185.69800000000001</v>
      </c>
      <c r="FU15" s="9">
        <v>64.841999999999999</v>
      </c>
      <c r="FV15" s="9">
        <v>120.857</v>
      </c>
      <c r="FW15" s="9">
        <v>752.21699999999998</v>
      </c>
      <c r="FX15" s="9">
        <v>274.875</v>
      </c>
      <c r="FY15" s="9">
        <v>477.34199999999998</v>
      </c>
      <c r="FZ15" s="9">
        <v>61.328000000000003</v>
      </c>
      <c r="GA15" s="9">
        <v>24.033999999999999</v>
      </c>
      <c r="GB15" s="9">
        <v>37.293999999999997</v>
      </c>
      <c r="GC15" s="9">
        <v>183.02199999999999</v>
      </c>
      <c r="GD15" s="9">
        <v>60.585000000000001</v>
      </c>
      <c r="GE15" s="9">
        <v>122.43600000000001</v>
      </c>
      <c r="GF15" s="9">
        <v>237.79900000000001</v>
      </c>
      <c r="GG15" s="9">
        <v>14.974</v>
      </c>
      <c r="GH15" s="9">
        <v>222.82499999999999</v>
      </c>
      <c r="GI15" s="9">
        <v>1797.8589999999999</v>
      </c>
      <c r="GJ15" s="9">
        <v>660.00099999999998</v>
      </c>
      <c r="GK15" s="9">
        <v>1137.8579999999999</v>
      </c>
      <c r="GL15" s="9">
        <v>1842.4580000000001</v>
      </c>
      <c r="GM15" s="9">
        <v>773.91300000000001</v>
      </c>
      <c r="GN15" s="9">
        <v>1068.5450000000001</v>
      </c>
      <c r="GO15" s="9">
        <v>292.69600000000003</v>
      </c>
      <c r="GP15" s="9">
        <v>123.503</v>
      </c>
      <c r="GQ15" s="9">
        <v>169.19300000000001</v>
      </c>
      <c r="GR15" s="9">
        <v>1549.7619999999999</v>
      </c>
      <c r="GS15" s="9">
        <v>650.41</v>
      </c>
      <c r="GT15" s="9">
        <v>899.35199999999998</v>
      </c>
      <c r="GU15" s="9">
        <v>12454.494000000001</v>
      </c>
      <c r="GV15" s="9">
        <v>6516.0339999999997</v>
      </c>
      <c r="GW15" s="9">
        <v>5938.4610000000002</v>
      </c>
      <c r="GX15" s="9">
        <v>3842.8510000000001</v>
      </c>
      <c r="GY15" s="9">
        <v>1549.7809999999999</v>
      </c>
      <c r="GZ15" s="9">
        <v>2293.0700000000002</v>
      </c>
      <c r="HA15" s="9">
        <v>924.77200000000005</v>
      </c>
      <c r="HB15" s="9">
        <v>348.642</v>
      </c>
      <c r="HC15" s="9">
        <v>576.12900000000002</v>
      </c>
      <c r="HD15" s="9">
        <v>3214.3850000000002</v>
      </c>
      <c r="HE15" s="9">
        <v>1641.883</v>
      </c>
      <c r="HF15" s="9">
        <v>1572.502</v>
      </c>
      <c r="HG15" s="9">
        <v>1973.749</v>
      </c>
      <c r="HH15" s="9">
        <v>1007.0359999999999</v>
      </c>
      <c r="HI15" s="9">
        <v>966.71299999999997</v>
      </c>
      <c r="HJ15" s="9">
        <v>472.80599999999998</v>
      </c>
      <c r="HK15" s="9">
        <v>230.19800000000001</v>
      </c>
      <c r="HL15" s="9">
        <v>242.608</v>
      </c>
      <c r="HM15" s="9">
        <v>369.28199999999998</v>
      </c>
      <c r="HN15" s="9">
        <v>154.923</v>
      </c>
      <c r="HO15" s="9">
        <v>214.35900000000001</v>
      </c>
      <c r="HP15" s="9">
        <v>169.36799999999999</v>
      </c>
      <c r="HQ15" s="9">
        <v>69.361000000000004</v>
      </c>
      <c r="HR15" s="9">
        <v>100.00700000000001</v>
      </c>
      <c r="HS15" s="9">
        <v>368.12599999999998</v>
      </c>
      <c r="HT15" s="9">
        <v>158.23400000000001</v>
      </c>
      <c r="HU15" s="9">
        <v>209.892</v>
      </c>
      <c r="HV15" s="9">
        <v>355.697</v>
      </c>
      <c r="HW15" s="9">
        <v>149.09</v>
      </c>
      <c r="HX15" s="9">
        <v>206.607</v>
      </c>
      <c r="HY15" s="9">
        <v>789.94899999999996</v>
      </c>
      <c r="HZ15" s="9">
        <v>397.15699999999998</v>
      </c>
      <c r="IA15" s="9">
        <v>392.79199999999997</v>
      </c>
      <c r="IB15" s="9">
        <v>1183.8</v>
      </c>
      <c r="IC15" s="9">
        <v>609.87900000000002</v>
      </c>
      <c r="ID15" s="9">
        <v>573.92100000000005</v>
      </c>
      <c r="IE15" s="9">
        <v>769.92899999999997</v>
      </c>
      <c r="IF15" s="9">
        <v>384.76400000000001</v>
      </c>
      <c r="IG15" s="9">
        <v>385.16500000000002</v>
      </c>
      <c r="IH15" s="9">
        <v>1136.527</v>
      </c>
      <c r="II15" s="9">
        <v>580.64800000000002</v>
      </c>
      <c r="IJ15" s="9">
        <v>555.87900000000002</v>
      </c>
      <c r="IK15" s="9">
        <v>185.21799999999999</v>
      </c>
      <c r="IL15" s="9">
        <v>74.548000000000002</v>
      </c>
      <c r="IM15" s="9">
        <v>110.67</v>
      </c>
      <c r="IN15" s="9">
        <v>2222.0830000000001</v>
      </c>
      <c r="IO15" s="9">
        <v>1131.1210000000001</v>
      </c>
      <c r="IP15" s="9">
        <v>1090.962</v>
      </c>
      <c r="IQ15" s="9">
        <v>1617.271</v>
      </c>
    </row>
    <row r="16" spans="1:251">
      <c r="A16" s="10">
        <v>43862</v>
      </c>
      <c r="B16" s="9">
        <v>20505.88</v>
      </c>
      <c r="C16" s="9">
        <v>10097.288</v>
      </c>
      <c r="D16" s="9">
        <v>10408.592000000001</v>
      </c>
      <c r="E16" s="9">
        <v>12980.137000000001</v>
      </c>
      <c r="F16" s="9">
        <v>6826.991</v>
      </c>
      <c r="G16" s="9">
        <v>6153.1459999999997</v>
      </c>
      <c r="H16" s="9">
        <v>1830.7950000000001</v>
      </c>
      <c r="I16" s="9">
        <v>925.00300000000004</v>
      </c>
      <c r="J16" s="9">
        <v>905.79200000000003</v>
      </c>
      <c r="K16" s="9">
        <v>1151.421</v>
      </c>
      <c r="L16" s="9">
        <v>428.59199999999998</v>
      </c>
      <c r="M16" s="9">
        <v>722.82899999999995</v>
      </c>
      <c r="N16" s="9">
        <v>594.26599999999996</v>
      </c>
      <c r="O16" s="9">
        <v>258.28100000000001</v>
      </c>
      <c r="P16" s="9">
        <v>335.98399999999998</v>
      </c>
      <c r="Q16" s="9">
        <v>1179.519</v>
      </c>
      <c r="R16" s="9">
        <v>481.92200000000003</v>
      </c>
      <c r="S16" s="9">
        <v>697.59699999999998</v>
      </c>
      <c r="T16" s="9">
        <v>1086.261</v>
      </c>
      <c r="U16" s="9">
        <v>407.54500000000002</v>
      </c>
      <c r="V16" s="9">
        <v>678.71600000000001</v>
      </c>
      <c r="W16" s="9">
        <v>2397.5030000000002</v>
      </c>
      <c r="X16" s="9">
        <v>1224.088</v>
      </c>
      <c r="Y16" s="9">
        <v>1173.415</v>
      </c>
      <c r="Z16" s="9">
        <v>10582.634</v>
      </c>
      <c r="AA16" s="9">
        <v>5602.9030000000002</v>
      </c>
      <c r="AB16" s="9">
        <v>4979.7309999999998</v>
      </c>
      <c r="AC16" s="9">
        <v>2207.3090000000002</v>
      </c>
      <c r="AD16" s="9">
        <v>1114.5840000000001</v>
      </c>
      <c r="AE16" s="9">
        <v>1092.7249999999999</v>
      </c>
      <c r="AF16" s="9">
        <v>8612.4920000000002</v>
      </c>
      <c r="AG16" s="9">
        <v>4315.7169999999996</v>
      </c>
      <c r="AH16" s="9">
        <v>4296.7759999999998</v>
      </c>
      <c r="AI16" s="9">
        <v>1063.605</v>
      </c>
      <c r="AJ16" s="9">
        <v>530.44299999999998</v>
      </c>
      <c r="AK16" s="9">
        <v>533.16099999999994</v>
      </c>
      <c r="AL16" s="9">
        <v>13899.628000000001</v>
      </c>
      <c r="AM16" s="9">
        <v>7257.1490000000003</v>
      </c>
      <c r="AN16" s="9">
        <v>6642.4790000000003</v>
      </c>
      <c r="AO16" s="9">
        <v>12428.755999999999</v>
      </c>
      <c r="AP16" s="9">
        <v>6536.0410000000002</v>
      </c>
      <c r="AQ16" s="9">
        <v>5892.7150000000001</v>
      </c>
      <c r="AR16" s="9">
        <v>11634.248</v>
      </c>
      <c r="AS16" s="9">
        <v>6171.3609999999999</v>
      </c>
      <c r="AT16" s="9">
        <v>5462.8879999999999</v>
      </c>
      <c r="AU16" s="9">
        <v>3257.07</v>
      </c>
      <c r="AV16" s="9">
        <v>1633.047</v>
      </c>
      <c r="AW16" s="9">
        <v>1624.0229999999999</v>
      </c>
      <c r="AX16" s="9">
        <v>1976.0260000000001</v>
      </c>
      <c r="AY16" s="9">
        <v>1005.902</v>
      </c>
      <c r="AZ16" s="9">
        <v>970.12400000000002</v>
      </c>
      <c r="BA16" s="9">
        <v>1056.5350000000001</v>
      </c>
      <c r="BB16" s="9">
        <v>575.74400000000003</v>
      </c>
      <c r="BC16" s="9">
        <v>480.791</v>
      </c>
      <c r="BD16" s="9">
        <v>703.79200000000003</v>
      </c>
      <c r="BE16" s="9">
        <v>381.60500000000002</v>
      </c>
      <c r="BF16" s="9">
        <v>322.18700000000001</v>
      </c>
      <c r="BG16" s="9">
        <v>6821.951</v>
      </c>
      <c r="BH16" s="9">
        <v>2888.6930000000002</v>
      </c>
      <c r="BI16" s="9">
        <v>3933.259</v>
      </c>
      <c r="BJ16" s="9">
        <v>1364.29</v>
      </c>
      <c r="BK16" s="9">
        <v>512.97400000000005</v>
      </c>
      <c r="BL16" s="9">
        <v>851.31600000000003</v>
      </c>
      <c r="BM16" s="9">
        <v>388.03500000000003</v>
      </c>
      <c r="BN16" s="9">
        <v>163.077</v>
      </c>
      <c r="BO16" s="9">
        <v>224.958</v>
      </c>
      <c r="BP16" s="9">
        <v>1160.617</v>
      </c>
      <c r="BQ16" s="9">
        <v>440.78500000000003</v>
      </c>
      <c r="BR16" s="9">
        <v>719.83199999999999</v>
      </c>
      <c r="BS16" s="9">
        <v>218.36699999999999</v>
      </c>
      <c r="BT16" s="9">
        <v>88.53</v>
      </c>
      <c r="BU16" s="9">
        <v>129.83699999999999</v>
      </c>
      <c r="BV16" s="9">
        <v>879.06100000000004</v>
      </c>
      <c r="BW16" s="9">
        <v>326.10199999999998</v>
      </c>
      <c r="BX16" s="9">
        <v>552.96</v>
      </c>
      <c r="BY16" s="9">
        <v>102.952</v>
      </c>
      <c r="BZ16" s="9">
        <v>45.790999999999997</v>
      </c>
      <c r="CA16" s="9">
        <v>57.161000000000001</v>
      </c>
      <c r="CB16" s="9">
        <v>213.20099999999999</v>
      </c>
      <c r="CC16" s="9">
        <v>76.156999999999996</v>
      </c>
      <c r="CD16" s="9">
        <v>137.04400000000001</v>
      </c>
      <c r="CE16" s="9">
        <v>256.20999999999998</v>
      </c>
      <c r="CF16" s="9">
        <v>18.991</v>
      </c>
      <c r="CG16" s="9">
        <v>237.21799999999999</v>
      </c>
      <c r="CH16" s="9">
        <v>2884.145</v>
      </c>
      <c r="CI16" s="9">
        <v>1273.2439999999999</v>
      </c>
      <c r="CJ16" s="9">
        <v>1610.9010000000001</v>
      </c>
      <c r="CK16" s="9">
        <v>2077.6089999999999</v>
      </c>
      <c r="CL16" s="9">
        <v>898.54700000000003</v>
      </c>
      <c r="CM16" s="9">
        <v>1179.0630000000001</v>
      </c>
      <c r="CN16" s="9">
        <v>329.86399999999998</v>
      </c>
      <c r="CO16" s="9">
        <v>146.631</v>
      </c>
      <c r="CP16" s="9">
        <v>183.232</v>
      </c>
      <c r="CQ16" s="9">
        <v>1747.7460000000001</v>
      </c>
      <c r="CR16" s="9">
        <v>751.91499999999996</v>
      </c>
      <c r="CS16" s="9">
        <v>995.83100000000002</v>
      </c>
      <c r="CT16" s="9">
        <v>13310</v>
      </c>
      <c r="CU16" s="9">
        <v>6973.6220000000003</v>
      </c>
      <c r="CV16" s="9">
        <v>6336.3779999999997</v>
      </c>
      <c r="CW16" s="9">
        <v>7195.8789999999999</v>
      </c>
      <c r="CX16" s="9">
        <v>3123.6660000000002</v>
      </c>
      <c r="CY16" s="9">
        <v>4072.2130000000002</v>
      </c>
      <c r="CZ16" s="9">
        <v>1076.248</v>
      </c>
      <c r="DA16" s="9">
        <v>421.38499999999999</v>
      </c>
      <c r="DB16" s="9">
        <v>654.86400000000003</v>
      </c>
      <c r="DC16" s="9">
        <v>16521.992999999999</v>
      </c>
      <c r="DD16" s="9">
        <v>8195.0409999999993</v>
      </c>
      <c r="DE16" s="9">
        <v>8326.9519999999993</v>
      </c>
      <c r="DF16" s="9">
        <v>12385.513000000001</v>
      </c>
      <c r="DG16" s="9">
        <v>6475.1790000000001</v>
      </c>
      <c r="DH16" s="9">
        <v>5910.3339999999998</v>
      </c>
      <c r="DI16" s="9">
        <v>1794.3219999999999</v>
      </c>
      <c r="DJ16" s="9">
        <v>899.98500000000001</v>
      </c>
      <c r="DK16" s="9">
        <v>894.33699999999999</v>
      </c>
      <c r="DL16" s="9">
        <v>1127.1010000000001</v>
      </c>
      <c r="DM16" s="9">
        <v>413.61399999999998</v>
      </c>
      <c r="DN16" s="9">
        <v>713.48699999999997</v>
      </c>
      <c r="DO16" s="9">
        <v>588.98900000000003</v>
      </c>
      <c r="DP16" s="9">
        <v>253.40100000000001</v>
      </c>
      <c r="DQ16" s="9">
        <v>335.58800000000002</v>
      </c>
      <c r="DR16" s="9">
        <v>1154.319</v>
      </c>
      <c r="DS16" s="9">
        <v>465.459</v>
      </c>
      <c r="DT16" s="9">
        <v>688.86</v>
      </c>
      <c r="DU16" s="9">
        <v>1064.1579999999999</v>
      </c>
      <c r="DV16" s="9">
        <v>393.697</v>
      </c>
      <c r="DW16" s="9">
        <v>670.46100000000001</v>
      </c>
      <c r="DX16" s="9">
        <v>2374.297</v>
      </c>
      <c r="DY16" s="9">
        <v>1211.146</v>
      </c>
      <c r="DZ16" s="9">
        <v>1163.1510000000001</v>
      </c>
      <c r="EA16" s="9">
        <v>10011.215</v>
      </c>
      <c r="EB16" s="9">
        <v>5264.0330000000004</v>
      </c>
      <c r="EC16" s="9">
        <v>4747.183</v>
      </c>
      <c r="ED16" s="9">
        <v>2186.2089999999998</v>
      </c>
      <c r="EE16" s="9">
        <v>1102.376</v>
      </c>
      <c r="EF16" s="9">
        <v>1083.8340000000001</v>
      </c>
      <c r="EG16" s="9">
        <v>8301.5400000000009</v>
      </c>
      <c r="EH16" s="9">
        <v>4157.3100000000004</v>
      </c>
      <c r="EI16" s="9">
        <v>4144.2299999999996</v>
      </c>
      <c r="EJ16" s="9">
        <v>1045.78</v>
      </c>
      <c r="EK16" s="9">
        <v>517.88300000000004</v>
      </c>
      <c r="EL16" s="9">
        <v>527.89700000000005</v>
      </c>
      <c r="EM16" s="9">
        <v>13196.985000000001</v>
      </c>
      <c r="EN16" s="9">
        <v>6847.335</v>
      </c>
      <c r="EO16" s="9">
        <v>6349.6509999999998</v>
      </c>
      <c r="EP16" s="9">
        <v>11748.367</v>
      </c>
      <c r="EQ16" s="9">
        <v>6137.652</v>
      </c>
      <c r="ER16" s="9">
        <v>5610.7150000000001</v>
      </c>
      <c r="ES16" s="9">
        <v>11056.467000000001</v>
      </c>
      <c r="ET16" s="9">
        <v>5829.8190000000004</v>
      </c>
      <c r="EU16" s="9">
        <v>5226.6480000000001</v>
      </c>
      <c r="EV16" s="9">
        <v>3092.7069999999999</v>
      </c>
      <c r="EW16" s="9">
        <v>1539.5450000000001</v>
      </c>
      <c r="EX16" s="9">
        <v>1553.162</v>
      </c>
      <c r="EY16" s="9">
        <v>1862.5740000000001</v>
      </c>
      <c r="EZ16" s="9">
        <v>945.04700000000003</v>
      </c>
      <c r="FA16" s="9">
        <v>917.52700000000004</v>
      </c>
      <c r="FB16" s="9">
        <v>1051.1010000000001</v>
      </c>
      <c r="FC16" s="9">
        <v>572.89200000000005</v>
      </c>
      <c r="FD16" s="9">
        <v>478.21</v>
      </c>
      <c r="FE16" s="9">
        <v>691.98199999999997</v>
      </c>
      <c r="FF16" s="9">
        <v>374.48399999999998</v>
      </c>
      <c r="FG16" s="9">
        <v>317.49799999999999</v>
      </c>
      <c r="FH16" s="9">
        <v>3444.498</v>
      </c>
      <c r="FI16" s="9">
        <v>1345.3779999999999</v>
      </c>
      <c r="FJ16" s="9">
        <v>2099.12</v>
      </c>
      <c r="FK16" s="9">
        <v>1219.9849999999999</v>
      </c>
      <c r="FL16" s="9">
        <v>437.48399999999998</v>
      </c>
      <c r="FM16" s="9">
        <v>782.50099999999998</v>
      </c>
      <c r="FN16" s="9">
        <v>365.10700000000003</v>
      </c>
      <c r="FO16" s="9">
        <v>148.24799999999999</v>
      </c>
      <c r="FP16" s="9">
        <v>216.85900000000001</v>
      </c>
      <c r="FQ16" s="9">
        <v>1029.701</v>
      </c>
      <c r="FR16" s="9">
        <v>373.226</v>
      </c>
      <c r="FS16" s="9">
        <v>656.47500000000002</v>
      </c>
      <c r="FT16" s="9">
        <v>208.77600000000001</v>
      </c>
      <c r="FU16" s="9">
        <v>84.611999999999995</v>
      </c>
      <c r="FV16" s="9">
        <v>124.164</v>
      </c>
      <c r="FW16" s="9">
        <v>758.79399999999998</v>
      </c>
      <c r="FX16" s="9">
        <v>262.46100000000001</v>
      </c>
      <c r="FY16" s="9">
        <v>496.33300000000003</v>
      </c>
      <c r="FZ16" s="9">
        <v>67.978999999999999</v>
      </c>
      <c r="GA16" s="9">
        <v>25.175000000000001</v>
      </c>
      <c r="GB16" s="9">
        <v>42.804000000000002</v>
      </c>
      <c r="GC16" s="9">
        <v>198.708</v>
      </c>
      <c r="GD16" s="9">
        <v>68.225999999999999</v>
      </c>
      <c r="GE16" s="9">
        <v>130.483</v>
      </c>
      <c r="GF16" s="9">
        <v>251.00899999999999</v>
      </c>
      <c r="GG16" s="9">
        <v>16.917999999999999</v>
      </c>
      <c r="GH16" s="9">
        <v>234.09100000000001</v>
      </c>
      <c r="GI16" s="9">
        <v>1793.1949999999999</v>
      </c>
      <c r="GJ16" s="9">
        <v>660.50800000000004</v>
      </c>
      <c r="GK16" s="9">
        <v>1132.6869999999999</v>
      </c>
      <c r="GL16" s="9">
        <v>1920.3920000000001</v>
      </c>
      <c r="GM16" s="9">
        <v>815.93600000000004</v>
      </c>
      <c r="GN16" s="9">
        <v>1104.4559999999999</v>
      </c>
      <c r="GO16" s="9">
        <v>316.50299999999999</v>
      </c>
      <c r="GP16" s="9">
        <v>140.846</v>
      </c>
      <c r="GQ16" s="9">
        <v>175.65700000000001</v>
      </c>
      <c r="GR16" s="9">
        <v>1603.8889999999999</v>
      </c>
      <c r="GS16" s="9">
        <v>675.09</v>
      </c>
      <c r="GT16" s="9">
        <v>928.79899999999998</v>
      </c>
      <c r="GU16" s="9">
        <v>12702.014999999999</v>
      </c>
      <c r="GV16" s="9">
        <v>6616.0249999999996</v>
      </c>
      <c r="GW16" s="9">
        <v>6085.99</v>
      </c>
      <c r="GX16" s="9">
        <v>3819.9769999999999</v>
      </c>
      <c r="GY16" s="9">
        <v>1579.0160000000001</v>
      </c>
      <c r="GZ16" s="9">
        <v>2240.962</v>
      </c>
      <c r="HA16" s="9">
        <v>948.30899999999997</v>
      </c>
      <c r="HB16" s="9">
        <v>354.745</v>
      </c>
      <c r="HC16" s="9">
        <v>593.56399999999996</v>
      </c>
      <c r="HD16" s="9">
        <v>3186.395</v>
      </c>
      <c r="HE16" s="9">
        <v>1641.038</v>
      </c>
      <c r="HF16" s="9">
        <v>1545.357</v>
      </c>
      <c r="HG16" s="9">
        <v>1942.6959999999999</v>
      </c>
      <c r="HH16" s="9">
        <v>971.24</v>
      </c>
      <c r="HI16" s="9">
        <v>971.45500000000004</v>
      </c>
      <c r="HJ16" s="9">
        <v>506.649</v>
      </c>
      <c r="HK16" s="9">
        <v>238.24</v>
      </c>
      <c r="HL16" s="9">
        <v>268.40899999999999</v>
      </c>
      <c r="HM16" s="9">
        <v>404.452</v>
      </c>
      <c r="HN16" s="9">
        <v>169.98699999999999</v>
      </c>
      <c r="HO16" s="9">
        <v>234.46600000000001</v>
      </c>
      <c r="HP16" s="9">
        <v>181.46700000000001</v>
      </c>
      <c r="HQ16" s="9">
        <v>84.158000000000001</v>
      </c>
      <c r="HR16" s="9">
        <v>97.308999999999997</v>
      </c>
      <c r="HS16" s="9">
        <v>400.27800000000002</v>
      </c>
      <c r="HT16" s="9">
        <v>172.02099999999999</v>
      </c>
      <c r="HU16" s="9">
        <v>228.25800000000001</v>
      </c>
      <c r="HV16" s="9">
        <v>391.14699999999999</v>
      </c>
      <c r="HW16" s="9">
        <v>163.57</v>
      </c>
      <c r="HX16" s="9">
        <v>227.57599999999999</v>
      </c>
      <c r="HY16" s="9">
        <v>753.24300000000005</v>
      </c>
      <c r="HZ16" s="9">
        <v>372.322</v>
      </c>
      <c r="IA16" s="9">
        <v>380.92099999999999</v>
      </c>
      <c r="IB16" s="9">
        <v>1189.452</v>
      </c>
      <c r="IC16" s="9">
        <v>598.91800000000001</v>
      </c>
      <c r="ID16" s="9">
        <v>590.53399999999999</v>
      </c>
      <c r="IE16" s="9">
        <v>731.70799999999997</v>
      </c>
      <c r="IF16" s="9">
        <v>358.05</v>
      </c>
      <c r="IG16" s="9">
        <v>373.65800000000002</v>
      </c>
      <c r="IH16" s="9">
        <v>1147.809</v>
      </c>
      <c r="II16" s="9">
        <v>573.25900000000001</v>
      </c>
      <c r="IJ16" s="9">
        <v>574.54999999999995</v>
      </c>
      <c r="IK16" s="9">
        <v>202.899</v>
      </c>
      <c r="IL16" s="9">
        <v>88.567999999999998</v>
      </c>
      <c r="IM16" s="9">
        <v>114.331</v>
      </c>
      <c r="IN16" s="9">
        <v>2202.2629999999999</v>
      </c>
      <c r="IO16" s="9">
        <v>1106.444</v>
      </c>
      <c r="IP16" s="9">
        <v>1095.819</v>
      </c>
      <c r="IQ16" s="9">
        <v>1589.4639999999999</v>
      </c>
    </row>
    <row r="17" spans="1:251">
      <c r="A17" s="10">
        <v>44228</v>
      </c>
      <c r="B17" s="9">
        <v>20632.147000000001</v>
      </c>
      <c r="C17" s="9">
        <v>10122.019</v>
      </c>
      <c r="D17" s="9">
        <v>10510.128000000001</v>
      </c>
      <c r="E17" s="9">
        <v>12947.324000000001</v>
      </c>
      <c r="F17" s="9">
        <v>6797.5029999999997</v>
      </c>
      <c r="G17" s="9">
        <v>6149.8209999999999</v>
      </c>
      <c r="H17" s="9">
        <v>1666.6859999999999</v>
      </c>
      <c r="I17" s="9">
        <v>891.85699999999997</v>
      </c>
      <c r="J17" s="9">
        <v>774.82899999999995</v>
      </c>
      <c r="K17" s="9">
        <v>1064.377</v>
      </c>
      <c r="L17" s="9">
        <v>436.22199999999998</v>
      </c>
      <c r="M17" s="9">
        <v>628.15499999999997</v>
      </c>
      <c r="N17" s="9">
        <v>573.18399999999997</v>
      </c>
      <c r="O17" s="9">
        <v>286.685</v>
      </c>
      <c r="P17" s="9">
        <v>286.49799999999999</v>
      </c>
      <c r="Q17" s="9">
        <v>1167.097</v>
      </c>
      <c r="R17" s="9">
        <v>533.81600000000003</v>
      </c>
      <c r="S17" s="9">
        <v>633.28099999999995</v>
      </c>
      <c r="T17" s="9">
        <v>1010.2</v>
      </c>
      <c r="U17" s="9">
        <v>421.40100000000001</v>
      </c>
      <c r="V17" s="9">
        <v>588.79899999999998</v>
      </c>
      <c r="W17" s="9">
        <v>2276.9609999999998</v>
      </c>
      <c r="X17" s="9">
        <v>1144.857</v>
      </c>
      <c r="Y17" s="9">
        <v>1132.105</v>
      </c>
      <c r="Z17" s="9">
        <v>10670.362999999999</v>
      </c>
      <c r="AA17" s="9">
        <v>5652.6459999999997</v>
      </c>
      <c r="AB17" s="9">
        <v>5017.7169999999996</v>
      </c>
      <c r="AC17" s="9">
        <v>2097.12</v>
      </c>
      <c r="AD17" s="9">
        <v>1042.424</v>
      </c>
      <c r="AE17" s="9">
        <v>1054.6959999999999</v>
      </c>
      <c r="AF17" s="9">
        <v>8661.5280000000002</v>
      </c>
      <c r="AG17" s="9">
        <v>4360.5659999999998</v>
      </c>
      <c r="AH17" s="9">
        <v>4300.9629999999997</v>
      </c>
      <c r="AI17" s="9">
        <v>1029.175</v>
      </c>
      <c r="AJ17" s="9">
        <v>502.93099999999998</v>
      </c>
      <c r="AK17" s="9">
        <v>526.245</v>
      </c>
      <c r="AL17" s="9">
        <v>13783.74</v>
      </c>
      <c r="AM17" s="9">
        <v>7173.3410000000003</v>
      </c>
      <c r="AN17" s="9">
        <v>6610.3990000000003</v>
      </c>
      <c r="AO17" s="9">
        <v>12467.058999999999</v>
      </c>
      <c r="AP17" s="9">
        <v>6525.8069999999998</v>
      </c>
      <c r="AQ17" s="9">
        <v>5941.2520000000004</v>
      </c>
      <c r="AR17" s="9">
        <v>11657.241</v>
      </c>
      <c r="AS17" s="9">
        <v>6150.6540000000005</v>
      </c>
      <c r="AT17" s="9">
        <v>5506.5870000000004</v>
      </c>
      <c r="AU17" s="9">
        <v>3088.3180000000002</v>
      </c>
      <c r="AV17" s="9">
        <v>1475.8009999999999</v>
      </c>
      <c r="AW17" s="9">
        <v>1612.5170000000001</v>
      </c>
      <c r="AX17" s="9">
        <v>1810.2639999999999</v>
      </c>
      <c r="AY17" s="9">
        <v>884.26900000000001</v>
      </c>
      <c r="AZ17" s="9">
        <v>925.99599999999998</v>
      </c>
      <c r="BA17" s="9">
        <v>973.84900000000005</v>
      </c>
      <c r="BB17" s="9">
        <v>508.43099999999998</v>
      </c>
      <c r="BC17" s="9">
        <v>465.41800000000001</v>
      </c>
      <c r="BD17" s="9">
        <v>804.93100000000004</v>
      </c>
      <c r="BE17" s="9">
        <v>440.73200000000003</v>
      </c>
      <c r="BF17" s="9">
        <v>364.19900000000001</v>
      </c>
      <c r="BG17" s="9">
        <v>6879.8909999999996</v>
      </c>
      <c r="BH17" s="9">
        <v>2883.7840000000001</v>
      </c>
      <c r="BI17" s="9">
        <v>3996.107</v>
      </c>
      <c r="BJ17" s="9">
        <v>1365.6079999999999</v>
      </c>
      <c r="BK17" s="9">
        <v>515.16099999999994</v>
      </c>
      <c r="BL17" s="9">
        <v>850.447</v>
      </c>
      <c r="BM17" s="9">
        <v>405.44600000000003</v>
      </c>
      <c r="BN17" s="9">
        <v>172.08</v>
      </c>
      <c r="BO17" s="9">
        <v>233.36600000000001</v>
      </c>
      <c r="BP17" s="9">
        <v>1155.4459999999999</v>
      </c>
      <c r="BQ17" s="9">
        <v>444.91300000000001</v>
      </c>
      <c r="BR17" s="9">
        <v>710.53300000000002</v>
      </c>
      <c r="BS17" s="9">
        <v>220.49199999999999</v>
      </c>
      <c r="BT17" s="9">
        <v>83.509</v>
      </c>
      <c r="BU17" s="9">
        <v>136.983</v>
      </c>
      <c r="BV17" s="9">
        <v>860.44399999999996</v>
      </c>
      <c r="BW17" s="9">
        <v>336.39600000000002</v>
      </c>
      <c r="BX17" s="9">
        <v>524.048</v>
      </c>
      <c r="BY17" s="9">
        <v>112.904</v>
      </c>
      <c r="BZ17" s="9">
        <v>52.021000000000001</v>
      </c>
      <c r="CA17" s="9">
        <v>60.881999999999998</v>
      </c>
      <c r="CB17" s="9">
        <v>218.44</v>
      </c>
      <c r="CC17" s="9">
        <v>74.400999999999996</v>
      </c>
      <c r="CD17" s="9">
        <v>144.03899999999999</v>
      </c>
      <c r="CE17" s="9">
        <v>241.41800000000001</v>
      </c>
      <c r="CF17" s="9">
        <v>22.146999999999998</v>
      </c>
      <c r="CG17" s="9">
        <v>219.27199999999999</v>
      </c>
      <c r="CH17" s="9">
        <v>2887.5680000000002</v>
      </c>
      <c r="CI17" s="9">
        <v>1274.223</v>
      </c>
      <c r="CJ17" s="9">
        <v>1613.345</v>
      </c>
      <c r="CK17" s="9">
        <v>2178.817</v>
      </c>
      <c r="CL17" s="9">
        <v>960.04600000000005</v>
      </c>
      <c r="CM17" s="9">
        <v>1218.7719999999999</v>
      </c>
      <c r="CN17" s="9">
        <v>339.87099999999998</v>
      </c>
      <c r="CO17" s="9">
        <v>143.80500000000001</v>
      </c>
      <c r="CP17" s="9">
        <v>196.065</v>
      </c>
      <c r="CQ17" s="9">
        <v>1838.9469999999999</v>
      </c>
      <c r="CR17" s="9">
        <v>816.24</v>
      </c>
      <c r="CS17" s="9">
        <v>1022.707</v>
      </c>
      <c r="CT17" s="9">
        <v>13287.195</v>
      </c>
      <c r="CU17" s="9">
        <v>6941.3090000000002</v>
      </c>
      <c r="CV17" s="9">
        <v>6345.8860000000004</v>
      </c>
      <c r="CW17" s="9">
        <v>7344.951</v>
      </c>
      <c r="CX17" s="9">
        <v>3180.71</v>
      </c>
      <c r="CY17" s="9">
        <v>4164.241</v>
      </c>
      <c r="CZ17" s="9">
        <v>1078.3489999999999</v>
      </c>
      <c r="DA17" s="9">
        <v>424.27600000000001</v>
      </c>
      <c r="DB17" s="9">
        <v>654.07299999999998</v>
      </c>
      <c r="DC17" s="9">
        <v>16417.053</v>
      </c>
      <c r="DD17" s="9">
        <v>8129.8919999999998</v>
      </c>
      <c r="DE17" s="9">
        <v>8287.1610000000001</v>
      </c>
      <c r="DF17" s="9">
        <v>12297.233</v>
      </c>
      <c r="DG17" s="9">
        <v>6402.2020000000002</v>
      </c>
      <c r="DH17" s="9">
        <v>5895.0309999999999</v>
      </c>
      <c r="DI17" s="9">
        <v>1616.998</v>
      </c>
      <c r="DJ17" s="9">
        <v>862.49699999999996</v>
      </c>
      <c r="DK17" s="9">
        <v>754.50099999999998</v>
      </c>
      <c r="DL17" s="9">
        <v>1026.856</v>
      </c>
      <c r="DM17" s="9">
        <v>416.42200000000003</v>
      </c>
      <c r="DN17" s="9">
        <v>610.43399999999997</v>
      </c>
      <c r="DO17" s="9">
        <v>560.47799999999995</v>
      </c>
      <c r="DP17" s="9">
        <v>278.05399999999997</v>
      </c>
      <c r="DQ17" s="9">
        <v>282.42399999999998</v>
      </c>
      <c r="DR17" s="9">
        <v>1123.5</v>
      </c>
      <c r="DS17" s="9">
        <v>509.07100000000003</v>
      </c>
      <c r="DT17" s="9">
        <v>614.42899999999997</v>
      </c>
      <c r="DU17" s="9">
        <v>974.06100000000004</v>
      </c>
      <c r="DV17" s="9">
        <v>402.98200000000003</v>
      </c>
      <c r="DW17" s="9">
        <v>571.07899999999995</v>
      </c>
      <c r="DX17" s="9">
        <v>2255.3789999999999</v>
      </c>
      <c r="DY17" s="9">
        <v>1131.239</v>
      </c>
      <c r="DZ17" s="9">
        <v>1124.1410000000001</v>
      </c>
      <c r="EA17" s="9">
        <v>10041.853999999999</v>
      </c>
      <c r="EB17" s="9">
        <v>5270.9629999999997</v>
      </c>
      <c r="EC17" s="9">
        <v>4770.8909999999996</v>
      </c>
      <c r="ED17" s="9">
        <v>2081.8519999999999</v>
      </c>
      <c r="EE17" s="9">
        <v>1032.527</v>
      </c>
      <c r="EF17" s="9">
        <v>1049.326</v>
      </c>
      <c r="EG17" s="9">
        <v>8343.9529999999995</v>
      </c>
      <c r="EH17" s="9">
        <v>4193.0569999999998</v>
      </c>
      <c r="EI17" s="9">
        <v>4150.8969999999999</v>
      </c>
      <c r="EJ17" s="9">
        <v>1010.883</v>
      </c>
      <c r="EK17" s="9">
        <v>493.589</v>
      </c>
      <c r="EL17" s="9">
        <v>517.29300000000001</v>
      </c>
      <c r="EM17" s="9">
        <v>13043.584000000001</v>
      </c>
      <c r="EN17" s="9">
        <v>6725.4939999999997</v>
      </c>
      <c r="EO17" s="9">
        <v>6318.09</v>
      </c>
      <c r="EP17" s="9">
        <v>11731.815000000001</v>
      </c>
      <c r="EQ17" s="9">
        <v>6078.8829999999998</v>
      </c>
      <c r="ER17" s="9">
        <v>5652.9319999999998</v>
      </c>
      <c r="ES17" s="9">
        <v>11023.671</v>
      </c>
      <c r="ET17" s="9">
        <v>5765.299</v>
      </c>
      <c r="EU17" s="9">
        <v>5258.3720000000003</v>
      </c>
      <c r="EV17" s="9">
        <v>2933.145</v>
      </c>
      <c r="EW17" s="9">
        <v>1381.5170000000001</v>
      </c>
      <c r="EX17" s="9">
        <v>1551.6289999999999</v>
      </c>
      <c r="EY17" s="9">
        <v>1714.598</v>
      </c>
      <c r="EZ17" s="9">
        <v>827.971</v>
      </c>
      <c r="FA17" s="9">
        <v>886.62699999999995</v>
      </c>
      <c r="FB17" s="9">
        <v>968.24699999999996</v>
      </c>
      <c r="FC17" s="9">
        <v>504.678</v>
      </c>
      <c r="FD17" s="9">
        <v>463.56799999999998</v>
      </c>
      <c r="FE17" s="9">
        <v>790.79700000000003</v>
      </c>
      <c r="FF17" s="9">
        <v>432.89699999999999</v>
      </c>
      <c r="FG17" s="9">
        <v>357.90100000000001</v>
      </c>
      <c r="FH17" s="9">
        <v>3329.0230000000001</v>
      </c>
      <c r="FI17" s="9">
        <v>1294.7929999999999</v>
      </c>
      <c r="FJ17" s="9">
        <v>2034.23</v>
      </c>
      <c r="FK17" s="9">
        <v>1238.4090000000001</v>
      </c>
      <c r="FL17" s="9">
        <v>444.46300000000002</v>
      </c>
      <c r="FM17" s="9">
        <v>793.94600000000003</v>
      </c>
      <c r="FN17" s="9">
        <v>387.71100000000001</v>
      </c>
      <c r="FO17" s="9">
        <v>161.477</v>
      </c>
      <c r="FP17" s="9">
        <v>226.23500000000001</v>
      </c>
      <c r="FQ17" s="9">
        <v>1041.549</v>
      </c>
      <c r="FR17" s="9">
        <v>382.31599999999997</v>
      </c>
      <c r="FS17" s="9">
        <v>659.23299999999995</v>
      </c>
      <c r="FT17" s="9">
        <v>203.429</v>
      </c>
      <c r="FU17" s="9">
        <v>74.192999999999998</v>
      </c>
      <c r="FV17" s="9">
        <v>129.23599999999999</v>
      </c>
      <c r="FW17" s="9">
        <v>764.851</v>
      </c>
      <c r="FX17" s="9">
        <v>283.11599999999999</v>
      </c>
      <c r="FY17" s="9">
        <v>481.73500000000001</v>
      </c>
      <c r="FZ17" s="9">
        <v>81.724999999999994</v>
      </c>
      <c r="GA17" s="9">
        <v>35.670999999999999</v>
      </c>
      <c r="GB17" s="9">
        <v>46.054000000000002</v>
      </c>
      <c r="GC17" s="9">
        <v>202.893</v>
      </c>
      <c r="GD17" s="9">
        <v>65.649000000000001</v>
      </c>
      <c r="GE17" s="9">
        <v>137.244</v>
      </c>
      <c r="GF17" s="9">
        <v>237.43600000000001</v>
      </c>
      <c r="GG17" s="9">
        <v>18.698</v>
      </c>
      <c r="GH17" s="9">
        <v>218.738</v>
      </c>
      <c r="GI17" s="9">
        <v>1750.971</v>
      </c>
      <c r="GJ17" s="9">
        <v>644.80899999999997</v>
      </c>
      <c r="GK17" s="9">
        <v>1106.162</v>
      </c>
      <c r="GL17" s="9">
        <v>2035.24</v>
      </c>
      <c r="GM17" s="9">
        <v>880.86199999999997</v>
      </c>
      <c r="GN17" s="9">
        <v>1154.3779999999999</v>
      </c>
      <c r="GO17" s="9">
        <v>318.399</v>
      </c>
      <c r="GP17" s="9">
        <v>132.88200000000001</v>
      </c>
      <c r="GQ17" s="9">
        <v>185.517</v>
      </c>
      <c r="GR17" s="9">
        <v>1716.8409999999999</v>
      </c>
      <c r="GS17" s="9">
        <v>747.98</v>
      </c>
      <c r="GT17" s="9">
        <v>968.86099999999999</v>
      </c>
      <c r="GU17" s="9">
        <v>12615.632</v>
      </c>
      <c r="GV17" s="9">
        <v>6535.0829999999996</v>
      </c>
      <c r="GW17" s="9">
        <v>6080.549</v>
      </c>
      <c r="GX17" s="9">
        <v>3801.4209999999998</v>
      </c>
      <c r="GY17" s="9">
        <v>1594.808</v>
      </c>
      <c r="GZ17" s="9">
        <v>2206.6129999999998</v>
      </c>
      <c r="HA17" s="9">
        <v>969.05</v>
      </c>
      <c r="HB17" s="9">
        <v>363.48500000000001</v>
      </c>
      <c r="HC17" s="9">
        <v>605.56500000000005</v>
      </c>
      <c r="HD17" s="9">
        <v>3072.5219999999999</v>
      </c>
      <c r="HE17" s="9">
        <v>1577.72</v>
      </c>
      <c r="HF17" s="9">
        <v>1494.8009999999999</v>
      </c>
      <c r="HG17" s="9">
        <v>1867.347</v>
      </c>
      <c r="HH17" s="9">
        <v>932.75</v>
      </c>
      <c r="HI17" s="9">
        <v>934.59699999999998</v>
      </c>
      <c r="HJ17" s="9">
        <v>430.55099999999999</v>
      </c>
      <c r="HK17" s="9">
        <v>218.023</v>
      </c>
      <c r="HL17" s="9">
        <v>212.52699999999999</v>
      </c>
      <c r="HM17" s="9">
        <v>347.33300000000003</v>
      </c>
      <c r="HN17" s="9">
        <v>161.94200000000001</v>
      </c>
      <c r="HO17" s="9">
        <v>185.39099999999999</v>
      </c>
      <c r="HP17" s="9">
        <v>152.624</v>
      </c>
      <c r="HQ17" s="9">
        <v>80.649000000000001</v>
      </c>
      <c r="HR17" s="9">
        <v>71.975999999999999</v>
      </c>
      <c r="HS17" s="9">
        <v>352.76299999999998</v>
      </c>
      <c r="HT17" s="9">
        <v>168.34200000000001</v>
      </c>
      <c r="HU17" s="9">
        <v>184.42099999999999</v>
      </c>
      <c r="HV17" s="9">
        <v>338.96</v>
      </c>
      <c r="HW17" s="9">
        <v>158.143</v>
      </c>
      <c r="HX17" s="9">
        <v>180.816</v>
      </c>
      <c r="HY17" s="9">
        <v>742.04100000000005</v>
      </c>
      <c r="HZ17" s="9">
        <v>363.79700000000003</v>
      </c>
      <c r="IA17" s="9">
        <v>378.24400000000003</v>
      </c>
      <c r="IB17" s="9">
        <v>1125.306</v>
      </c>
      <c r="IC17" s="9">
        <v>568.95399999999995</v>
      </c>
      <c r="ID17" s="9">
        <v>556.35199999999998</v>
      </c>
      <c r="IE17" s="9">
        <v>724.69399999999996</v>
      </c>
      <c r="IF17" s="9">
        <v>353.48700000000002</v>
      </c>
      <c r="IG17" s="9">
        <v>371.20699999999999</v>
      </c>
      <c r="IH17" s="9">
        <v>1094.0840000000001</v>
      </c>
      <c r="II17" s="9">
        <v>548.09</v>
      </c>
      <c r="IJ17" s="9">
        <v>545.99300000000005</v>
      </c>
      <c r="IK17" s="9">
        <v>184.804</v>
      </c>
      <c r="IL17" s="9">
        <v>89.16</v>
      </c>
      <c r="IM17" s="9">
        <v>95.644000000000005</v>
      </c>
      <c r="IN17" s="9">
        <v>2070.0430000000001</v>
      </c>
      <c r="IO17" s="9">
        <v>1035.8309999999999</v>
      </c>
      <c r="IP17" s="9">
        <v>1034.212</v>
      </c>
      <c r="IQ17" s="9">
        <v>1522.038</v>
      </c>
    </row>
    <row r="18" spans="1:251">
      <c r="A18" s="10">
        <v>44593</v>
      </c>
      <c r="B18" s="9">
        <v>20715.911</v>
      </c>
      <c r="C18" s="9">
        <v>10169.334999999999</v>
      </c>
      <c r="D18" s="9">
        <v>10546.575999999999</v>
      </c>
      <c r="E18" s="9">
        <v>13363.421</v>
      </c>
      <c r="F18" s="9">
        <v>6962.8680000000004</v>
      </c>
      <c r="G18" s="9">
        <v>6400.5529999999999</v>
      </c>
      <c r="H18" s="9">
        <v>1426.2460000000001</v>
      </c>
      <c r="I18" s="9">
        <v>725.92899999999997</v>
      </c>
      <c r="J18" s="9">
        <v>700.31700000000001</v>
      </c>
      <c r="K18" s="9">
        <v>894.86500000000001</v>
      </c>
      <c r="L18" s="9">
        <v>354.23</v>
      </c>
      <c r="M18" s="9">
        <v>540.63400000000001</v>
      </c>
      <c r="N18" s="9">
        <v>421.01299999999998</v>
      </c>
      <c r="O18" s="9">
        <v>206.21899999999999</v>
      </c>
      <c r="P18" s="9">
        <v>214.79300000000001</v>
      </c>
      <c r="Q18" s="9">
        <v>920.923</v>
      </c>
      <c r="R18" s="9">
        <v>394.93700000000001</v>
      </c>
      <c r="S18" s="9">
        <v>525.98500000000001</v>
      </c>
      <c r="T18" s="9">
        <v>820.89</v>
      </c>
      <c r="U18" s="9">
        <v>326.40300000000002</v>
      </c>
      <c r="V18" s="9">
        <v>494.48700000000002</v>
      </c>
      <c r="W18" s="9">
        <v>2830.6390000000001</v>
      </c>
      <c r="X18" s="9">
        <v>1385.211</v>
      </c>
      <c r="Y18" s="9">
        <v>1445.4280000000001</v>
      </c>
      <c r="Z18" s="9">
        <v>10532.781999999999</v>
      </c>
      <c r="AA18" s="9">
        <v>5577.6570000000002</v>
      </c>
      <c r="AB18" s="9">
        <v>4955.125</v>
      </c>
      <c r="AC18" s="9">
        <v>2639.2539999999999</v>
      </c>
      <c r="AD18" s="9">
        <v>1274.8789999999999</v>
      </c>
      <c r="AE18" s="9">
        <v>1364.375</v>
      </c>
      <c r="AF18" s="9">
        <v>8546.2270000000008</v>
      </c>
      <c r="AG18" s="9">
        <v>4278.8829999999998</v>
      </c>
      <c r="AH18" s="9">
        <v>4267.3450000000003</v>
      </c>
      <c r="AI18" s="9">
        <v>903.35900000000004</v>
      </c>
      <c r="AJ18" s="9">
        <v>433.64400000000001</v>
      </c>
      <c r="AK18" s="9">
        <v>469.71600000000001</v>
      </c>
      <c r="AL18" s="9">
        <v>14203.996999999999</v>
      </c>
      <c r="AM18" s="9">
        <v>7350.23</v>
      </c>
      <c r="AN18" s="9">
        <v>6853.7669999999998</v>
      </c>
      <c r="AO18" s="9">
        <v>12534.271000000001</v>
      </c>
      <c r="AP18" s="9">
        <v>6538.1819999999998</v>
      </c>
      <c r="AQ18" s="9">
        <v>5996.0889999999999</v>
      </c>
      <c r="AR18" s="9">
        <v>11791.814</v>
      </c>
      <c r="AS18" s="9">
        <v>6198.9549999999999</v>
      </c>
      <c r="AT18" s="9">
        <v>5592.8590000000004</v>
      </c>
      <c r="AU18" s="9">
        <v>3475.6909999999998</v>
      </c>
      <c r="AV18" s="9">
        <v>1654.172</v>
      </c>
      <c r="AW18" s="9">
        <v>1821.519</v>
      </c>
      <c r="AX18" s="9">
        <v>2112.6869999999999</v>
      </c>
      <c r="AY18" s="9">
        <v>1022.3390000000001</v>
      </c>
      <c r="AZ18" s="9">
        <v>1090.348</v>
      </c>
      <c r="BA18" s="9">
        <v>1272.1110000000001</v>
      </c>
      <c r="BB18" s="9">
        <v>634.97699999999998</v>
      </c>
      <c r="BC18" s="9">
        <v>637.13400000000001</v>
      </c>
      <c r="BD18" s="9">
        <v>560.69500000000005</v>
      </c>
      <c r="BE18" s="9">
        <v>302.51</v>
      </c>
      <c r="BF18" s="9">
        <v>258.185</v>
      </c>
      <c r="BG18" s="9">
        <v>6791.7939999999999</v>
      </c>
      <c r="BH18" s="9">
        <v>2903.9569999999999</v>
      </c>
      <c r="BI18" s="9">
        <v>3887.8380000000002</v>
      </c>
      <c r="BJ18" s="9">
        <v>1235.2760000000001</v>
      </c>
      <c r="BK18" s="9">
        <v>491.113</v>
      </c>
      <c r="BL18" s="9">
        <v>744.16300000000001</v>
      </c>
      <c r="BM18" s="9">
        <v>342.99900000000002</v>
      </c>
      <c r="BN18" s="9">
        <v>149.35300000000001</v>
      </c>
      <c r="BO18" s="9">
        <v>193.64599999999999</v>
      </c>
      <c r="BP18" s="9">
        <v>1055.5719999999999</v>
      </c>
      <c r="BQ18" s="9">
        <v>431.64100000000002</v>
      </c>
      <c r="BR18" s="9">
        <v>623.93200000000002</v>
      </c>
      <c r="BS18" s="9">
        <v>248.11799999999999</v>
      </c>
      <c r="BT18" s="9">
        <v>90.058000000000007</v>
      </c>
      <c r="BU18" s="9">
        <v>158.06</v>
      </c>
      <c r="BV18" s="9">
        <v>745.04300000000001</v>
      </c>
      <c r="BW18" s="9">
        <v>315.32600000000002</v>
      </c>
      <c r="BX18" s="9">
        <v>429.71699999999998</v>
      </c>
      <c r="BY18" s="9">
        <v>87.983999999999995</v>
      </c>
      <c r="BZ18" s="9">
        <v>42.268000000000001</v>
      </c>
      <c r="CA18" s="9">
        <v>45.716999999999999</v>
      </c>
      <c r="CB18" s="9">
        <v>189.65899999999999</v>
      </c>
      <c r="CC18" s="9">
        <v>65.929000000000002</v>
      </c>
      <c r="CD18" s="9">
        <v>123.73</v>
      </c>
      <c r="CE18" s="9">
        <v>195.58</v>
      </c>
      <c r="CF18" s="9">
        <v>16.373999999999999</v>
      </c>
      <c r="CG18" s="9">
        <v>179.20699999999999</v>
      </c>
      <c r="CH18" s="9">
        <v>2883.5309999999999</v>
      </c>
      <c r="CI18" s="9">
        <v>1318.277</v>
      </c>
      <c r="CJ18" s="9">
        <v>1565.2539999999999</v>
      </c>
      <c r="CK18" s="9">
        <v>1805.9269999999999</v>
      </c>
      <c r="CL18" s="9">
        <v>800.08</v>
      </c>
      <c r="CM18" s="9">
        <v>1005.847</v>
      </c>
      <c r="CN18" s="9">
        <v>367.50099999999998</v>
      </c>
      <c r="CO18" s="9">
        <v>152.25700000000001</v>
      </c>
      <c r="CP18" s="9">
        <v>215.244</v>
      </c>
      <c r="CQ18" s="9">
        <v>1438.4259999999999</v>
      </c>
      <c r="CR18" s="9">
        <v>647.82299999999998</v>
      </c>
      <c r="CS18" s="9">
        <v>790.60299999999995</v>
      </c>
      <c r="CT18" s="9">
        <v>13730.922</v>
      </c>
      <c r="CU18" s="9">
        <v>7115.125</v>
      </c>
      <c r="CV18" s="9">
        <v>6615.7969999999996</v>
      </c>
      <c r="CW18" s="9">
        <v>6984.9889999999996</v>
      </c>
      <c r="CX18" s="9">
        <v>3054.21</v>
      </c>
      <c r="CY18" s="9">
        <v>3930.779</v>
      </c>
      <c r="CZ18" s="9">
        <v>972.08100000000002</v>
      </c>
      <c r="DA18" s="9">
        <v>407.48</v>
      </c>
      <c r="DB18" s="9">
        <v>564.601</v>
      </c>
      <c r="DC18" s="9">
        <v>16426.741999999998</v>
      </c>
      <c r="DD18" s="9">
        <v>8138.1220000000003</v>
      </c>
      <c r="DE18" s="9">
        <v>8288.6200000000008</v>
      </c>
      <c r="DF18" s="9">
        <v>12720.571</v>
      </c>
      <c r="DG18" s="9">
        <v>6576.4459999999999</v>
      </c>
      <c r="DH18" s="9">
        <v>6144.125</v>
      </c>
      <c r="DI18" s="9">
        <v>1400.1980000000001</v>
      </c>
      <c r="DJ18" s="9">
        <v>708.44</v>
      </c>
      <c r="DK18" s="9">
        <v>691.75900000000001</v>
      </c>
      <c r="DL18" s="9">
        <v>876.85400000000004</v>
      </c>
      <c r="DM18" s="9">
        <v>343.35300000000001</v>
      </c>
      <c r="DN18" s="9">
        <v>533.50099999999998</v>
      </c>
      <c r="DO18" s="9">
        <v>415.91800000000001</v>
      </c>
      <c r="DP18" s="9">
        <v>201.7</v>
      </c>
      <c r="DQ18" s="9">
        <v>214.21799999999999</v>
      </c>
      <c r="DR18" s="9">
        <v>897.55200000000002</v>
      </c>
      <c r="DS18" s="9">
        <v>380.63200000000001</v>
      </c>
      <c r="DT18" s="9">
        <v>516.91999999999996</v>
      </c>
      <c r="DU18" s="9">
        <v>804.428</v>
      </c>
      <c r="DV18" s="9">
        <v>317.07400000000001</v>
      </c>
      <c r="DW18" s="9">
        <v>487.35399999999998</v>
      </c>
      <c r="DX18" s="9">
        <v>2801.643</v>
      </c>
      <c r="DY18" s="9">
        <v>1370.9559999999999</v>
      </c>
      <c r="DZ18" s="9">
        <v>1430.6869999999999</v>
      </c>
      <c r="EA18" s="9">
        <v>9918.9290000000001</v>
      </c>
      <c r="EB18" s="9">
        <v>5205.49</v>
      </c>
      <c r="EC18" s="9">
        <v>4713.4380000000001</v>
      </c>
      <c r="ED18" s="9">
        <v>2613.44</v>
      </c>
      <c r="EE18" s="9">
        <v>1262.6289999999999</v>
      </c>
      <c r="EF18" s="9">
        <v>1350.8109999999999</v>
      </c>
      <c r="EG18" s="9">
        <v>8212.232</v>
      </c>
      <c r="EH18" s="9">
        <v>4103.49</v>
      </c>
      <c r="EI18" s="9">
        <v>4108.7420000000002</v>
      </c>
      <c r="EJ18" s="9">
        <v>893.48400000000004</v>
      </c>
      <c r="EK18" s="9">
        <v>427.40100000000001</v>
      </c>
      <c r="EL18" s="9">
        <v>466.08300000000003</v>
      </c>
      <c r="EM18" s="9">
        <v>13449.567999999999</v>
      </c>
      <c r="EN18" s="9">
        <v>6907.2280000000001</v>
      </c>
      <c r="EO18" s="9">
        <v>6542.34</v>
      </c>
      <c r="EP18" s="9">
        <v>11798.411</v>
      </c>
      <c r="EQ18" s="9">
        <v>6103.4049999999997</v>
      </c>
      <c r="ER18" s="9">
        <v>5695.0060000000003</v>
      </c>
      <c r="ES18" s="9">
        <v>11168.950999999999</v>
      </c>
      <c r="ET18" s="9">
        <v>5823.7929999999997</v>
      </c>
      <c r="EU18" s="9">
        <v>5345.1580000000004</v>
      </c>
      <c r="EV18" s="9">
        <v>3303.152</v>
      </c>
      <c r="EW18" s="9">
        <v>1559.6410000000001</v>
      </c>
      <c r="EX18" s="9">
        <v>1743.5119999999999</v>
      </c>
      <c r="EY18" s="9">
        <v>1991.432</v>
      </c>
      <c r="EZ18" s="9">
        <v>962.66700000000003</v>
      </c>
      <c r="FA18" s="9">
        <v>1028.7639999999999</v>
      </c>
      <c r="FB18" s="9">
        <v>1262.4349999999999</v>
      </c>
      <c r="FC18" s="9">
        <v>631.88499999999999</v>
      </c>
      <c r="FD18" s="9">
        <v>630.54999999999995</v>
      </c>
      <c r="FE18" s="9">
        <v>545.39700000000005</v>
      </c>
      <c r="FF18" s="9">
        <v>293.48700000000002</v>
      </c>
      <c r="FG18" s="9">
        <v>251.91</v>
      </c>
      <c r="FH18" s="9">
        <v>3160.7739999999999</v>
      </c>
      <c r="FI18" s="9">
        <v>1268.1880000000001</v>
      </c>
      <c r="FJ18" s="9">
        <v>1892.586</v>
      </c>
      <c r="FK18" s="9">
        <v>1088.299</v>
      </c>
      <c r="FL18" s="9">
        <v>410.98500000000001</v>
      </c>
      <c r="FM18" s="9">
        <v>677.31399999999996</v>
      </c>
      <c r="FN18" s="9">
        <v>325.923</v>
      </c>
      <c r="FO18" s="9">
        <v>138.86000000000001</v>
      </c>
      <c r="FP18" s="9">
        <v>187.06299999999999</v>
      </c>
      <c r="FQ18" s="9">
        <v>923.84100000000001</v>
      </c>
      <c r="FR18" s="9">
        <v>356.80599999999998</v>
      </c>
      <c r="FS18" s="9">
        <v>567.03499999999997</v>
      </c>
      <c r="FT18" s="9">
        <v>233.34700000000001</v>
      </c>
      <c r="FU18" s="9">
        <v>81.92</v>
      </c>
      <c r="FV18" s="9">
        <v>151.42699999999999</v>
      </c>
      <c r="FW18" s="9">
        <v>628.96199999999999</v>
      </c>
      <c r="FX18" s="9">
        <v>249.50800000000001</v>
      </c>
      <c r="FY18" s="9">
        <v>379.45400000000001</v>
      </c>
      <c r="FZ18" s="9">
        <v>57.820999999999998</v>
      </c>
      <c r="GA18" s="9">
        <v>25.398</v>
      </c>
      <c r="GB18" s="9">
        <v>32.423999999999999</v>
      </c>
      <c r="GC18" s="9">
        <v>174.11</v>
      </c>
      <c r="GD18" s="9">
        <v>60.332999999999998</v>
      </c>
      <c r="GE18" s="9">
        <v>113.777</v>
      </c>
      <c r="GF18" s="9">
        <v>189.59399999999999</v>
      </c>
      <c r="GG18" s="9">
        <v>14.808</v>
      </c>
      <c r="GH18" s="9">
        <v>174.786</v>
      </c>
      <c r="GI18" s="9">
        <v>1705.4659999999999</v>
      </c>
      <c r="GJ18" s="9">
        <v>674.77499999999998</v>
      </c>
      <c r="GK18" s="9">
        <v>1030.691</v>
      </c>
      <c r="GL18" s="9">
        <v>1643.348</v>
      </c>
      <c r="GM18" s="9">
        <v>710.62599999999998</v>
      </c>
      <c r="GN18" s="9">
        <v>932.72199999999998</v>
      </c>
      <c r="GO18" s="9">
        <v>347.03500000000003</v>
      </c>
      <c r="GP18" s="9">
        <v>140.756</v>
      </c>
      <c r="GQ18" s="9">
        <v>206.279</v>
      </c>
      <c r="GR18" s="9">
        <v>1296.3130000000001</v>
      </c>
      <c r="GS18" s="9">
        <v>569.87</v>
      </c>
      <c r="GT18" s="9">
        <v>726.44299999999998</v>
      </c>
      <c r="GU18" s="9">
        <v>13067.607</v>
      </c>
      <c r="GV18" s="9">
        <v>6717.2030000000004</v>
      </c>
      <c r="GW18" s="9">
        <v>6350.4040000000005</v>
      </c>
      <c r="GX18" s="9">
        <v>3359.1350000000002</v>
      </c>
      <c r="GY18" s="9">
        <v>1420.9190000000001</v>
      </c>
      <c r="GZ18" s="9">
        <v>1938.2170000000001</v>
      </c>
      <c r="HA18" s="9">
        <v>844.23800000000006</v>
      </c>
      <c r="HB18" s="9">
        <v>334.76100000000002</v>
      </c>
      <c r="HC18" s="9">
        <v>509.47699999999998</v>
      </c>
      <c r="HD18" s="9">
        <v>3016.0920000000001</v>
      </c>
      <c r="HE18" s="9">
        <v>1545.1120000000001</v>
      </c>
      <c r="HF18" s="9">
        <v>1470.98</v>
      </c>
      <c r="HG18" s="9">
        <v>1958.0619999999999</v>
      </c>
      <c r="HH18" s="9">
        <v>978.26300000000003</v>
      </c>
      <c r="HI18" s="9">
        <v>979.79899999999998</v>
      </c>
      <c r="HJ18" s="9">
        <v>385.387</v>
      </c>
      <c r="HK18" s="9">
        <v>181.41300000000001</v>
      </c>
      <c r="HL18" s="9">
        <v>203.97399999999999</v>
      </c>
      <c r="HM18" s="9">
        <v>313.18200000000002</v>
      </c>
      <c r="HN18" s="9">
        <v>140.172</v>
      </c>
      <c r="HO18" s="9">
        <v>173.00899999999999</v>
      </c>
      <c r="HP18" s="9">
        <v>116.611</v>
      </c>
      <c r="HQ18" s="9">
        <v>64.784000000000006</v>
      </c>
      <c r="HR18" s="9">
        <v>51.826999999999998</v>
      </c>
      <c r="HS18" s="9">
        <v>304.31799999999998</v>
      </c>
      <c r="HT18" s="9">
        <v>137.983</v>
      </c>
      <c r="HU18" s="9">
        <v>166.334</v>
      </c>
      <c r="HV18" s="9">
        <v>297.012</v>
      </c>
      <c r="HW18" s="9">
        <v>133.255</v>
      </c>
      <c r="HX18" s="9">
        <v>163.75700000000001</v>
      </c>
      <c r="HY18" s="9">
        <v>873.30399999999997</v>
      </c>
      <c r="HZ18" s="9">
        <v>421.166</v>
      </c>
      <c r="IA18" s="9">
        <v>452.13799999999998</v>
      </c>
      <c r="IB18" s="9">
        <v>1084.759</v>
      </c>
      <c r="IC18" s="9">
        <v>557.09699999999998</v>
      </c>
      <c r="ID18" s="9">
        <v>527.66099999999994</v>
      </c>
      <c r="IE18" s="9">
        <v>851.99</v>
      </c>
      <c r="IF18" s="9">
        <v>403.529</v>
      </c>
      <c r="IG18" s="9">
        <v>448.46100000000001</v>
      </c>
      <c r="IH18" s="9">
        <v>1044.2829999999999</v>
      </c>
      <c r="II18" s="9">
        <v>534.93600000000004</v>
      </c>
      <c r="IJ18" s="9">
        <v>509.346</v>
      </c>
      <c r="IK18" s="9">
        <v>149.631</v>
      </c>
      <c r="IL18" s="9">
        <v>60.587000000000003</v>
      </c>
      <c r="IM18" s="9">
        <v>89.043999999999997</v>
      </c>
      <c r="IN18" s="9">
        <v>2169.864</v>
      </c>
      <c r="IO18" s="9">
        <v>1096.0899999999999</v>
      </c>
      <c r="IP18" s="9">
        <v>1073.7739999999999</v>
      </c>
      <c r="IQ18" s="9">
        <v>1518.2840000000001</v>
      </c>
    </row>
  </sheetData>
  <pageMargins left="0.7" right="0.7" top="0.75" bottom="0.75" header="0.3" footer="0.3"/>
  <pageSetup paperSize="0" orientation="portrait" horizontalDpi="0" verticalDpi="0" copie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Q18"/>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512</v>
      </c>
      <c r="C1" s="3" t="s">
        <v>513</v>
      </c>
      <c r="D1" s="3" t="s">
        <v>514</v>
      </c>
      <c r="E1" s="3" t="s">
        <v>515</v>
      </c>
      <c r="F1" s="3" t="s">
        <v>516</v>
      </c>
      <c r="G1" s="3" t="s">
        <v>517</v>
      </c>
      <c r="H1" s="3" t="s">
        <v>518</v>
      </c>
      <c r="I1" s="3" t="s">
        <v>519</v>
      </c>
      <c r="J1" s="3" t="s">
        <v>520</v>
      </c>
      <c r="K1" s="3" t="s">
        <v>521</v>
      </c>
      <c r="L1" s="3" t="s">
        <v>522</v>
      </c>
      <c r="M1" s="3" t="s">
        <v>523</v>
      </c>
      <c r="N1" s="3" t="s">
        <v>524</v>
      </c>
      <c r="O1" s="3" t="s">
        <v>525</v>
      </c>
      <c r="P1" s="3" t="s">
        <v>526</v>
      </c>
      <c r="Q1" s="3" t="s">
        <v>527</v>
      </c>
      <c r="R1" s="3" t="s">
        <v>528</v>
      </c>
      <c r="S1" s="3" t="s">
        <v>529</v>
      </c>
      <c r="T1" s="3" t="s">
        <v>530</v>
      </c>
      <c r="U1" s="3" t="s">
        <v>531</v>
      </c>
      <c r="V1" s="3" t="s">
        <v>532</v>
      </c>
      <c r="W1" s="3" t="s">
        <v>533</v>
      </c>
      <c r="X1" s="3" t="s">
        <v>534</v>
      </c>
      <c r="Y1" s="3" t="s">
        <v>535</v>
      </c>
      <c r="Z1" s="3" t="s">
        <v>536</v>
      </c>
      <c r="AA1" s="3" t="s">
        <v>537</v>
      </c>
      <c r="AB1" s="3" t="s">
        <v>538</v>
      </c>
      <c r="AC1" s="3" t="s">
        <v>539</v>
      </c>
      <c r="AD1" s="3" t="s">
        <v>540</v>
      </c>
      <c r="AE1" s="3" t="s">
        <v>541</v>
      </c>
      <c r="AF1" s="3" t="s">
        <v>542</v>
      </c>
      <c r="AG1" s="3" t="s">
        <v>543</v>
      </c>
      <c r="AH1" s="3" t="s">
        <v>544</v>
      </c>
      <c r="AI1" s="3" t="s">
        <v>545</v>
      </c>
      <c r="AJ1" s="3" t="s">
        <v>546</v>
      </c>
      <c r="AK1" s="3" t="s">
        <v>547</v>
      </c>
      <c r="AL1" s="3" t="s">
        <v>548</v>
      </c>
      <c r="AM1" s="3" t="s">
        <v>549</v>
      </c>
      <c r="AN1" s="3" t="s">
        <v>550</v>
      </c>
      <c r="AO1" s="3" t="s">
        <v>551</v>
      </c>
      <c r="AP1" s="3" t="s">
        <v>552</v>
      </c>
      <c r="AQ1" s="3" t="s">
        <v>553</v>
      </c>
      <c r="AR1" s="3" t="s">
        <v>554</v>
      </c>
      <c r="AS1" s="3" t="s">
        <v>555</v>
      </c>
      <c r="AT1" s="3" t="s">
        <v>556</v>
      </c>
      <c r="AU1" s="3" t="s">
        <v>557</v>
      </c>
      <c r="AV1" s="3" t="s">
        <v>558</v>
      </c>
      <c r="AW1" s="3" t="s">
        <v>559</v>
      </c>
      <c r="AX1" s="3" t="s">
        <v>560</v>
      </c>
      <c r="AY1" s="3" t="s">
        <v>561</v>
      </c>
      <c r="AZ1" s="3" t="s">
        <v>562</v>
      </c>
      <c r="BA1" s="3" t="s">
        <v>563</v>
      </c>
      <c r="BB1" s="3" t="s">
        <v>564</v>
      </c>
      <c r="BC1" s="3" t="s">
        <v>565</v>
      </c>
      <c r="BD1" s="3" t="s">
        <v>566</v>
      </c>
      <c r="BE1" s="3" t="s">
        <v>567</v>
      </c>
      <c r="BF1" s="3" t="s">
        <v>568</v>
      </c>
      <c r="BG1" s="3" t="s">
        <v>569</v>
      </c>
      <c r="BH1" s="3" t="s">
        <v>570</v>
      </c>
      <c r="BI1" s="3" t="s">
        <v>571</v>
      </c>
      <c r="BJ1" s="3" t="s">
        <v>572</v>
      </c>
      <c r="BK1" s="3" t="s">
        <v>573</v>
      </c>
      <c r="BL1" s="3" t="s">
        <v>574</v>
      </c>
      <c r="BM1" s="3" t="s">
        <v>575</v>
      </c>
      <c r="BN1" s="3" t="s">
        <v>576</v>
      </c>
      <c r="BO1" s="3" t="s">
        <v>577</v>
      </c>
      <c r="BP1" s="3" t="s">
        <v>578</v>
      </c>
      <c r="BQ1" s="3" t="s">
        <v>579</v>
      </c>
      <c r="BR1" s="3" t="s">
        <v>580</v>
      </c>
      <c r="BS1" s="3" t="s">
        <v>581</v>
      </c>
      <c r="BT1" s="3" t="s">
        <v>582</v>
      </c>
      <c r="BU1" s="3" t="s">
        <v>583</v>
      </c>
      <c r="BV1" s="3" t="s">
        <v>584</v>
      </c>
      <c r="BW1" s="3" t="s">
        <v>585</v>
      </c>
      <c r="BX1" s="3" t="s">
        <v>586</v>
      </c>
      <c r="BY1" s="3" t="s">
        <v>587</v>
      </c>
      <c r="BZ1" s="3" t="s">
        <v>588</v>
      </c>
      <c r="CA1" s="3" t="s">
        <v>589</v>
      </c>
      <c r="CB1" s="3" t="s">
        <v>590</v>
      </c>
      <c r="CC1" s="3" t="s">
        <v>591</v>
      </c>
      <c r="CD1" s="3" t="s">
        <v>592</v>
      </c>
      <c r="CE1" s="3" t="s">
        <v>593</v>
      </c>
      <c r="CF1" s="3" t="s">
        <v>594</v>
      </c>
      <c r="CG1" s="3" t="s">
        <v>595</v>
      </c>
      <c r="CH1" s="3" t="s">
        <v>596</v>
      </c>
      <c r="CI1" s="3" t="s">
        <v>597</v>
      </c>
      <c r="CJ1" s="3" t="s">
        <v>598</v>
      </c>
      <c r="CK1" s="3" t="s">
        <v>599</v>
      </c>
      <c r="CL1" s="3" t="s">
        <v>600</v>
      </c>
      <c r="CM1" s="3" t="s">
        <v>601</v>
      </c>
      <c r="CN1" s="3" t="s">
        <v>602</v>
      </c>
      <c r="CO1" s="3" t="s">
        <v>603</v>
      </c>
      <c r="CP1" s="3" t="s">
        <v>604</v>
      </c>
      <c r="CQ1" s="3" t="s">
        <v>605</v>
      </c>
      <c r="CR1" s="3" t="s">
        <v>606</v>
      </c>
      <c r="CS1" s="3" t="s">
        <v>607</v>
      </c>
      <c r="CT1" s="3" t="s">
        <v>608</v>
      </c>
      <c r="CU1" s="3" t="s">
        <v>609</v>
      </c>
      <c r="CV1" s="3" t="s">
        <v>610</v>
      </c>
      <c r="CW1" s="3" t="s">
        <v>611</v>
      </c>
      <c r="CX1" s="3" t="s">
        <v>612</v>
      </c>
      <c r="CY1" s="3" t="s">
        <v>613</v>
      </c>
      <c r="CZ1" s="3" t="s">
        <v>614</v>
      </c>
      <c r="DA1" s="3" t="s">
        <v>615</v>
      </c>
      <c r="DB1" s="3" t="s">
        <v>616</v>
      </c>
      <c r="DC1" s="3" t="s">
        <v>617</v>
      </c>
      <c r="DD1" s="3" t="s">
        <v>618</v>
      </c>
      <c r="DE1" s="3" t="s">
        <v>619</v>
      </c>
      <c r="DF1" s="3" t="s">
        <v>620</v>
      </c>
      <c r="DG1" s="3" t="s">
        <v>621</v>
      </c>
      <c r="DH1" s="3" t="s">
        <v>622</v>
      </c>
      <c r="DI1" s="3" t="s">
        <v>623</v>
      </c>
      <c r="DJ1" s="3" t="s">
        <v>624</v>
      </c>
      <c r="DK1" s="3" t="s">
        <v>625</v>
      </c>
      <c r="DL1" s="3" t="s">
        <v>626</v>
      </c>
      <c r="DM1" s="3" t="s">
        <v>627</v>
      </c>
      <c r="DN1" s="3" t="s">
        <v>628</v>
      </c>
      <c r="DO1" s="3" t="s">
        <v>629</v>
      </c>
      <c r="DP1" s="3" t="s">
        <v>630</v>
      </c>
      <c r="DQ1" s="3" t="s">
        <v>631</v>
      </c>
      <c r="DR1" s="3" t="s">
        <v>632</v>
      </c>
      <c r="DS1" s="3" t="s">
        <v>633</v>
      </c>
      <c r="DT1" s="3" t="s">
        <v>634</v>
      </c>
      <c r="DU1" s="3" t="s">
        <v>635</v>
      </c>
      <c r="DV1" s="3" t="s">
        <v>636</v>
      </c>
      <c r="DW1" s="3" t="s">
        <v>637</v>
      </c>
      <c r="DX1" s="3" t="s">
        <v>638</v>
      </c>
      <c r="DY1" s="3" t="s">
        <v>639</v>
      </c>
      <c r="DZ1" s="3" t="s">
        <v>640</v>
      </c>
      <c r="EA1" s="3" t="s">
        <v>641</v>
      </c>
      <c r="EB1" s="3" t="s">
        <v>642</v>
      </c>
      <c r="EC1" s="3" t="s">
        <v>643</v>
      </c>
      <c r="ED1" s="3" t="s">
        <v>644</v>
      </c>
      <c r="EE1" s="3" t="s">
        <v>645</v>
      </c>
      <c r="EF1" s="3" t="s">
        <v>646</v>
      </c>
      <c r="EG1" s="3" t="s">
        <v>647</v>
      </c>
      <c r="EH1" s="3" t="s">
        <v>648</v>
      </c>
      <c r="EI1" s="3" t="s">
        <v>649</v>
      </c>
      <c r="EJ1" s="3" t="s">
        <v>650</v>
      </c>
      <c r="EK1" s="3" t="s">
        <v>651</v>
      </c>
      <c r="EL1" s="3" t="s">
        <v>652</v>
      </c>
      <c r="EM1" s="3" t="s">
        <v>653</v>
      </c>
      <c r="EN1" s="3" t="s">
        <v>654</v>
      </c>
      <c r="EO1" s="3" t="s">
        <v>655</v>
      </c>
      <c r="EP1" s="3" t="s">
        <v>656</v>
      </c>
      <c r="EQ1" s="3" t="s">
        <v>657</v>
      </c>
      <c r="ER1" s="3" t="s">
        <v>658</v>
      </c>
      <c r="ES1" s="3" t="s">
        <v>659</v>
      </c>
      <c r="ET1" s="3" t="s">
        <v>660</v>
      </c>
      <c r="EU1" s="3" t="s">
        <v>661</v>
      </c>
      <c r="EV1" s="3" t="s">
        <v>662</v>
      </c>
      <c r="EW1" s="3" t="s">
        <v>663</v>
      </c>
      <c r="EX1" s="3" t="s">
        <v>664</v>
      </c>
      <c r="EY1" s="3" t="s">
        <v>665</v>
      </c>
      <c r="EZ1" s="3" t="s">
        <v>666</v>
      </c>
      <c r="FA1" s="3" t="s">
        <v>667</v>
      </c>
      <c r="FB1" s="3" t="s">
        <v>668</v>
      </c>
      <c r="FC1" s="3" t="s">
        <v>669</v>
      </c>
      <c r="FD1" s="3" t="s">
        <v>670</v>
      </c>
      <c r="FE1" s="3" t="s">
        <v>671</v>
      </c>
      <c r="FF1" s="3" t="s">
        <v>672</v>
      </c>
      <c r="FG1" s="3" t="s">
        <v>673</v>
      </c>
      <c r="FH1" s="3" t="s">
        <v>674</v>
      </c>
      <c r="FI1" s="3" t="s">
        <v>675</v>
      </c>
      <c r="FJ1" s="3" t="s">
        <v>676</v>
      </c>
      <c r="FK1" s="3" t="s">
        <v>677</v>
      </c>
      <c r="FL1" s="3" t="s">
        <v>678</v>
      </c>
      <c r="FM1" s="3" t="s">
        <v>679</v>
      </c>
      <c r="FN1" s="3" t="s">
        <v>680</v>
      </c>
      <c r="FO1" s="3" t="s">
        <v>681</v>
      </c>
      <c r="FP1" s="3" t="s">
        <v>682</v>
      </c>
      <c r="FQ1" s="3" t="s">
        <v>683</v>
      </c>
      <c r="FR1" s="3" t="s">
        <v>684</v>
      </c>
      <c r="FS1" s="3" t="s">
        <v>685</v>
      </c>
      <c r="FT1" s="3" t="s">
        <v>686</v>
      </c>
      <c r="FU1" s="3" t="s">
        <v>687</v>
      </c>
      <c r="FV1" s="3" t="s">
        <v>688</v>
      </c>
      <c r="FW1" s="3" t="s">
        <v>689</v>
      </c>
      <c r="FX1" s="3" t="s">
        <v>690</v>
      </c>
      <c r="FY1" s="3" t="s">
        <v>691</v>
      </c>
      <c r="FZ1" s="3" t="s">
        <v>692</v>
      </c>
      <c r="GA1" s="3" t="s">
        <v>693</v>
      </c>
      <c r="GB1" s="3" t="s">
        <v>694</v>
      </c>
      <c r="GC1" s="3" t="s">
        <v>695</v>
      </c>
      <c r="GD1" s="3" t="s">
        <v>696</v>
      </c>
      <c r="GE1" s="3" t="s">
        <v>697</v>
      </c>
      <c r="GF1" s="3" t="s">
        <v>698</v>
      </c>
      <c r="GG1" s="3" t="s">
        <v>699</v>
      </c>
      <c r="GH1" s="3" t="s">
        <v>700</v>
      </c>
      <c r="GI1" s="3" t="s">
        <v>701</v>
      </c>
      <c r="GJ1" s="3" t="s">
        <v>702</v>
      </c>
      <c r="GK1" s="3" t="s">
        <v>703</v>
      </c>
      <c r="GL1" s="3" t="s">
        <v>704</v>
      </c>
      <c r="GM1" s="3" t="s">
        <v>705</v>
      </c>
      <c r="GN1" s="3" t="s">
        <v>706</v>
      </c>
      <c r="GO1" s="3" t="s">
        <v>707</v>
      </c>
      <c r="GP1" s="3" t="s">
        <v>708</v>
      </c>
      <c r="GQ1" s="3" t="s">
        <v>709</v>
      </c>
      <c r="GR1" s="3" t="s">
        <v>710</v>
      </c>
      <c r="GS1" s="3" t="s">
        <v>711</v>
      </c>
      <c r="GT1" s="3" t="s">
        <v>712</v>
      </c>
      <c r="GU1" s="3" t="s">
        <v>713</v>
      </c>
      <c r="GV1" s="3" t="s">
        <v>714</v>
      </c>
      <c r="GW1" s="3" t="s">
        <v>715</v>
      </c>
      <c r="GX1" s="3" t="s">
        <v>716</v>
      </c>
      <c r="GY1" s="3" t="s">
        <v>717</v>
      </c>
      <c r="GZ1" s="3" t="s">
        <v>718</v>
      </c>
      <c r="HA1" s="3" t="s">
        <v>719</v>
      </c>
      <c r="HB1" s="3" t="s">
        <v>720</v>
      </c>
      <c r="HC1" s="3" t="s">
        <v>721</v>
      </c>
      <c r="HD1" s="3" t="s">
        <v>722</v>
      </c>
      <c r="HE1" s="3" t="s">
        <v>723</v>
      </c>
      <c r="HF1" s="3" t="s">
        <v>724</v>
      </c>
      <c r="HG1" s="3" t="s">
        <v>725</v>
      </c>
      <c r="HH1" s="3" t="s">
        <v>726</v>
      </c>
      <c r="HI1" s="3" t="s">
        <v>727</v>
      </c>
      <c r="HJ1" s="3" t="s">
        <v>728</v>
      </c>
      <c r="HK1" s="3" t="s">
        <v>729</v>
      </c>
      <c r="HL1" s="3" t="s">
        <v>730</v>
      </c>
      <c r="HM1" s="3" t="s">
        <v>731</v>
      </c>
      <c r="HN1" s="3" t="s">
        <v>732</v>
      </c>
      <c r="HO1" s="3" t="s">
        <v>733</v>
      </c>
      <c r="HP1" s="3" t="s">
        <v>734</v>
      </c>
      <c r="HQ1" s="3" t="s">
        <v>735</v>
      </c>
      <c r="HR1" s="3" t="s">
        <v>736</v>
      </c>
      <c r="HS1" s="3" t="s">
        <v>737</v>
      </c>
      <c r="HT1" s="3" t="s">
        <v>738</v>
      </c>
      <c r="HU1" s="3" t="s">
        <v>739</v>
      </c>
      <c r="HV1" s="3" t="s">
        <v>740</v>
      </c>
      <c r="HW1" s="3" t="s">
        <v>741</v>
      </c>
      <c r="HX1" s="3" t="s">
        <v>742</v>
      </c>
      <c r="HY1" s="3" t="s">
        <v>743</v>
      </c>
      <c r="HZ1" s="3" t="s">
        <v>744</v>
      </c>
      <c r="IA1" s="3" t="s">
        <v>745</v>
      </c>
      <c r="IB1" s="3" t="s">
        <v>746</v>
      </c>
      <c r="IC1" s="3" t="s">
        <v>747</v>
      </c>
      <c r="ID1" s="3" t="s">
        <v>748</v>
      </c>
      <c r="IE1" s="3" t="s">
        <v>749</v>
      </c>
      <c r="IF1" s="3" t="s">
        <v>750</v>
      </c>
      <c r="IG1" s="3" t="s">
        <v>751</v>
      </c>
      <c r="IH1" s="3" t="s">
        <v>752</v>
      </c>
      <c r="II1" s="3" t="s">
        <v>753</v>
      </c>
      <c r="IJ1" s="3" t="s">
        <v>754</v>
      </c>
      <c r="IK1" s="3" t="s">
        <v>755</v>
      </c>
      <c r="IL1" s="3" t="s">
        <v>756</v>
      </c>
      <c r="IM1" s="3" t="s">
        <v>757</v>
      </c>
      <c r="IN1" s="3" t="s">
        <v>758</v>
      </c>
      <c r="IO1" s="3" t="s">
        <v>759</v>
      </c>
      <c r="IP1" s="3" t="s">
        <v>760</v>
      </c>
      <c r="IQ1" s="3" t="s">
        <v>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44593</v>
      </c>
      <c r="C8" s="6">
        <v>44593</v>
      </c>
      <c r="D8" s="6">
        <v>44593</v>
      </c>
      <c r="E8" s="6">
        <v>44593</v>
      </c>
      <c r="F8" s="6">
        <v>44593</v>
      </c>
      <c r="G8" s="6">
        <v>44593</v>
      </c>
      <c r="H8" s="6">
        <v>44593</v>
      </c>
      <c r="I8" s="6">
        <v>44593</v>
      </c>
      <c r="J8" s="6">
        <v>44593</v>
      </c>
      <c r="K8" s="6">
        <v>44593</v>
      </c>
      <c r="L8" s="6">
        <v>44593</v>
      </c>
      <c r="M8" s="6">
        <v>44593</v>
      </c>
      <c r="N8" s="6">
        <v>44593</v>
      </c>
      <c r="O8" s="6">
        <v>44593</v>
      </c>
      <c r="P8" s="6">
        <v>44593</v>
      </c>
      <c r="Q8" s="6">
        <v>44593</v>
      </c>
      <c r="R8" s="6">
        <v>44593</v>
      </c>
      <c r="S8" s="6">
        <v>44593</v>
      </c>
      <c r="T8" s="6">
        <v>44593</v>
      </c>
      <c r="U8" s="6">
        <v>44593</v>
      </c>
      <c r="V8" s="6">
        <v>44593</v>
      </c>
      <c r="W8" s="6">
        <v>44593</v>
      </c>
      <c r="X8" s="6">
        <v>44593</v>
      </c>
      <c r="Y8" s="6">
        <v>44593</v>
      </c>
      <c r="Z8" s="6">
        <v>44593</v>
      </c>
      <c r="AA8" s="6">
        <v>44593</v>
      </c>
      <c r="AB8" s="6">
        <v>44593</v>
      </c>
      <c r="AC8" s="6">
        <v>44593</v>
      </c>
      <c r="AD8" s="6">
        <v>44593</v>
      </c>
      <c r="AE8" s="6">
        <v>44593</v>
      </c>
      <c r="AF8" s="6">
        <v>44593</v>
      </c>
      <c r="AG8" s="6">
        <v>44593</v>
      </c>
      <c r="AH8" s="6">
        <v>44593</v>
      </c>
      <c r="AI8" s="6">
        <v>44593</v>
      </c>
      <c r="AJ8" s="6">
        <v>44593</v>
      </c>
      <c r="AK8" s="6">
        <v>44593</v>
      </c>
      <c r="AL8" s="6">
        <v>44593</v>
      </c>
      <c r="AM8" s="6">
        <v>44593</v>
      </c>
      <c r="AN8" s="6">
        <v>44593</v>
      </c>
      <c r="AO8" s="6">
        <v>44593</v>
      </c>
      <c r="AP8" s="6">
        <v>44593</v>
      </c>
      <c r="AQ8" s="6">
        <v>44593</v>
      </c>
      <c r="AR8" s="6">
        <v>44593</v>
      </c>
      <c r="AS8" s="6">
        <v>44593</v>
      </c>
      <c r="AT8" s="6">
        <v>44593</v>
      </c>
      <c r="AU8" s="6">
        <v>44593</v>
      </c>
      <c r="AV8" s="6">
        <v>44593</v>
      </c>
      <c r="AW8" s="6">
        <v>44593</v>
      </c>
      <c r="AX8" s="6">
        <v>44593</v>
      </c>
      <c r="AY8" s="6">
        <v>44593</v>
      </c>
      <c r="AZ8" s="6">
        <v>44593</v>
      </c>
      <c r="BA8" s="6">
        <v>44593</v>
      </c>
      <c r="BB8" s="6">
        <v>44593</v>
      </c>
      <c r="BC8" s="6">
        <v>44593</v>
      </c>
      <c r="BD8" s="6">
        <v>44593</v>
      </c>
      <c r="BE8" s="6">
        <v>44593</v>
      </c>
      <c r="BF8" s="6">
        <v>44593</v>
      </c>
      <c r="BG8" s="6">
        <v>44593</v>
      </c>
      <c r="BH8" s="6">
        <v>44593</v>
      </c>
      <c r="BI8" s="6">
        <v>44593</v>
      </c>
      <c r="BJ8" s="6">
        <v>44593</v>
      </c>
      <c r="BK8" s="6">
        <v>44593</v>
      </c>
      <c r="BL8" s="6">
        <v>44593</v>
      </c>
      <c r="BM8" s="6">
        <v>44593</v>
      </c>
      <c r="BN8" s="6">
        <v>44593</v>
      </c>
      <c r="BO8" s="6">
        <v>44593</v>
      </c>
      <c r="BP8" s="6">
        <v>44593</v>
      </c>
      <c r="BQ8" s="6">
        <v>44593</v>
      </c>
      <c r="BR8" s="6">
        <v>44593</v>
      </c>
      <c r="BS8" s="6">
        <v>44593</v>
      </c>
      <c r="BT8" s="6">
        <v>44593</v>
      </c>
      <c r="BU8" s="6">
        <v>44593</v>
      </c>
      <c r="BV8" s="6">
        <v>44593</v>
      </c>
      <c r="BW8" s="6">
        <v>44593</v>
      </c>
      <c r="BX8" s="6">
        <v>44593</v>
      </c>
      <c r="BY8" s="6">
        <v>44593</v>
      </c>
      <c r="BZ8" s="6">
        <v>44593</v>
      </c>
      <c r="CA8" s="6">
        <v>44593</v>
      </c>
      <c r="CB8" s="6">
        <v>44593</v>
      </c>
      <c r="CC8" s="6">
        <v>44593</v>
      </c>
      <c r="CD8" s="6">
        <v>44593</v>
      </c>
      <c r="CE8" s="6">
        <v>44593</v>
      </c>
      <c r="CF8" s="6">
        <v>44593</v>
      </c>
      <c r="CG8" s="6">
        <v>44593</v>
      </c>
      <c r="CH8" s="6">
        <v>44593</v>
      </c>
      <c r="CI8" s="6">
        <v>44593</v>
      </c>
      <c r="CJ8" s="6">
        <v>44593</v>
      </c>
      <c r="CK8" s="6">
        <v>44593</v>
      </c>
      <c r="CL8" s="6">
        <v>44593</v>
      </c>
      <c r="CM8" s="6">
        <v>44593</v>
      </c>
      <c r="CN8" s="6">
        <v>44593</v>
      </c>
      <c r="CO8" s="6">
        <v>44593</v>
      </c>
      <c r="CP8" s="6">
        <v>44593</v>
      </c>
      <c r="CQ8" s="6">
        <v>44593</v>
      </c>
      <c r="CR8" s="6">
        <v>44593</v>
      </c>
      <c r="CS8" s="6">
        <v>44593</v>
      </c>
      <c r="CT8" s="6">
        <v>44593</v>
      </c>
      <c r="CU8" s="6">
        <v>44593</v>
      </c>
      <c r="CV8" s="6">
        <v>44593</v>
      </c>
      <c r="CW8" s="6">
        <v>44593</v>
      </c>
      <c r="CX8" s="6">
        <v>44593</v>
      </c>
      <c r="CY8" s="6">
        <v>44593</v>
      </c>
      <c r="CZ8" s="6">
        <v>44593</v>
      </c>
      <c r="DA8" s="6">
        <v>44593</v>
      </c>
      <c r="DB8" s="6">
        <v>44593</v>
      </c>
      <c r="DC8" s="6">
        <v>44593</v>
      </c>
      <c r="DD8" s="6">
        <v>44593</v>
      </c>
      <c r="DE8" s="6">
        <v>44593</v>
      </c>
      <c r="DF8" s="6">
        <v>44593</v>
      </c>
      <c r="DG8" s="6">
        <v>44593</v>
      </c>
      <c r="DH8" s="6">
        <v>44593</v>
      </c>
      <c r="DI8" s="6">
        <v>44593</v>
      </c>
      <c r="DJ8" s="6">
        <v>44593</v>
      </c>
      <c r="DK8" s="6">
        <v>44593</v>
      </c>
      <c r="DL8" s="6">
        <v>44593</v>
      </c>
      <c r="DM8" s="6">
        <v>44593</v>
      </c>
      <c r="DN8" s="6">
        <v>44593</v>
      </c>
      <c r="DO8" s="6">
        <v>44593</v>
      </c>
      <c r="DP8" s="6">
        <v>44593</v>
      </c>
      <c r="DQ8" s="6">
        <v>44593</v>
      </c>
      <c r="DR8" s="6">
        <v>44593</v>
      </c>
      <c r="DS8" s="6">
        <v>44593</v>
      </c>
      <c r="DT8" s="6">
        <v>44593</v>
      </c>
      <c r="DU8" s="6">
        <v>44593</v>
      </c>
      <c r="DV8" s="6">
        <v>44593</v>
      </c>
      <c r="DW8" s="6">
        <v>44593</v>
      </c>
      <c r="DX8" s="6">
        <v>44593</v>
      </c>
      <c r="DY8" s="6">
        <v>44593</v>
      </c>
      <c r="DZ8" s="6">
        <v>44593</v>
      </c>
      <c r="EA8" s="6">
        <v>44593</v>
      </c>
      <c r="EB8" s="6">
        <v>44593</v>
      </c>
      <c r="EC8" s="6">
        <v>44593</v>
      </c>
      <c r="ED8" s="6">
        <v>44593</v>
      </c>
      <c r="EE8" s="6">
        <v>44593</v>
      </c>
      <c r="EF8" s="6">
        <v>44593</v>
      </c>
      <c r="EG8" s="6">
        <v>44593</v>
      </c>
      <c r="EH8" s="6">
        <v>44593</v>
      </c>
      <c r="EI8" s="6">
        <v>44593</v>
      </c>
      <c r="EJ8" s="6">
        <v>44593</v>
      </c>
      <c r="EK8" s="6">
        <v>44593</v>
      </c>
      <c r="EL8" s="6">
        <v>44593</v>
      </c>
      <c r="EM8" s="6">
        <v>44593</v>
      </c>
      <c r="EN8" s="6">
        <v>44593</v>
      </c>
      <c r="EO8" s="6">
        <v>44593</v>
      </c>
      <c r="EP8" s="6">
        <v>44593</v>
      </c>
      <c r="EQ8" s="6">
        <v>44593</v>
      </c>
      <c r="ER8" s="6">
        <v>44593</v>
      </c>
      <c r="ES8" s="6">
        <v>44593</v>
      </c>
      <c r="ET8" s="6">
        <v>44593</v>
      </c>
      <c r="EU8" s="6">
        <v>44593</v>
      </c>
      <c r="EV8" s="6">
        <v>44593</v>
      </c>
      <c r="EW8" s="6">
        <v>44593</v>
      </c>
      <c r="EX8" s="6">
        <v>44593</v>
      </c>
      <c r="EY8" s="6">
        <v>44593</v>
      </c>
      <c r="EZ8" s="6">
        <v>44593</v>
      </c>
      <c r="FA8" s="6">
        <v>44593</v>
      </c>
      <c r="FB8" s="6">
        <v>44593</v>
      </c>
      <c r="FC8" s="6">
        <v>44593</v>
      </c>
      <c r="FD8" s="6">
        <v>44593</v>
      </c>
      <c r="FE8" s="6">
        <v>44593</v>
      </c>
      <c r="FF8" s="6">
        <v>44593</v>
      </c>
      <c r="FG8" s="6">
        <v>44593</v>
      </c>
      <c r="FH8" s="6">
        <v>44593</v>
      </c>
      <c r="FI8" s="6">
        <v>44593</v>
      </c>
      <c r="FJ8" s="6">
        <v>44593</v>
      </c>
      <c r="FK8" s="6">
        <v>44593</v>
      </c>
      <c r="FL8" s="6">
        <v>44593</v>
      </c>
      <c r="FM8" s="6">
        <v>44593</v>
      </c>
      <c r="FN8" s="6">
        <v>44593</v>
      </c>
      <c r="FO8" s="6">
        <v>44593</v>
      </c>
      <c r="FP8" s="6">
        <v>44593</v>
      </c>
      <c r="FQ8" s="6">
        <v>44593</v>
      </c>
      <c r="FR8" s="6">
        <v>44593</v>
      </c>
      <c r="FS8" s="6">
        <v>44593</v>
      </c>
      <c r="FT8" s="6">
        <v>44593</v>
      </c>
      <c r="FU8" s="6">
        <v>44593</v>
      </c>
      <c r="FV8" s="6">
        <v>44593</v>
      </c>
      <c r="FW8" s="6">
        <v>44593</v>
      </c>
      <c r="FX8" s="6">
        <v>44593</v>
      </c>
      <c r="FY8" s="6">
        <v>44593</v>
      </c>
      <c r="FZ8" s="6">
        <v>44593</v>
      </c>
      <c r="GA8" s="6">
        <v>44593</v>
      </c>
      <c r="GB8" s="6">
        <v>44593</v>
      </c>
      <c r="GC8" s="6">
        <v>44593</v>
      </c>
      <c r="GD8" s="6">
        <v>44593</v>
      </c>
      <c r="GE8" s="6">
        <v>44593</v>
      </c>
      <c r="GF8" s="6">
        <v>44593</v>
      </c>
      <c r="GG8" s="6">
        <v>44593</v>
      </c>
      <c r="GH8" s="6">
        <v>44593</v>
      </c>
      <c r="GI8" s="6">
        <v>44593</v>
      </c>
      <c r="GJ8" s="6">
        <v>44593</v>
      </c>
      <c r="GK8" s="6">
        <v>44593</v>
      </c>
      <c r="GL8" s="6">
        <v>44593</v>
      </c>
      <c r="GM8" s="6">
        <v>44593</v>
      </c>
      <c r="GN8" s="6">
        <v>44593</v>
      </c>
      <c r="GO8" s="6">
        <v>44593</v>
      </c>
      <c r="GP8" s="6">
        <v>44593</v>
      </c>
      <c r="GQ8" s="6">
        <v>44593</v>
      </c>
      <c r="GR8" s="6">
        <v>44593</v>
      </c>
      <c r="GS8" s="6">
        <v>44593</v>
      </c>
      <c r="GT8" s="6">
        <v>44593</v>
      </c>
      <c r="GU8" s="6">
        <v>44593</v>
      </c>
      <c r="GV8" s="6">
        <v>44593</v>
      </c>
      <c r="GW8" s="6">
        <v>44593</v>
      </c>
      <c r="GX8" s="6">
        <v>44593</v>
      </c>
      <c r="GY8" s="6">
        <v>44593</v>
      </c>
      <c r="GZ8" s="6">
        <v>44593</v>
      </c>
      <c r="HA8" s="6">
        <v>44593</v>
      </c>
      <c r="HB8" s="6">
        <v>44593</v>
      </c>
      <c r="HC8" s="6">
        <v>44593</v>
      </c>
      <c r="HD8" s="6">
        <v>44593</v>
      </c>
      <c r="HE8" s="6">
        <v>44593</v>
      </c>
      <c r="HF8" s="6">
        <v>44593</v>
      </c>
      <c r="HG8" s="6">
        <v>44593</v>
      </c>
      <c r="HH8" s="6">
        <v>44593</v>
      </c>
      <c r="HI8" s="6">
        <v>44593</v>
      </c>
      <c r="HJ8" s="6">
        <v>44593</v>
      </c>
      <c r="HK8" s="6">
        <v>44593</v>
      </c>
      <c r="HL8" s="6">
        <v>44593</v>
      </c>
      <c r="HM8" s="6">
        <v>44593</v>
      </c>
      <c r="HN8" s="6">
        <v>44593</v>
      </c>
      <c r="HO8" s="6">
        <v>44593</v>
      </c>
      <c r="HP8" s="6">
        <v>44593</v>
      </c>
      <c r="HQ8" s="6">
        <v>44593</v>
      </c>
      <c r="HR8" s="6">
        <v>44593</v>
      </c>
      <c r="HS8" s="6">
        <v>44593</v>
      </c>
      <c r="HT8" s="6">
        <v>44593</v>
      </c>
      <c r="HU8" s="6">
        <v>44593</v>
      </c>
      <c r="HV8" s="6">
        <v>44593</v>
      </c>
      <c r="HW8" s="6">
        <v>44593</v>
      </c>
      <c r="HX8" s="6">
        <v>44593</v>
      </c>
      <c r="HY8" s="6">
        <v>44593</v>
      </c>
      <c r="HZ8" s="6">
        <v>44593</v>
      </c>
      <c r="IA8" s="6">
        <v>44593</v>
      </c>
      <c r="IB8" s="6">
        <v>44593</v>
      </c>
      <c r="IC8" s="6">
        <v>44593</v>
      </c>
      <c r="ID8" s="6">
        <v>44593</v>
      </c>
      <c r="IE8" s="6">
        <v>44593</v>
      </c>
      <c r="IF8" s="6">
        <v>44593</v>
      </c>
      <c r="IG8" s="6">
        <v>44593</v>
      </c>
      <c r="IH8" s="6">
        <v>44593</v>
      </c>
      <c r="II8" s="6">
        <v>44593</v>
      </c>
      <c r="IJ8" s="6">
        <v>44593</v>
      </c>
      <c r="IK8" s="6">
        <v>44593</v>
      </c>
      <c r="IL8" s="6">
        <v>44593</v>
      </c>
      <c r="IM8" s="6">
        <v>44593</v>
      </c>
      <c r="IN8" s="6">
        <v>44593</v>
      </c>
      <c r="IO8" s="6">
        <v>44593</v>
      </c>
      <c r="IP8" s="6">
        <v>44593</v>
      </c>
      <c r="IQ8" s="6">
        <v>44593</v>
      </c>
    </row>
    <row r="9" spans="1:251">
      <c r="A9" s="4" t="s">
        <v>257</v>
      </c>
      <c r="B9" s="1">
        <v>8</v>
      </c>
      <c r="C9" s="1">
        <v>8</v>
      </c>
      <c r="D9" s="1">
        <v>8</v>
      </c>
      <c r="E9" s="1">
        <v>8</v>
      </c>
      <c r="F9" s="1">
        <v>8</v>
      </c>
      <c r="G9" s="1">
        <v>8</v>
      </c>
      <c r="H9" s="1">
        <v>8</v>
      </c>
      <c r="I9" s="1">
        <v>8</v>
      </c>
      <c r="J9" s="1">
        <v>8</v>
      </c>
      <c r="K9" s="1">
        <v>8</v>
      </c>
      <c r="L9" s="1">
        <v>8</v>
      </c>
      <c r="M9" s="1">
        <v>8</v>
      </c>
      <c r="N9" s="1">
        <v>8</v>
      </c>
      <c r="O9" s="1">
        <v>8</v>
      </c>
      <c r="P9" s="1">
        <v>8</v>
      </c>
      <c r="Q9" s="1">
        <v>8</v>
      </c>
      <c r="R9" s="1">
        <v>8</v>
      </c>
      <c r="S9" s="1">
        <v>8</v>
      </c>
      <c r="T9" s="1">
        <v>8</v>
      </c>
      <c r="U9" s="1">
        <v>8</v>
      </c>
      <c r="V9" s="1">
        <v>8</v>
      </c>
      <c r="W9" s="1">
        <v>8</v>
      </c>
      <c r="X9" s="1">
        <v>8</v>
      </c>
      <c r="Y9" s="1">
        <v>8</v>
      </c>
      <c r="Z9" s="1">
        <v>8</v>
      </c>
      <c r="AA9" s="1">
        <v>8</v>
      </c>
      <c r="AB9" s="1">
        <v>8</v>
      </c>
      <c r="AC9" s="1">
        <v>8</v>
      </c>
      <c r="AD9" s="1">
        <v>8</v>
      </c>
      <c r="AE9" s="1">
        <v>8</v>
      </c>
      <c r="AF9" s="1">
        <v>8</v>
      </c>
      <c r="AG9" s="1">
        <v>8</v>
      </c>
      <c r="AH9" s="1">
        <v>8</v>
      </c>
      <c r="AI9" s="1">
        <v>8</v>
      </c>
      <c r="AJ9" s="1">
        <v>8</v>
      </c>
      <c r="AK9" s="1">
        <v>8</v>
      </c>
      <c r="AL9" s="1">
        <v>8</v>
      </c>
      <c r="AM9" s="1">
        <v>8</v>
      </c>
      <c r="AN9" s="1">
        <v>8</v>
      </c>
      <c r="AO9" s="1">
        <v>8</v>
      </c>
      <c r="AP9" s="1">
        <v>8</v>
      </c>
      <c r="AQ9" s="1">
        <v>8</v>
      </c>
      <c r="AR9" s="1">
        <v>8</v>
      </c>
      <c r="AS9" s="1">
        <v>8</v>
      </c>
      <c r="AT9" s="1">
        <v>8</v>
      </c>
      <c r="AU9" s="1">
        <v>8</v>
      </c>
      <c r="AV9" s="1">
        <v>8</v>
      </c>
      <c r="AW9" s="1">
        <v>8</v>
      </c>
      <c r="AX9" s="1">
        <v>8</v>
      </c>
      <c r="AY9" s="1">
        <v>8</v>
      </c>
      <c r="AZ9" s="1">
        <v>8</v>
      </c>
      <c r="BA9" s="1">
        <v>8</v>
      </c>
      <c r="BB9" s="1">
        <v>8</v>
      </c>
      <c r="BC9" s="1">
        <v>8</v>
      </c>
      <c r="BD9" s="1">
        <v>8</v>
      </c>
      <c r="BE9" s="1">
        <v>8</v>
      </c>
      <c r="BF9" s="1">
        <v>8</v>
      </c>
      <c r="BG9" s="1">
        <v>8</v>
      </c>
      <c r="BH9" s="1">
        <v>8</v>
      </c>
      <c r="BI9" s="1">
        <v>8</v>
      </c>
      <c r="BJ9" s="1">
        <v>8</v>
      </c>
      <c r="BK9" s="1">
        <v>8</v>
      </c>
      <c r="BL9" s="1">
        <v>8</v>
      </c>
      <c r="BM9" s="1">
        <v>8</v>
      </c>
      <c r="BN9" s="1">
        <v>8</v>
      </c>
      <c r="BO9" s="1">
        <v>8</v>
      </c>
      <c r="BP9" s="1">
        <v>8</v>
      </c>
      <c r="BQ9" s="1">
        <v>8</v>
      </c>
      <c r="BR9" s="1">
        <v>8</v>
      </c>
      <c r="BS9" s="1">
        <v>8</v>
      </c>
      <c r="BT9" s="1">
        <v>8</v>
      </c>
      <c r="BU9" s="1">
        <v>8</v>
      </c>
      <c r="BV9" s="1">
        <v>8</v>
      </c>
      <c r="BW9" s="1">
        <v>8</v>
      </c>
      <c r="BX9" s="1">
        <v>8</v>
      </c>
      <c r="BY9" s="1">
        <v>8</v>
      </c>
      <c r="BZ9" s="1">
        <v>8</v>
      </c>
      <c r="CA9" s="1">
        <v>8</v>
      </c>
      <c r="CB9" s="1">
        <v>8</v>
      </c>
      <c r="CC9" s="1">
        <v>8</v>
      </c>
      <c r="CD9" s="1">
        <v>8</v>
      </c>
      <c r="CE9" s="1">
        <v>8</v>
      </c>
      <c r="CF9" s="1">
        <v>8</v>
      </c>
      <c r="CG9" s="1">
        <v>8</v>
      </c>
      <c r="CH9" s="1">
        <v>8</v>
      </c>
      <c r="CI9" s="1">
        <v>8</v>
      </c>
      <c r="CJ9" s="1">
        <v>8</v>
      </c>
      <c r="CK9" s="1">
        <v>8</v>
      </c>
      <c r="CL9" s="1">
        <v>8</v>
      </c>
      <c r="CM9" s="1">
        <v>8</v>
      </c>
      <c r="CN9" s="1">
        <v>8</v>
      </c>
      <c r="CO9" s="1">
        <v>8</v>
      </c>
      <c r="CP9" s="1">
        <v>8</v>
      </c>
      <c r="CQ9" s="1">
        <v>8</v>
      </c>
      <c r="CR9" s="1">
        <v>8</v>
      </c>
      <c r="CS9" s="1">
        <v>8</v>
      </c>
      <c r="CT9" s="1">
        <v>8</v>
      </c>
      <c r="CU9" s="1">
        <v>8</v>
      </c>
      <c r="CV9" s="1">
        <v>8</v>
      </c>
      <c r="CW9" s="1">
        <v>8</v>
      </c>
      <c r="CX9" s="1">
        <v>8</v>
      </c>
      <c r="CY9" s="1">
        <v>8</v>
      </c>
      <c r="CZ9" s="1">
        <v>8</v>
      </c>
      <c r="DA9" s="1">
        <v>8</v>
      </c>
      <c r="DB9" s="1">
        <v>8</v>
      </c>
      <c r="DC9" s="1">
        <v>8</v>
      </c>
      <c r="DD9" s="1">
        <v>8</v>
      </c>
      <c r="DE9" s="1">
        <v>8</v>
      </c>
      <c r="DF9" s="1">
        <v>8</v>
      </c>
      <c r="DG9" s="1">
        <v>8</v>
      </c>
      <c r="DH9" s="1">
        <v>8</v>
      </c>
      <c r="DI9" s="1">
        <v>8</v>
      </c>
      <c r="DJ9" s="1">
        <v>8</v>
      </c>
      <c r="DK9" s="1">
        <v>8</v>
      </c>
      <c r="DL9" s="1">
        <v>8</v>
      </c>
      <c r="DM9" s="1">
        <v>8</v>
      </c>
      <c r="DN9" s="1">
        <v>8</v>
      </c>
      <c r="DO9" s="1">
        <v>8</v>
      </c>
      <c r="DP9" s="1">
        <v>8</v>
      </c>
      <c r="DQ9" s="1">
        <v>8</v>
      </c>
      <c r="DR9" s="1">
        <v>8</v>
      </c>
      <c r="DS9" s="1">
        <v>8</v>
      </c>
      <c r="DT9" s="1">
        <v>8</v>
      </c>
      <c r="DU9" s="1">
        <v>8</v>
      </c>
      <c r="DV9" s="1">
        <v>8</v>
      </c>
      <c r="DW9" s="1">
        <v>8</v>
      </c>
      <c r="DX9" s="1">
        <v>8</v>
      </c>
      <c r="DY9" s="1">
        <v>8</v>
      </c>
      <c r="DZ9" s="1">
        <v>8</v>
      </c>
      <c r="EA9" s="1">
        <v>8</v>
      </c>
      <c r="EB9" s="1">
        <v>8</v>
      </c>
      <c r="EC9" s="1">
        <v>8</v>
      </c>
      <c r="ED9" s="1">
        <v>8</v>
      </c>
      <c r="EE9" s="1">
        <v>8</v>
      </c>
      <c r="EF9" s="1">
        <v>8</v>
      </c>
      <c r="EG9" s="1">
        <v>8</v>
      </c>
      <c r="EH9" s="1">
        <v>8</v>
      </c>
      <c r="EI9" s="1">
        <v>8</v>
      </c>
      <c r="EJ9" s="1">
        <v>8</v>
      </c>
      <c r="EK9" s="1">
        <v>8</v>
      </c>
      <c r="EL9" s="1">
        <v>8</v>
      </c>
      <c r="EM9" s="1">
        <v>8</v>
      </c>
      <c r="EN9" s="1">
        <v>8</v>
      </c>
      <c r="EO9" s="1">
        <v>8</v>
      </c>
      <c r="EP9" s="1">
        <v>8</v>
      </c>
      <c r="EQ9" s="1">
        <v>8</v>
      </c>
      <c r="ER9" s="1">
        <v>8</v>
      </c>
      <c r="ES9" s="1">
        <v>8</v>
      </c>
      <c r="ET9" s="1">
        <v>8</v>
      </c>
      <c r="EU9" s="1">
        <v>8</v>
      </c>
      <c r="EV9" s="1">
        <v>8</v>
      </c>
      <c r="EW9" s="1">
        <v>8</v>
      </c>
      <c r="EX9" s="1">
        <v>8</v>
      </c>
      <c r="EY9" s="1">
        <v>8</v>
      </c>
      <c r="EZ9" s="1">
        <v>8</v>
      </c>
      <c r="FA9" s="1">
        <v>8</v>
      </c>
      <c r="FB9" s="1">
        <v>8</v>
      </c>
      <c r="FC9" s="1">
        <v>8</v>
      </c>
      <c r="FD9" s="1">
        <v>8</v>
      </c>
      <c r="FE9" s="1">
        <v>8</v>
      </c>
      <c r="FF9" s="1">
        <v>8</v>
      </c>
      <c r="FG9" s="1">
        <v>8</v>
      </c>
      <c r="FH9" s="1">
        <v>8</v>
      </c>
      <c r="FI9" s="1">
        <v>8</v>
      </c>
      <c r="FJ9" s="1">
        <v>8</v>
      </c>
      <c r="FK9" s="1">
        <v>8</v>
      </c>
      <c r="FL9" s="1">
        <v>8</v>
      </c>
      <c r="FM9" s="1">
        <v>8</v>
      </c>
      <c r="FN9" s="1">
        <v>8</v>
      </c>
      <c r="FO9" s="1">
        <v>8</v>
      </c>
      <c r="FP9" s="1">
        <v>8</v>
      </c>
      <c r="FQ9" s="1">
        <v>8</v>
      </c>
      <c r="FR9" s="1">
        <v>8</v>
      </c>
      <c r="FS9" s="1">
        <v>8</v>
      </c>
      <c r="FT9" s="1">
        <v>8</v>
      </c>
      <c r="FU9" s="1">
        <v>8</v>
      </c>
      <c r="FV9" s="1">
        <v>8</v>
      </c>
      <c r="FW9" s="1">
        <v>8</v>
      </c>
      <c r="FX9" s="1">
        <v>8</v>
      </c>
      <c r="FY9" s="1">
        <v>8</v>
      </c>
      <c r="FZ9" s="1">
        <v>8</v>
      </c>
      <c r="GA9" s="1">
        <v>8</v>
      </c>
      <c r="GB9" s="1">
        <v>8</v>
      </c>
      <c r="GC9" s="1">
        <v>8</v>
      </c>
      <c r="GD9" s="1">
        <v>8</v>
      </c>
      <c r="GE9" s="1">
        <v>8</v>
      </c>
      <c r="GF9" s="1">
        <v>8</v>
      </c>
      <c r="GG9" s="1">
        <v>8</v>
      </c>
      <c r="GH9" s="1">
        <v>8</v>
      </c>
      <c r="GI9" s="1">
        <v>8</v>
      </c>
      <c r="GJ9" s="1">
        <v>8</v>
      </c>
      <c r="GK9" s="1">
        <v>8</v>
      </c>
      <c r="GL9" s="1">
        <v>8</v>
      </c>
      <c r="GM9" s="1">
        <v>8</v>
      </c>
      <c r="GN9" s="1">
        <v>8</v>
      </c>
      <c r="GO9" s="1">
        <v>8</v>
      </c>
      <c r="GP9" s="1">
        <v>8</v>
      </c>
      <c r="GQ9" s="1">
        <v>8</v>
      </c>
      <c r="GR9" s="1">
        <v>8</v>
      </c>
      <c r="GS9" s="1">
        <v>8</v>
      </c>
      <c r="GT9" s="1">
        <v>8</v>
      </c>
      <c r="GU9" s="1">
        <v>8</v>
      </c>
      <c r="GV9" s="1">
        <v>8</v>
      </c>
      <c r="GW9" s="1">
        <v>8</v>
      </c>
      <c r="GX9" s="1">
        <v>8</v>
      </c>
      <c r="GY9" s="1">
        <v>8</v>
      </c>
      <c r="GZ9" s="1">
        <v>8</v>
      </c>
      <c r="HA9" s="1">
        <v>8</v>
      </c>
      <c r="HB9" s="1">
        <v>8</v>
      </c>
      <c r="HC9" s="1">
        <v>8</v>
      </c>
      <c r="HD9" s="1">
        <v>8</v>
      </c>
      <c r="HE9" s="1">
        <v>8</v>
      </c>
      <c r="HF9" s="1">
        <v>8</v>
      </c>
      <c r="HG9" s="1">
        <v>8</v>
      </c>
      <c r="HH9" s="1">
        <v>8</v>
      </c>
      <c r="HI9" s="1">
        <v>8</v>
      </c>
      <c r="HJ9" s="1">
        <v>8</v>
      </c>
      <c r="HK9" s="1">
        <v>8</v>
      </c>
      <c r="HL9" s="1">
        <v>8</v>
      </c>
      <c r="HM9" s="1">
        <v>8</v>
      </c>
      <c r="HN9" s="1">
        <v>8</v>
      </c>
      <c r="HO9" s="1">
        <v>8</v>
      </c>
      <c r="HP9" s="1">
        <v>8</v>
      </c>
      <c r="HQ9" s="1">
        <v>8</v>
      </c>
      <c r="HR9" s="1">
        <v>8</v>
      </c>
      <c r="HS9" s="1">
        <v>8</v>
      </c>
      <c r="HT9" s="1">
        <v>8</v>
      </c>
      <c r="HU9" s="1">
        <v>8</v>
      </c>
      <c r="HV9" s="1">
        <v>8</v>
      </c>
      <c r="HW9" s="1">
        <v>8</v>
      </c>
      <c r="HX9" s="1">
        <v>8</v>
      </c>
      <c r="HY9" s="1">
        <v>8</v>
      </c>
      <c r="HZ9" s="1">
        <v>8</v>
      </c>
      <c r="IA9" s="1">
        <v>8</v>
      </c>
      <c r="IB9" s="1">
        <v>8</v>
      </c>
      <c r="IC9" s="1">
        <v>8</v>
      </c>
      <c r="ID9" s="1">
        <v>8</v>
      </c>
      <c r="IE9" s="1">
        <v>8</v>
      </c>
      <c r="IF9" s="1">
        <v>8</v>
      </c>
      <c r="IG9" s="1">
        <v>8</v>
      </c>
      <c r="IH9" s="1">
        <v>8</v>
      </c>
      <c r="II9" s="1">
        <v>8</v>
      </c>
      <c r="IJ9" s="1">
        <v>8</v>
      </c>
      <c r="IK9" s="1">
        <v>8</v>
      </c>
      <c r="IL9" s="1">
        <v>8</v>
      </c>
      <c r="IM9" s="1">
        <v>8</v>
      </c>
      <c r="IN9" s="1">
        <v>8</v>
      </c>
      <c r="IO9" s="1">
        <v>8</v>
      </c>
      <c r="IP9" s="1">
        <v>8</v>
      </c>
      <c r="IQ9" s="1">
        <v>8</v>
      </c>
    </row>
    <row r="10" spans="1:251">
      <c r="A10" s="4" t="s">
        <v>258</v>
      </c>
      <c r="B10" s="8" t="s">
        <v>762</v>
      </c>
      <c r="C10" s="8" t="s">
        <v>763</v>
      </c>
      <c r="D10" s="8" t="s">
        <v>764</v>
      </c>
      <c r="E10" s="8" t="s">
        <v>765</v>
      </c>
      <c r="F10" s="8" t="s">
        <v>766</v>
      </c>
      <c r="G10" s="8" t="s">
        <v>767</v>
      </c>
      <c r="H10" s="8" t="s">
        <v>768</v>
      </c>
      <c r="I10" s="8" t="s">
        <v>769</v>
      </c>
      <c r="J10" s="8" t="s">
        <v>770</v>
      </c>
      <c r="K10" s="8" t="s">
        <v>771</v>
      </c>
      <c r="L10" s="8" t="s">
        <v>772</v>
      </c>
      <c r="M10" s="8" t="s">
        <v>773</v>
      </c>
      <c r="N10" s="8" t="s">
        <v>774</v>
      </c>
      <c r="O10" s="8" t="s">
        <v>775</v>
      </c>
      <c r="P10" s="8" t="s">
        <v>776</v>
      </c>
      <c r="Q10" s="8" t="s">
        <v>777</v>
      </c>
      <c r="R10" s="8" t="s">
        <v>778</v>
      </c>
      <c r="S10" s="8" t="s">
        <v>779</v>
      </c>
      <c r="T10" s="8" t="s">
        <v>780</v>
      </c>
      <c r="U10" s="8" t="s">
        <v>781</v>
      </c>
      <c r="V10" s="8" t="s">
        <v>782</v>
      </c>
      <c r="W10" s="8" t="s">
        <v>783</v>
      </c>
      <c r="X10" s="8" t="s">
        <v>784</v>
      </c>
      <c r="Y10" s="8" t="s">
        <v>785</v>
      </c>
      <c r="Z10" s="8" t="s">
        <v>786</v>
      </c>
      <c r="AA10" s="8" t="s">
        <v>787</v>
      </c>
      <c r="AB10" s="8" t="s">
        <v>788</v>
      </c>
      <c r="AC10" s="8" t="s">
        <v>789</v>
      </c>
      <c r="AD10" s="8" t="s">
        <v>790</v>
      </c>
      <c r="AE10" s="8" t="s">
        <v>791</v>
      </c>
      <c r="AF10" s="8" t="s">
        <v>792</v>
      </c>
      <c r="AG10" s="8" t="s">
        <v>793</v>
      </c>
      <c r="AH10" s="8" t="s">
        <v>794</v>
      </c>
      <c r="AI10" s="8" t="s">
        <v>795</v>
      </c>
      <c r="AJ10" s="8" t="s">
        <v>796</v>
      </c>
      <c r="AK10" s="8" t="s">
        <v>797</v>
      </c>
      <c r="AL10" s="8" t="s">
        <v>798</v>
      </c>
      <c r="AM10" s="8" t="s">
        <v>799</v>
      </c>
      <c r="AN10" s="8" t="s">
        <v>800</v>
      </c>
      <c r="AO10" s="8" t="s">
        <v>801</v>
      </c>
      <c r="AP10" s="8" t="s">
        <v>802</v>
      </c>
      <c r="AQ10" s="8" t="s">
        <v>803</v>
      </c>
      <c r="AR10" s="8" t="s">
        <v>804</v>
      </c>
      <c r="AS10" s="8" t="s">
        <v>805</v>
      </c>
      <c r="AT10" s="8" t="s">
        <v>806</v>
      </c>
      <c r="AU10" s="8" t="s">
        <v>807</v>
      </c>
      <c r="AV10" s="8" t="s">
        <v>808</v>
      </c>
      <c r="AW10" s="8" t="s">
        <v>809</v>
      </c>
      <c r="AX10" s="8" t="s">
        <v>810</v>
      </c>
      <c r="AY10" s="8" t="s">
        <v>811</v>
      </c>
      <c r="AZ10" s="8" t="s">
        <v>812</v>
      </c>
      <c r="BA10" s="8" t="s">
        <v>813</v>
      </c>
      <c r="BB10" s="8" t="s">
        <v>814</v>
      </c>
      <c r="BC10" s="8" t="s">
        <v>815</v>
      </c>
      <c r="BD10" s="8" t="s">
        <v>816</v>
      </c>
      <c r="BE10" s="8" t="s">
        <v>817</v>
      </c>
      <c r="BF10" s="8" t="s">
        <v>818</v>
      </c>
      <c r="BG10" s="8" t="s">
        <v>819</v>
      </c>
      <c r="BH10" s="8" t="s">
        <v>820</v>
      </c>
      <c r="BI10" s="8" t="s">
        <v>821</v>
      </c>
      <c r="BJ10" s="8" t="s">
        <v>822</v>
      </c>
      <c r="BK10" s="8" t="s">
        <v>823</v>
      </c>
      <c r="BL10" s="8" t="s">
        <v>824</v>
      </c>
      <c r="BM10" s="8" t="s">
        <v>825</v>
      </c>
      <c r="BN10" s="8" t="s">
        <v>826</v>
      </c>
      <c r="BO10" s="8" t="s">
        <v>827</v>
      </c>
      <c r="BP10" s="8" t="s">
        <v>828</v>
      </c>
      <c r="BQ10" s="8" t="s">
        <v>829</v>
      </c>
      <c r="BR10" s="8" t="s">
        <v>830</v>
      </c>
      <c r="BS10" s="8" t="s">
        <v>831</v>
      </c>
      <c r="BT10" s="8" t="s">
        <v>832</v>
      </c>
      <c r="BU10" s="8" t="s">
        <v>833</v>
      </c>
      <c r="BV10" s="8" t="s">
        <v>834</v>
      </c>
      <c r="BW10" s="8" t="s">
        <v>835</v>
      </c>
      <c r="BX10" s="8" t="s">
        <v>836</v>
      </c>
      <c r="BY10" s="8" t="s">
        <v>837</v>
      </c>
      <c r="BZ10" s="8" t="s">
        <v>838</v>
      </c>
      <c r="CA10" s="8" t="s">
        <v>839</v>
      </c>
      <c r="CB10" s="8" t="s">
        <v>840</v>
      </c>
      <c r="CC10" s="8" t="s">
        <v>841</v>
      </c>
      <c r="CD10" s="8" t="s">
        <v>842</v>
      </c>
      <c r="CE10" s="8" t="s">
        <v>843</v>
      </c>
      <c r="CF10" s="8" t="s">
        <v>844</v>
      </c>
      <c r="CG10" s="8" t="s">
        <v>845</v>
      </c>
      <c r="CH10" s="8" t="s">
        <v>846</v>
      </c>
      <c r="CI10" s="8" t="s">
        <v>847</v>
      </c>
      <c r="CJ10" s="8" t="s">
        <v>848</v>
      </c>
      <c r="CK10" s="8" t="s">
        <v>849</v>
      </c>
      <c r="CL10" s="8" t="s">
        <v>850</v>
      </c>
      <c r="CM10" s="8" t="s">
        <v>851</v>
      </c>
      <c r="CN10" s="8" t="s">
        <v>852</v>
      </c>
      <c r="CO10" s="8" t="s">
        <v>853</v>
      </c>
      <c r="CP10" s="8" t="s">
        <v>854</v>
      </c>
      <c r="CQ10" s="8" t="s">
        <v>855</v>
      </c>
      <c r="CR10" s="8" t="s">
        <v>856</v>
      </c>
      <c r="CS10" s="8" t="s">
        <v>857</v>
      </c>
      <c r="CT10" s="8" t="s">
        <v>858</v>
      </c>
      <c r="CU10" s="8" t="s">
        <v>859</v>
      </c>
      <c r="CV10" s="8" t="s">
        <v>860</v>
      </c>
      <c r="CW10" s="8" t="s">
        <v>861</v>
      </c>
      <c r="CX10" s="8" t="s">
        <v>862</v>
      </c>
      <c r="CY10" s="8" t="s">
        <v>863</v>
      </c>
      <c r="CZ10" s="8" t="s">
        <v>864</v>
      </c>
      <c r="DA10" s="8" t="s">
        <v>865</v>
      </c>
      <c r="DB10" s="8" t="s">
        <v>866</v>
      </c>
      <c r="DC10" s="8" t="s">
        <v>867</v>
      </c>
      <c r="DD10" s="8" t="s">
        <v>868</v>
      </c>
      <c r="DE10" s="8" t="s">
        <v>869</v>
      </c>
      <c r="DF10" s="8" t="s">
        <v>870</v>
      </c>
      <c r="DG10" s="8" t="s">
        <v>871</v>
      </c>
      <c r="DH10" s="8" t="s">
        <v>872</v>
      </c>
      <c r="DI10" s="8" t="s">
        <v>873</v>
      </c>
      <c r="DJ10" s="8" t="s">
        <v>874</v>
      </c>
      <c r="DK10" s="8" t="s">
        <v>875</v>
      </c>
      <c r="DL10" s="8" t="s">
        <v>876</v>
      </c>
      <c r="DM10" s="8" t="s">
        <v>877</v>
      </c>
      <c r="DN10" s="8" t="s">
        <v>878</v>
      </c>
      <c r="DO10" s="8" t="s">
        <v>879</v>
      </c>
      <c r="DP10" s="8" t="s">
        <v>880</v>
      </c>
      <c r="DQ10" s="8" t="s">
        <v>881</v>
      </c>
      <c r="DR10" s="8" t="s">
        <v>882</v>
      </c>
      <c r="DS10" s="8" t="s">
        <v>883</v>
      </c>
      <c r="DT10" s="8" t="s">
        <v>884</v>
      </c>
      <c r="DU10" s="8" t="s">
        <v>885</v>
      </c>
      <c r="DV10" s="8" t="s">
        <v>886</v>
      </c>
      <c r="DW10" s="8" t="s">
        <v>887</v>
      </c>
      <c r="DX10" s="8" t="s">
        <v>888</v>
      </c>
      <c r="DY10" s="8" t="s">
        <v>889</v>
      </c>
      <c r="DZ10" s="8" t="s">
        <v>890</v>
      </c>
      <c r="EA10" s="8" t="s">
        <v>891</v>
      </c>
      <c r="EB10" s="8" t="s">
        <v>892</v>
      </c>
      <c r="EC10" s="8" t="s">
        <v>893</v>
      </c>
      <c r="ED10" s="8" t="s">
        <v>894</v>
      </c>
      <c r="EE10" s="8" t="s">
        <v>895</v>
      </c>
      <c r="EF10" s="8" t="s">
        <v>896</v>
      </c>
      <c r="EG10" s="8" t="s">
        <v>897</v>
      </c>
      <c r="EH10" s="8" t="s">
        <v>898</v>
      </c>
      <c r="EI10" s="8" t="s">
        <v>899</v>
      </c>
      <c r="EJ10" s="8" t="s">
        <v>900</v>
      </c>
      <c r="EK10" s="8" t="s">
        <v>901</v>
      </c>
      <c r="EL10" s="8" t="s">
        <v>902</v>
      </c>
      <c r="EM10" s="8" t="s">
        <v>903</v>
      </c>
      <c r="EN10" s="8" t="s">
        <v>904</v>
      </c>
      <c r="EO10" s="8" t="s">
        <v>905</v>
      </c>
      <c r="EP10" s="8" t="s">
        <v>906</v>
      </c>
      <c r="EQ10" s="8" t="s">
        <v>907</v>
      </c>
      <c r="ER10" s="8" t="s">
        <v>908</v>
      </c>
      <c r="ES10" s="8" t="s">
        <v>909</v>
      </c>
      <c r="ET10" s="8" t="s">
        <v>910</v>
      </c>
      <c r="EU10" s="8" t="s">
        <v>911</v>
      </c>
      <c r="EV10" s="8" t="s">
        <v>912</v>
      </c>
      <c r="EW10" s="8" t="s">
        <v>913</v>
      </c>
      <c r="EX10" s="8" t="s">
        <v>914</v>
      </c>
      <c r="EY10" s="8" t="s">
        <v>915</v>
      </c>
      <c r="EZ10" s="8" t="s">
        <v>916</v>
      </c>
      <c r="FA10" s="8" t="s">
        <v>917</v>
      </c>
      <c r="FB10" s="8" t="s">
        <v>918</v>
      </c>
      <c r="FC10" s="8" t="s">
        <v>919</v>
      </c>
      <c r="FD10" s="8" t="s">
        <v>920</v>
      </c>
      <c r="FE10" s="8" t="s">
        <v>921</v>
      </c>
      <c r="FF10" s="8" t="s">
        <v>922</v>
      </c>
      <c r="FG10" s="8" t="s">
        <v>923</v>
      </c>
      <c r="FH10" s="8" t="s">
        <v>924</v>
      </c>
      <c r="FI10" s="8" t="s">
        <v>925</v>
      </c>
      <c r="FJ10" s="8" t="s">
        <v>926</v>
      </c>
      <c r="FK10" s="8" t="s">
        <v>927</v>
      </c>
      <c r="FL10" s="8" t="s">
        <v>928</v>
      </c>
      <c r="FM10" s="8" t="s">
        <v>929</v>
      </c>
      <c r="FN10" s="8" t="s">
        <v>930</v>
      </c>
      <c r="FO10" s="8" t="s">
        <v>931</v>
      </c>
      <c r="FP10" s="8" t="s">
        <v>932</v>
      </c>
      <c r="FQ10" s="8" t="s">
        <v>933</v>
      </c>
      <c r="FR10" s="8" t="s">
        <v>934</v>
      </c>
      <c r="FS10" s="8" t="s">
        <v>935</v>
      </c>
      <c r="FT10" s="8" t="s">
        <v>936</v>
      </c>
      <c r="FU10" s="8" t="s">
        <v>937</v>
      </c>
      <c r="FV10" s="8" t="s">
        <v>938</v>
      </c>
      <c r="FW10" s="8" t="s">
        <v>939</v>
      </c>
      <c r="FX10" s="8" t="s">
        <v>940</v>
      </c>
      <c r="FY10" s="8" t="s">
        <v>941</v>
      </c>
      <c r="FZ10" s="8" t="s">
        <v>942</v>
      </c>
      <c r="GA10" s="8" t="s">
        <v>943</v>
      </c>
      <c r="GB10" s="8" t="s">
        <v>944</v>
      </c>
      <c r="GC10" s="8" t="s">
        <v>945</v>
      </c>
      <c r="GD10" s="8" t="s">
        <v>946</v>
      </c>
      <c r="GE10" s="8" t="s">
        <v>947</v>
      </c>
      <c r="GF10" s="8" t="s">
        <v>948</v>
      </c>
      <c r="GG10" s="8" t="s">
        <v>949</v>
      </c>
      <c r="GH10" s="8" t="s">
        <v>950</v>
      </c>
      <c r="GI10" s="8" t="s">
        <v>951</v>
      </c>
      <c r="GJ10" s="8" t="s">
        <v>952</v>
      </c>
      <c r="GK10" s="8" t="s">
        <v>953</v>
      </c>
      <c r="GL10" s="8" t="s">
        <v>954</v>
      </c>
      <c r="GM10" s="8" t="s">
        <v>955</v>
      </c>
      <c r="GN10" s="8" t="s">
        <v>956</v>
      </c>
      <c r="GO10" s="8" t="s">
        <v>957</v>
      </c>
      <c r="GP10" s="8" t="s">
        <v>958</v>
      </c>
      <c r="GQ10" s="8" t="s">
        <v>959</v>
      </c>
      <c r="GR10" s="8" t="s">
        <v>960</v>
      </c>
      <c r="GS10" s="8" t="s">
        <v>961</v>
      </c>
      <c r="GT10" s="8" t="s">
        <v>962</v>
      </c>
      <c r="GU10" s="8" t="s">
        <v>963</v>
      </c>
      <c r="GV10" s="8" t="s">
        <v>964</v>
      </c>
      <c r="GW10" s="8" t="s">
        <v>965</v>
      </c>
      <c r="GX10" s="8" t="s">
        <v>966</v>
      </c>
      <c r="GY10" s="8" t="s">
        <v>967</v>
      </c>
      <c r="GZ10" s="8" t="s">
        <v>968</v>
      </c>
      <c r="HA10" s="8" t="s">
        <v>969</v>
      </c>
      <c r="HB10" s="8" t="s">
        <v>970</v>
      </c>
      <c r="HC10" s="8" t="s">
        <v>971</v>
      </c>
      <c r="HD10" s="8" t="s">
        <v>972</v>
      </c>
      <c r="HE10" s="8" t="s">
        <v>973</v>
      </c>
      <c r="HF10" s="8" t="s">
        <v>974</v>
      </c>
      <c r="HG10" s="8" t="s">
        <v>975</v>
      </c>
      <c r="HH10" s="8" t="s">
        <v>976</v>
      </c>
      <c r="HI10" s="8" t="s">
        <v>977</v>
      </c>
      <c r="HJ10" s="8" t="s">
        <v>978</v>
      </c>
      <c r="HK10" s="8" t="s">
        <v>979</v>
      </c>
      <c r="HL10" s="8" t="s">
        <v>980</v>
      </c>
      <c r="HM10" s="8" t="s">
        <v>981</v>
      </c>
      <c r="HN10" s="8" t="s">
        <v>982</v>
      </c>
      <c r="HO10" s="8" t="s">
        <v>983</v>
      </c>
      <c r="HP10" s="8" t="s">
        <v>984</v>
      </c>
      <c r="HQ10" s="8" t="s">
        <v>985</v>
      </c>
      <c r="HR10" s="8" t="s">
        <v>986</v>
      </c>
      <c r="HS10" s="8" t="s">
        <v>987</v>
      </c>
      <c r="HT10" s="8" t="s">
        <v>988</v>
      </c>
      <c r="HU10" s="8" t="s">
        <v>989</v>
      </c>
      <c r="HV10" s="8" t="s">
        <v>990</v>
      </c>
      <c r="HW10" s="8" t="s">
        <v>991</v>
      </c>
      <c r="HX10" s="8" t="s">
        <v>992</v>
      </c>
      <c r="HY10" s="8" t="s">
        <v>993</v>
      </c>
      <c r="HZ10" s="8" t="s">
        <v>994</v>
      </c>
      <c r="IA10" s="8" t="s">
        <v>995</v>
      </c>
      <c r="IB10" s="8" t="s">
        <v>996</v>
      </c>
      <c r="IC10" s="8" t="s">
        <v>997</v>
      </c>
      <c r="ID10" s="8" t="s">
        <v>998</v>
      </c>
      <c r="IE10" s="8" t="s">
        <v>999</v>
      </c>
      <c r="IF10" s="8" t="s">
        <v>1000</v>
      </c>
      <c r="IG10" s="8" t="s">
        <v>1001</v>
      </c>
      <c r="IH10" s="8" t="s">
        <v>1002</v>
      </c>
      <c r="II10" s="8" t="s">
        <v>1003</v>
      </c>
      <c r="IJ10" s="8" t="s">
        <v>1004</v>
      </c>
      <c r="IK10" s="8" t="s">
        <v>1005</v>
      </c>
      <c r="IL10" s="8" t="s">
        <v>1006</v>
      </c>
      <c r="IM10" s="8" t="s">
        <v>1007</v>
      </c>
      <c r="IN10" s="8" t="s">
        <v>1008</v>
      </c>
      <c r="IO10" s="8" t="s">
        <v>1009</v>
      </c>
      <c r="IP10" s="8" t="s">
        <v>1010</v>
      </c>
      <c r="IQ10" s="8" t="s">
        <v>1011</v>
      </c>
    </row>
    <row r="11" spans="1:251">
      <c r="A11" s="10">
        <v>42036</v>
      </c>
      <c r="B11" s="9">
        <v>770.54600000000005</v>
      </c>
      <c r="C11" s="9">
        <v>761.16600000000005</v>
      </c>
      <c r="D11" s="9">
        <v>1363.992</v>
      </c>
      <c r="E11" s="9">
        <v>687.6</v>
      </c>
      <c r="F11" s="9">
        <v>676.39200000000005</v>
      </c>
      <c r="G11" s="9">
        <v>695.28</v>
      </c>
      <c r="H11" s="9">
        <v>344.51400000000001</v>
      </c>
      <c r="I11" s="9">
        <v>350.76600000000002</v>
      </c>
      <c r="J11" s="9">
        <v>488.81299999999999</v>
      </c>
      <c r="K11" s="9">
        <v>245.762</v>
      </c>
      <c r="L11" s="9">
        <v>243.05099999999999</v>
      </c>
      <c r="M11" s="9">
        <v>233.50299999999999</v>
      </c>
      <c r="N11" s="9">
        <v>111.059</v>
      </c>
      <c r="O11" s="9">
        <v>122.444</v>
      </c>
      <c r="P11" s="9">
        <v>291.02800000000002</v>
      </c>
      <c r="Q11" s="9">
        <v>158.74700000000001</v>
      </c>
      <c r="R11" s="9">
        <v>132.28100000000001</v>
      </c>
      <c r="S11" s="9">
        <v>988.17100000000005</v>
      </c>
      <c r="T11" s="9">
        <v>494.87299999999999</v>
      </c>
      <c r="U11" s="9">
        <v>493.29700000000003</v>
      </c>
      <c r="V11" s="9">
        <v>396.68</v>
      </c>
      <c r="W11" s="9">
        <v>194.66499999999999</v>
      </c>
      <c r="X11" s="9">
        <v>202.01400000000001</v>
      </c>
      <c r="Y11" s="9">
        <v>120.014</v>
      </c>
      <c r="Z11" s="9">
        <v>58.594000000000001</v>
      </c>
      <c r="AA11" s="9">
        <v>61.42</v>
      </c>
      <c r="AB11" s="9">
        <v>339.18400000000003</v>
      </c>
      <c r="AC11" s="9">
        <v>169.51400000000001</v>
      </c>
      <c r="AD11" s="9">
        <v>169.67</v>
      </c>
      <c r="AE11" s="9">
        <v>40.223999999999997</v>
      </c>
      <c r="AF11" s="9">
        <v>22.491</v>
      </c>
      <c r="AG11" s="9">
        <v>17.731999999999999</v>
      </c>
      <c r="AH11" s="9">
        <v>284.74900000000002</v>
      </c>
      <c r="AI11" s="9">
        <v>142.369</v>
      </c>
      <c r="AJ11" s="9">
        <v>142.38</v>
      </c>
      <c r="AK11" s="9">
        <v>18.286999999999999</v>
      </c>
      <c r="AL11" s="9">
        <v>12.487</v>
      </c>
      <c r="AM11" s="9">
        <v>5.8</v>
      </c>
      <c r="AN11" s="9">
        <v>57.695999999999998</v>
      </c>
      <c r="AO11" s="9">
        <v>25.151</v>
      </c>
      <c r="AP11" s="9">
        <v>32.543999999999997</v>
      </c>
      <c r="AQ11" s="9">
        <v>32.329000000000001</v>
      </c>
      <c r="AR11" s="9">
        <v>2.2719999999999998</v>
      </c>
      <c r="AS11" s="9">
        <v>30.058</v>
      </c>
      <c r="AT11" s="9">
        <v>294.637</v>
      </c>
      <c r="AU11" s="9">
        <v>129.03800000000001</v>
      </c>
      <c r="AV11" s="9">
        <v>165.59899999999999</v>
      </c>
      <c r="AW11" s="9">
        <v>687.90800000000002</v>
      </c>
      <c r="AX11" s="9">
        <v>353.41199999999998</v>
      </c>
      <c r="AY11" s="9">
        <v>334.495</v>
      </c>
      <c r="AZ11" s="9">
        <v>80.915999999999997</v>
      </c>
      <c r="BA11" s="9">
        <v>45.351999999999997</v>
      </c>
      <c r="BB11" s="9">
        <v>35.564999999999998</v>
      </c>
      <c r="BC11" s="9">
        <v>606.99099999999999</v>
      </c>
      <c r="BD11" s="9">
        <v>308.06099999999998</v>
      </c>
      <c r="BE11" s="9">
        <v>298.93099999999998</v>
      </c>
      <c r="BF11" s="9">
        <v>1916.174</v>
      </c>
      <c r="BG11" s="9">
        <v>983.69399999999996</v>
      </c>
      <c r="BH11" s="9">
        <v>932.48</v>
      </c>
      <c r="BI11" s="9">
        <v>1198.2829999999999</v>
      </c>
      <c r="BJ11" s="9">
        <v>608.26800000000003</v>
      </c>
      <c r="BK11" s="9">
        <v>590.01400000000001</v>
      </c>
      <c r="BL11" s="9">
        <v>333.07799999999997</v>
      </c>
      <c r="BM11" s="9">
        <v>167.43199999999999</v>
      </c>
      <c r="BN11" s="9">
        <v>165.64599999999999</v>
      </c>
      <c r="BO11" s="9">
        <v>6636.5029999999997</v>
      </c>
      <c r="BP11" s="9">
        <v>3295.94</v>
      </c>
      <c r="BQ11" s="9">
        <v>3340.5630000000001</v>
      </c>
      <c r="BR11" s="9">
        <v>5285.6769999999997</v>
      </c>
      <c r="BS11" s="9">
        <v>2887.8319999999999</v>
      </c>
      <c r="BT11" s="9">
        <v>2397.8449999999998</v>
      </c>
      <c r="BU11" s="9">
        <v>684.55799999999999</v>
      </c>
      <c r="BV11" s="9">
        <v>376.387</v>
      </c>
      <c r="BW11" s="9">
        <v>308.17099999999999</v>
      </c>
      <c r="BX11" s="9">
        <v>374.8</v>
      </c>
      <c r="BY11" s="9">
        <v>129.923</v>
      </c>
      <c r="BZ11" s="9">
        <v>244.87700000000001</v>
      </c>
      <c r="CA11" s="9">
        <v>225.13300000000001</v>
      </c>
      <c r="CB11" s="9">
        <v>103.968</v>
      </c>
      <c r="CC11" s="9">
        <v>121.166</v>
      </c>
      <c r="CD11" s="9">
        <v>369.029</v>
      </c>
      <c r="CE11" s="9">
        <v>143.30099999999999</v>
      </c>
      <c r="CF11" s="9">
        <v>225.727</v>
      </c>
      <c r="CG11" s="9">
        <v>338.26299999999998</v>
      </c>
      <c r="CH11" s="9">
        <v>118.227</v>
      </c>
      <c r="CI11" s="9">
        <v>220.036</v>
      </c>
      <c r="CJ11" s="9">
        <v>1005.777</v>
      </c>
      <c r="CK11" s="9">
        <v>541.19000000000005</v>
      </c>
      <c r="CL11" s="9">
        <v>464.58800000000002</v>
      </c>
      <c r="CM11" s="9">
        <v>4279.8999999999996</v>
      </c>
      <c r="CN11" s="9">
        <v>2346.643</v>
      </c>
      <c r="CO11" s="9">
        <v>1933.2570000000001</v>
      </c>
      <c r="CP11" s="9">
        <v>893.87400000000002</v>
      </c>
      <c r="CQ11" s="9">
        <v>480.23899999999998</v>
      </c>
      <c r="CR11" s="9">
        <v>413.63499999999999</v>
      </c>
      <c r="CS11" s="9">
        <v>3616.7260000000001</v>
      </c>
      <c r="CT11" s="9">
        <v>1936.3130000000001</v>
      </c>
      <c r="CU11" s="9">
        <v>1680.413</v>
      </c>
      <c r="CV11" s="9">
        <v>439.71600000000001</v>
      </c>
      <c r="CW11" s="9">
        <v>237.20099999999999</v>
      </c>
      <c r="CX11" s="9">
        <v>202.51499999999999</v>
      </c>
      <c r="CY11" s="9">
        <v>5625.6459999999997</v>
      </c>
      <c r="CZ11" s="9">
        <v>3028.402</v>
      </c>
      <c r="DA11" s="9">
        <v>2597.2440000000001</v>
      </c>
      <c r="DB11" s="9">
        <v>5088.6040000000003</v>
      </c>
      <c r="DC11" s="9">
        <v>2784.36</v>
      </c>
      <c r="DD11" s="9">
        <v>2304.2440000000001</v>
      </c>
      <c r="DE11" s="9">
        <v>4788.4160000000002</v>
      </c>
      <c r="DF11" s="9">
        <v>2658.97</v>
      </c>
      <c r="DG11" s="9">
        <v>2129.4450000000002</v>
      </c>
      <c r="DH11" s="9">
        <v>1330.7539999999999</v>
      </c>
      <c r="DI11" s="9">
        <v>682.09400000000005</v>
      </c>
      <c r="DJ11" s="9">
        <v>648.66</v>
      </c>
      <c r="DK11" s="9">
        <v>834.61199999999997</v>
      </c>
      <c r="DL11" s="9">
        <v>442.62400000000002</v>
      </c>
      <c r="DM11" s="9">
        <v>391.988</v>
      </c>
      <c r="DN11" s="9">
        <v>494.64400000000001</v>
      </c>
      <c r="DO11" s="9">
        <v>302.05500000000001</v>
      </c>
      <c r="DP11" s="9">
        <v>192.589</v>
      </c>
      <c r="DQ11" s="9">
        <v>291.89699999999999</v>
      </c>
      <c r="DR11" s="9">
        <v>152.04400000000001</v>
      </c>
      <c r="DS11" s="9">
        <v>139.85300000000001</v>
      </c>
      <c r="DT11" s="9">
        <v>1058.9290000000001</v>
      </c>
      <c r="DU11" s="9">
        <v>256.06400000000002</v>
      </c>
      <c r="DV11" s="9">
        <v>802.86500000000001</v>
      </c>
      <c r="DW11" s="9">
        <v>526.35900000000004</v>
      </c>
      <c r="DX11" s="9">
        <v>113.887</v>
      </c>
      <c r="DY11" s="9">
        <v>412.47199999999998</v>
      </c>
      <c r="DZ11" s="9">
        <v>123.126</v>
      </c>
      <c r="EA11" s="9">
        <v>40.848999999999997</v>
      </c>
      <c r="EB11" s="9">
        <v>82.277000000000001</v>
      </c>
      <c r="EC11" s="9">
        <v>439.35</v>
      </c>
      <c r="ED11" s="9">
        <v>88.899000000000001</v>
      </c>
      <c r="EE11" s="9">
        <v>350.452</v>
      </c>
      <c r="EF11" s="9">
        <v>83.536000000000001</v>
      </c>
      <c r="EG11" s="9">
        <v>20.436</v>
      </c>
      <c r="EH11" s="9">
        <v>63.1</v>
      </c>
      <c r="EI11" s="9">
        <v>331.90800000000002</v>
      </c>
      <c r="EJ11" s="9">
        <v>56.929000000000002</v>
      </c>
      <c r="EK11" s="9">
        <v>274.97899999999998</v>
      </c>
      <c r="EL11" s="9">
        <v>22.783999999999999</v>
      </c>
      <c r="EM11" s="9">
        <v>2.42</v>
      </c>
      <c r="EN11" s="9">
        <v>20.364000000000001</v>
      </c>
      <c r="EO11" s="9">
        <v>89.978999999999999</v>
      </c>
      <c r="EP11" s="9">
        <v>25.626000000000001</v>
      </c>
      <c r="EQ11" s="9">
        <v>64.352999999999994</v>
      </c>
      <c r="ER11" s="9">
        <v>204.85</v>
      </c>
      <c r="ES11" s="9">
        <v>9.6310000000000002</v>
      </c>
      <c r="ET11" s="9">
        <v>195.21899999999999</v>
      </c>
      <c r="EU11" s="9">
        <v>737.14200000000005</v>
      </c>
      <c r="EV11" s="9">
        <v>179.76300000000001</v>
      </c>
      <c r="EW11" s="9">
        <v>557.37900000000002</v>
      </c>
      <c r="EX11" s="9">
        <v>821.226</v>
      </c>
      <c r="EY11" s="9">
        <v>266.56900000000002</v>
      </c>
      <c r="EZ11" s="9">
        <v>554.65800000000002</v>
      </c>
      <c r="FA11" s="9">
        <v>117.691</v>
      </c>
      <c r="FB11" s="9">
        <v>37.997</v>
      </c>
      <c r="FC11" s="9">
        <v>79.694000000000003</v>
      </c>
      <c r="FD11" s="9">
        <v>703.53499999999997</v>
      </c>
      <c r="FE11" s="9">
        <v>228.572</v>
      </c>
      <c r="FF11" s="9">
        <v>474.96300000000002</v>
      </c>
      <c r="FG11" s="9">
        <v>5403.3680000000004</v>
      </c>
      <c r="FH11" s="9">
        <v>2925.8290000000002</v>
      </c>
      <c r="FI11" s="9">
        <v>2477.5390000000002</v>
      </c>
      <c r="FJ11" s="9">
        <v>1233.135</v>
      </c>
      <c r="FK11" s="9">
        <v>370.11099999999999</v>
      </c>
      <c r="FL11" s="9">
        <v>863.024</v>
      </c>
      <c r="FM11" s="9">
        <v>398.327</v>
      </c>
      <c r="FN11" s="9">
        <v>85.102999999999994</v>
      </c>
      <c r="FO11" s="9">
        <v>313.22399999999999</v>
      </c>
      <c r="FP11" s="9">
        <v>5782.1729999999998</v>
      </c>
      <c r="FQ11" s="9">
        <v>2838.88</v>
      </c>
      <c r="FR11" s="9">
        <v>2943.2939999999999</v>
      </c>
      <c r="FS11" s="9">
        <v>4119.8549999999996</v>
      </c>
      <c r="FT11" s="9">
        <v>2198.152</v>
      </c>
      <c r="FU11" s="9">
        <v>1921.703</v>
      </c>
      <c r="FV11" s="9">
        <v>470.28500000000003</v>
      </c>
      <c r="FW11" s="9">
        <v>225.774</v>
      </c>
      <c r="FX11" s="9">
        <v>244.511</v>
      </c>
      <c r="FY11" s="9">
        <v>282.3</v>
      </c>
      <c r="FZ11" s="9">
        <v>89.510999999999996</v>
      </c>
      <c r="GA11" s="9">
        <v>192.78899999999999</v>
      </c>
      <c r="GB11" s="9">
        <v>147.85400000000001</v>
      </c>
      <c r="GC11" s="9">
        <v>68.105000000000004</v>
      </c>
      <c r="GD11" s="9">
        <v>79.75</v>
      </c>
      <c r="GE11" s="9">
        <v>298.18299999999999</v>
      </c>
      <c r="GF11" s="9">
        <v>106.43899999999999</v>
      </c>
      <c r="GG11" s="9">
        <v>191.744</v>
      </c>
      <c r="GH11" s="9">
        <v>271.42899999999997</v>
      </c>
      <c r="GI11" s="9">
        <v>87.22</v>
      </c>
      <c r="GJ11" s="9">
        <v>184.209</v>
      </c>
      <c r="GK11" s="9">
        <v>406.31799999999998</v>
      </c>
      <c r="GL11" s="9">
        <v>222.374</v>
      </c>
      <c r="GM11" s="9">
        <v>183.94399999999999</v>
      </c>
      <c r="GN11" s="9">
        <v>3713.538</v>
      </c>
      <c r="GO11" s="9">
        <v>1975.779</v>
      </c>
      <c r="GP11" s="9">
        <v>1737.759</v>
      </c>
      <c r="GQ11" s="9">
        <v>356.048</v>
      </c>
      <c r="GR11" s="9">
        <v>188.43299999999999</v>
      </c>
      <c r="GS11" s="9">
        <v>167.61500000000001</v>
      </c>
      <c r="GT11" s="9">
        <v>2797.11</v>
      </c>
      <c r="GU11" s="9">
        <v>1369.8689999999999</v>
      </c>
      <c r="GV11" s="9">
        <v>1427.242</v>
      </c>
      <c r="GW11" s="9">
        <v>261.11</v>
      </c>
      <c r="GX11" s="9">
        <v>118.18600000000001</v>
      </c>
      <c r="GY11" s="9">
        <v>142.92400000000001</v>
      </c>
      <c r="GZ11" s="9">
        <v>4352.0119999999997</v>
      </c>
      <c r="HA11" s="9">
        <v>2307.549</v>
      </c>
      <c r="HB11" s="9">
        <v>2044.463</v>
      </c>
      <c r="HC11" s="9">
        <v>4141.241</v>
      </c>
      <c r="HD11" s="9">
        <v>2202.5949999999998</v>
      </c>
      <c r="HE11" s="9">
        <v>1938.646</v>
      </c>
      <c r="HF11" s="9">
        <v>3923.3110000000001</v>
      </c>
      <c r="HG11" s="9">
        <v>2099.3539999999998</v>
      </c>
      <c r="HH11" s="9">
        <v>1823.9570000000001</v>
      </c>
      <c r="HI11" s="9">
        <v>822.51800000000003</v>
      </c>
      <c r="HJ11" s="9">
        <v>408.15800000000002</v>
      </c>
      <c r="HK11" s="9">
        <v>414.36099999999999</v>
      </c>
      <c r="HL11" s="9">
        <v>422.36799999999999</v>
      </c>
      <c r="HM11" s="9">
        <v>222.60499999999999</v>
      </c>
      <c r="HN11" s="9">
        <v>199.76300000000001</v>
      </c>
      <c r="HO11" s="9">
        <v>190.21100000000001</v>
      </c>
      <c r="HP11" s="9">
        <v>113.208</v>
      </c>
      <c r="HQ11" s="9">
        <v>77.003</v>
      </c>
      <c r="HR11" s="9">
        <v>170.80099999999999</v>
      </c>
      <c r="HS11" s="9">
        <v>95.546000000000006</v>
      </c>
      <c r="HT11" s="9">
        <v>75.254999999999995</v>
      </c>
      <c r="HU11" s="9">
        <v>1491.5170000000001</v>
      </c>
      <c r="HV11" s="9">
        <v>545.18100000000004</v>
      </c>
      <c r="HW11" s="9">
        <v>946.33600000000001</v>
      </c>
      <c r="HX11" s="9">
        <v>324.83600000000001</v>
      </c>
      <c r="HY11" s="9">
        <v>112.196</v>
      </c>
      <c r="HZ11" s="9">
        <v>212.64</v>
      </c>
      <c r="IA11" s="9">
        <v>76.167000000000002</v>
      </c>
      <c r="IB11" s="9">
        <v>35.101999999999997</v>
      </c>
      <c r="IC11" s="9">
        <v>41.064999999999998</v>
      </c>
      <c r="ID11" s="9">
        <v>262.45600000000002</v>
      </c>
      <c r="IE11" s="9">
        <v>87.165000000000006</v>
      </c>
      <c r="IF11" s="9">
        <v>175.291</v>
      </c>
      <c r="IG11" s="9">
        <v>36.366999999999997</v>
      </c>
      <c r="IH11" s="9">
        <v>11.936999999999999</v>
      </c>
      <c r="II11" s="9">
        <v>24.43</v>
      </c>
      <c r="IJ11" s="9">
        <v>213.262</v>
      </c>
      <c r="IK11" s="9">
        <v>69.006</v>
      </c>
      <c r="IL11" s="9">
        <v>144.256</v>
      </c>
      <c r="IM11" s="9">
        <v>39.018999999999998</v>
      </c>
      <c r="IN11" s="9">
        <v>18.399999999999999</v>
      </c>
      <c r="IO11" s="9">
        <v>20.619</v>
      </c>
      <c r="IP11" s="9">
        <v>63.901000000000003</v>
      </c>
      <c r="IQ11" s="9">
        <v>25.419</v>
      </c>
    </row>
    <row r="12" spans="1:251">
      <c r="A12" s="10">
        <v>42401</v>
      </c>
      <c r="B12" s="9">
        <v>756.67100000000005</v>
      </c>
      <c r="C12" s="9">
        <v>784.25599999999997</v>
      </c>
      <c r="D12" s="9">
        <v>1391.982</v>
      </c>
      <c r="E12" s="9">
        <v>681.77599999999995</v>
      </c>
      <c r="F12" s="9">
        <v>710.20600000000002</v>
      </c>
      <c r="G12" s="9">
        <v>699.47900000000004</v>
      </c>
      <c r="H12" s="9">
        <v>335.89299999999997</v>
      </c>
      <c r="I12" s="9">
        <v>363.58600000000001</v>
      </c>
      <c r="J12" s="9">
        <v>490.82499999999999</v>
      </c>
      <c r="K12" s="9">
        <v>242.58</v>
      </c>
      <c r="L12" s="9">
        <v>248.245</v>
      </c>
      <c r="M12" s="9">
        <v>244.31899999999999</v>
      </c>
      <c r="N12" s="9">
        <v>112.376</v>
      </c>
      <c r="O12" s="9">
        <v>131.94300000000001</v>
      </c>
      <c r="P12" s="9">
        <v>252.108</v>
      </c>
      <c r="Q12" s="9">
        <v>144.76400000000001</v>
      </c>
      <c r="R12" s="9">
        <v>107.34399999999999</v>
      </c>
      <c r="S12" s="9">
        <v>992.66099999999994</v>
      </c>
      <c r="T12" s="9">
        <v>505.21800000000002</v>
      </c>
      <c r="U12" s="9">
        <v>487.44299999999998</v>
      </c>
      <c r="V12" s="9">
        <v>373.60199999999998</v>
      </c>
      <c r="W12" s="9">
        <v>197.971</v>
      </c>
      <c r="X12" s="9">
        <v>175.631</v>
      </c>
      <c r="Y12" s="9">
        <v>128.71299999999999</v>
      </c>
      <c r="Z12" s="9">
        <v>62.286000000000001</v>
      </c>
      <c r="AA12" s="9">
        <v>66.427000000000007</v>
      </c>
      <c r="AB12" s="9">
        <v>324.435</v>
      </c>
      <c r="AC12" s="9">
        <v>170.773</v>
      </c>
      <c r="AD12" s="9">
        <v>153.66300000000001</v>
      </c>
      <c r="AE12" s="9">
        <v>30.347000000000001</v>
      </c>
      <c r="AF12" s="9">
        <v>18.37</v>
      </c>
      <c r="AG12" s="9">
        <v>11.976000000000001</v>
      </c>
      <c r="AH12" s="9">
        <v>281.346</v>
      </c>
      <c r="AI12" s="9">
        <v>148.053</v>
      </c>
      <c r="AJ12" s="9">
        <v>133.29300000000001</v>
      </c>
      <c r="AK12" s="9">
        <v>13.909000000000001</v>
      </c>
      <c r="AL12" s="9">
        <v>7.7370000000000001</v>
      </c>
      <c r="AM12" s="9">
        <v>6.1719999999999997</v>
      </c>
      <c r="AN12" s="9">
        <v>49.167000000000002</v>
      </c>
      <c r="AO12" s="9">
        <v>27.198</v>
      </c>
      <c r="AP12" s="9">
        <v>21.968</v>
      </c>
      <c r="AQ12" s="9">
        <v>24.085000000000001</v>
      </c>
      <c r="AR12" s="9">
        <v>0.82299999999999995</v>
      </c>
      <c r="AS12" s="9">
        <v>23.263000000000002</v>
      </c>
      <c r="AT12" s="9">
        <v>283.86</v>
      </c>
      <c r="AU12" s="9">
        <v>121.172</v>
      </c>
      <c r="AV12" s="9">
        <v>162.68799999999999</v>
      </c>
      <c r="AW12" s="9">
        <v>625.71</v>
      </c>
      <c r="AX12" s="9">
        <v>342.73500000000001</v>
      </c>
      <c r="AY12" s="9">
        <v>282.97500000000002</v>
      </c>
      <c r="AZ12" s="9">
        <v>59.676000000000002</v>
      </c>
      <c r="BA12" s="9">
        <v>35.902999999999999</v>
      </c>
      <c r="BB12" s="9">
        <v>23.773</v>
      </c>
      <c r="BC12" s="9">
        <v>566.03399999999999</v>
      </c>
      <c r="BD12" s="9">
        <v>306.83199999999999</v>
      </c>
      <c r="BE12" s="9">
        <v>259.202</v>
      </c>
      <c r="BF12" s="9">
        <v>1938.2639999999999</v>
      </c>
      <c r="BG12" s="9">
        <v>981.41800000000001</v>
      </c>
      <c r="BH12" s="9">
        <v>956.846</v>
      </c>
      <c r="BI12" s="9">
        <v>1185.0940000000001</v>
      </c>
      <c r="BJ12" s="9">
        <v>614.07899999999995</v>
      </c>
      <c r="BK12" s="9">
        <v>571.01400000000001</v>
      </c>
      <c r="BL12" s="9">
        <v>319.27699999999999</v>
      </c>
      <c r="BM12" s="9">
        <v>168.339</v>
      </c>
      <c r="BN12" s="9">
        <v>150.93799999999999</v>
      </c>
      <c r="BO12" s="9">
        <v>6702.9290000000001</v>
      </c>
      <c r="BP12" s="9">
        <v>3319.3180000000002</v>
      </c>
      <c r="BQ12" s="9">
        <v>3383.6120000000001</v>
      </c>
      <c r="BR12" s="9">
        <v>5354.7349999999997</v>
      </c>
      <c r="BS12" s="9">
        <v>2915.2849999999999</v>
      </c>
      <c r="BT12" s="9">
        <v>2439.4499999999998</v>
      </c>
      <c r="BU12" s="9">
        <v>657.48500000000001</v>
      </c>
      <c r="BV12" s="9">
        <v>356.46199999999999</v>
      </c>
      <c r="BW12" s="9">
        <v>301.02199999999999</v>
      </c>
      <c r="BX12" s="9">
        <v>357.625</v>
      </c>
      <c r="BY12" s="9">
        <v>120.092</v>
      </c>
      <c r="BZ12" s="9">
        <v>237.53399999999999</v>
      </c>
      <c r="CA12" s="9">
        <v>212.35400000000001</v>
      </c>
      <c r="CB12" s="9">
        <v>96.858999999999995</v>
      </c>
      <c r="CC12" s="9">
        <v>115.495</v>
      </c>
      <c r="CD12" s="9">
        <v>357.81599999999997</v>
      </c>
      <c r="CE12" s="9">
        <v>134.28100000000001</v>
      </c>
      <c r="CF12" s="9">
        <v>223.535</v>
      </c>
      <c r="CG12" s="9">
        <v>327.76600000000002</v>
      </c>
      <c r="CH12" s="9">
        <v>112.33</v>
      </c>
      <c r="CI12" s="9">
        <v>215.43600000000001</v>
      </c>
      <c r="CJ12" s="9">
        <v>1028.422</v>
      </c>
      <c r="CK12" s="9">
        <v>553.02099999999996</v>
      </c>
      <c r="CL12" s="9">
        <v>475.40100000000001</v>
      </c>
      <c r="CM12" s="9">
        <v>4326.3130000000001</v>
      </c>
      <c r="CN12" s="9">
        <v>2362.2640000000001</v>
      </c>
      <c r="CO12" s="9">
        <v>1964.049</v>
      </c>
      <c r="CP12" s="9">
        <v>918.79899999999998</v>
      </c>
      <c r="CQ12" s="9">
        <v>489.54199999999997</v>
      </c>
      <c r="CR12" s="9">
        <v>429.25700000000001</v>
      </c>
      <c r="CS12" s="9">
        <v>3632.7620000000002</v>
      </c>
      <c r="CT12" s="9">
        <v>1911.0619999999999</v>
      </c>
      <c r="CU12" s="9">
        <v>1721.7</v>
      </c>
      <c r="CV12" s="9">
        <v>418.19600000000003</v>
      </c>
      <c r="CW12" s="9">
        <v>211.03100000000001</v>
      </c>
      <c r="CX12" s="9">
        <v>207.16499999999999</v>
      </c>
      <c r="CY12" s="9">
        <v>5679.4350000000004</v>
      </c>
      <c r="CZ12" s="9">
        <v>3043.3110000000001</v>
      </c>
      <c r="DA12" s="9">
        <v>2636.123</v>
      </c>
      <c r="DB12" s="9">
        <v>5122.8159999999998</v>
      </c>
      <c r="DC12" s="9">
        <v>2767.1480000000001</v>
      </c>
      <c r="DD12" s="9">
        <v>2355.6680000000001</v>
      </c>
      <c r="DE12" s="9">
        <v>4843.9530000000004</v>
      </c>
      <c r="DF12" s="9">
        <v>2666.2170000000001</v>
      </c>
      <c r="DG12" s="9">
        <v>2177.7359999999999</v>
      </c>
      <c r="DH12" s="9">
        <v>1303.163</v>
      </c>
      <c r="DI12" s="9">
        <v>651.16399999999999</v>
      </c>
      <c r="DJ12" s="9">
        <v>651.99800000000005</v>
      </c>
      <c r="DK12" s="9">
        <v>838.04499999999996</v>
      </c>
      <c r="DL12" s="9">
        <v>431.608</v>
      </c>
      <c r="DM12" s="9">
        <v>406.43599999999998</v>
      </c>
      <c r="DN12" s="9">
        <v>513.34500000000003</v>
      </c>
      <c r="DO12" s="9">
        <v>303.58300000000003</v>
      </c>
      <c r="DP12" s="9">
        <v>209.76300000000001</v>
      </c>
      <c r="DQ12" s="9">
        <v>279.57100000000003</v>
      </c>
      <c r="DR12" s="9">
        <v>132.48400000000001</v>
      </c>
      <c r="DS12" s="9">
        <v>147.08799999999999</v>
      </c>
      <c r="DT12" s="9">
        <v>1068.623</v>
      </c>
      <c r="DU12" s="9">
        <v>271.54899999999998</v>
      </c>
      <c r="DV12" s="9">
        <v>797.07399999999996</v>
      </c>
      <c r="DW12" s="9">
        <v>513.96600000000001</v>
      </c>
      <c r="DX12" s="9">
        <v>104.13</v>
      </c>
      <c r="DY12" s="9">
        <v>409.83600000000001</v>
      </c>
      <c r="DZ12" s="9">
        <v>135.398</v>
      </c>
      <c r="EA12" s="9">
        <v>41.289000000000001</v>
      </c>
      <c r="EB12" s="9">
        <v>94.108999999999995</v>
      </c>
      <c r="EC12" s="9">
        <v>411.54500000000002</v>
      </c>
      <c r="ED12" s="9">
        <v>79.08</v>
      </c>
      <c r="EE12" s="9">
        <v>332.46499999999997</v>
      </c>
      <c r="EF12" s="9">
        <v>82.518000000000001</v>
      </c>
      <c r="EG12" s="9">
        <v>21.231999999999999</v>
      </c>
      <c r="EH12" s="9">
        <v>61.286000000000001</v>
      </c>
      <c r="EI12" s="9">
        <v>301.12599999999998</v>
      </c>
      <c r="EJ12" s="9">
        <v>49.433999999999997</v>
      </c>
      <c r="EK12" s="9">
        <v>251.69300000000001</v>
      </c>
      <c r="EL12" s="9">
        <v>24.454999999999998</v>
      </c>
      <c r="EM12" s="9">
        <v>5.5279999999999996</v>
      </c>
      <c r="EN12" s="9">
        <v>18.927</v>
      </c>
      <c r="EO12" s="9">
        <v>104.27800000000001</v>
      </c>
      <c r="EP12" s="9">
        <v>26.350999999999999</v>
      </c>
      <c r="EQ12" s="9">
        <v>77.927000000000007</v>
      </c>
      <c r="ER12" s="9">
        <v>198.82499999999999</v>
      </c>
      <c r="ES12" s="9">
        <v>9.3049999999999997</v>
      </c>
      <c r="ET12" s="9">
        <v>189.52</v>
      </c>
      <c r="EU12" s="9">
        <v>724.54200000000003</v>
      </c>
      <c r="EV12" s="9">
        <v>174.68600000000001</v>
      </c>
      <c r="EW12" s="9">
        <v>549.85599999999999</v>
      </c>
      <c r="EX12" s="9">
        <v>795.39400000000001</v>
      </c>
      <c r="EY12" s="9">
        <v>237.91399999999999</v>
      </c>
      <c r="EZ12" s="9">
        <v>557.48</v>
      </c>
      <c r="FA12" s="9">
        <v>127.97499999999999</v>
      </c>
      <c r="FB12" s="9">
        <v>45.003999999999998</v>
      </c>
      <c r="FC12" s="9">
        <v>82.971000000000004</v>
      </c>
      <c r="FD12" s="9">
        <v>667.41800000000001</v>
      </c>
      <c r="FE12" s="9">
        <v>192.91</v>
      </c>
      <c r="FF12" s="9">
        <v>474.50900000000001</v>
      </c>
      <c r="FG12" s="9">
        <v>5482.71</v>
      </c>
      <c r="FH12" s="9">
        <v>2960.29</v>
      </c>
      <c r="FI12" s="9">
        <v>2522.4209999999998</v>
      </c>
      <c r="FJ12" s="9">
        <v>1220.2190000000001</v>
      </c>
      <c r="FK12" s="9">
        <v>359.02800000000002</v>
      </c>
      <c r="FL12" s="9">
        <v>861.19100000000003</v>
      </c>
      <c r="FM12" s="9">
        <v>372.29500000000002</v>
      </c>
      <c r="FN12" s="9">
        <v>73.542000000000002</v>
      </c>
      <c r="FO12" s="9">
        <v>298.75299999999999</v>
      </c>
      <c r="FP12" s="9">
        <v>5864.9110000000001</v>
      </c>
      <c r="FQ12" s="9">
        <v>2873.4029999999998</v>
      </c>
      <c r="FR12" s="9">
        <v>2991.509</v>
      </c>
      <c r="FS12" s="9">
        <v>4230.2920000000004</v>
      </c>
      <c r="FT12" s="9">
        <v>2238.5569999999998</v>
      </c>
      <c r="FU12" s="9">
        <v>1991.7339999999999</v>
      </c>
      <c r="FV12" s="9">
        <v>450.97699999999998</v>
      </c>
      <c r="FW12" s="9">
        <v>217.43700000000001</v>
      </c>
      <c r="FX12" s="9">
        <v>233.54</v>
      </c>
      <c r="FY12" s="9">
        <v>285.38400000000001</v>
      </c>
      <c r="FZ12" s="9">
        <v>98.991</v>
      </c>
      <c r="GA12" s="9">
        <v>186.393</v>
      </c>
      <c r="GB12" s="9">
        <v>149.166</v>
      </c>
      <c r="GC12" s="9">
        <v>66.635999999999996</v>
      </c>
      <c r="GD12" s="9">
        <v>82.53</v>
      </c>
      <c r="GE12" s="9">
        <v>297.279</v>
      </c>
      <c r="GF12" s="9">
        <v>114.06399999999999</v>
      </c>
      <c r="GG12" s="9">
        <v>183.215</v>
      </c>
      <c r="GH12" s="9">
        <v>269.79700000000003</v>
      </c>
      <c r="GI12" s="9">
        <v>92.447000000000003</v>
      </c>
      <c r="GJ12" s="9">
        <v>177.35</v>
      </c>
      <c r="GK12" s="9">
        <v>409.45699999999999</v>
      </c>
      <c r="GL12" s="9">
        <v>226.82400000000001</v>
      </c>
      <c r="GM12" s="9">
        <v>182.63300000000001</v>
      </c>
      <c r="GN12" s="9">
        <v>3820.835</v>
      </c>
      <c r="GO12" s="9">
        <v>2011.7339999999999</v>
      </c>
      <c r="GP12" s="9">
        <v>1809.1010000000001</v>
      </c>
      <c r="GQ12" s="9">
        <v>351.97500000000002</v>
      </c>
      <c r="GR12" s="9">
        <v>190.87799999999999</v>
      </c>
      <c r="GS12" s="9">
        <v>161.09700000000001</v>
      </c>
      <c r="GT12" s="9">
        <v>2872.0949999999998</v>
      </c>
      <c r="GU12" s="9">
        <v>1392.328</v>
      </c>
      <c r="GV12" s="9">
        <v>1479.7660000000001</v>
      </c>
      <c r="GW12" s="9">
        <v>271.03500000000003</v>
      </c>
      <c r="GX12" s="9">
        <v>131.75800000000001</v>
      </c>
      <c r="GY12" s="9">
        <v>139.27699999999999</v>
      </c>
      <c r="GZ12" s="9">
        <v>4470.68</v>
      </c>
      <c r="HA12" s="9">
        <v>2354.1909999999998</v>
      </c>
      <c r="HB12" s="9">
        <v>2116.489</v>
      </c>
      <c r="HC12" s="9">
        <v>4224.5640000000003</v>
      </c>
      <c r="HD12" s="9">
        <v>2232.4540000000002</v>
      </c>
      <c r="HE12" s="9">
        <v>1992.11</v>
      </c>
      <c r="HF12" s="9">
        <v>4009.4879999999998</v>
      </c>
      <c r="HG12" s="9">
        <v>2123.279</v>
      </c>
      <c r="HH12" s="9">
        <v>1886.2090000000001</v>
      </c>
      <c r="HI12" s="9">
        <v>828.15200000000004</v>
      </c>
      <c r="HJ12" s="9">
        <v>419.84300000000002</v>
      </c>
      <c r="HK12" s="9">
        <v>408.30900000000003</v>
      </c>
      <c r="HL12" s="9">
        <v>427.22899999999998</v>
      </c>
      <c r="HM12" s="9">
        <v>225.10599999999999</v>
      </c>
      <c r="HN12" s="9">
        <v>202.12200000000001</v>
      </c>
      <c r="HO12" s="9">
        <v>186.84</v>
      </c>
      <c r="HP12" s="9">
        <v>109.473</v>
      </c>
      <c r="HQ12" s="9">
        <v>77.367999999999995</v>
      </c>
      <c r="HR12" s="9">
        <v>179.626</v>
      </c>
      <c r="HS12" s="9">
        <v>97.582999999999998</v>
      </c>
      <c r="HT12" s="9">
        <v>82.043000000000006</v>
      </c>
      <c r="HU12" s="9">
        <v>1454.9939999999999</v>
      </c>
      <c r="HV12" s="9">
        <v>537.26300000000003</v>
      </c>
      <c r="HW12" s="9">
        <v>917.73099999999999</v>
      </c>
      <c r="HX12" s="9">
        <v>331.58100000000002</v>
      </c>
      <c r="HY12" s="9">
        <v>130.84700000000001</v>
      </c>
      <c r="HZ12" s="9">
        <v>200.73400000000001</v>
      </c>
      <c r="IA12" s="9">
        <v>92.664000000000001</v>
      </c>
      <c r="IB12" s="9">
        <v>40.337000000000003</v>
      </c>
      <c r="IC12" s="9">
        <v>52.326999999999998</v>
      </c>
      <c r="ID12" s="9">
        <v>274.91699999999997</v>
      </c>
      <c r="IE12" s="9">
        <v>105.276</v>
      </c>
      <c r="IF12" s="9">
        <v>169.64099999999999</v>
      </c>
      <c r="IG12" s="9">
        <v>42.536000000000001</v>
      </c>
      <c r="IH12" s="9">
        <v>17.05</v>
      </c>
      <c r="II12" s="9">
        <v>25.486000000000001</v>
      </c>
      <c r="IJ12" s="9">
        <v>215.018</v>
      </c>
      <c r="IK12" s="9">
        <v>80.260999999999996</v>
      </c>
      <c r="IL12" s="9">
        <v>134.75700000000001</v>
      </c>
      <c r="IM12" s="9">
        <v>32.420999999999999</v>
      </c>
      <c r="IN12" s="9">
        <v>13.006</v>
      </c>
      <c r="IO12" s="9">
        <v>19.416</v>
      </c>
      <c r="IP12" s="9">
        <v>61.042999999999999</v>
      </c>
      <c r="IQ12" s="9">
        <v>27.190999999999999</v>
      </c>
    </row>
    <row r="13" spans="1:251">
      <c r="A13" s="10">
        <v>42767</v>
      </c>
      <c r="B13" s="9">
        <v>752.08199999999999</v>
      </c>
      <c r="C13" s="9">
        <v>728.91600000000005</v>
      </c>
      <c r="D13" s="9">
        <v>1331.076</v>
      </c>
      <c r="E13" s="9">
        <v>680.19399999999996</v>
      </c>
      <c r="F13" s="9">
        <v>650.88199999999995</v>
      </c>
      <c r="G13" s="9">
        <v>652.02200000000005</v>
      </c>
      <c r="H13" s="9">
        <v>314.67899999999997</v>
      </c>
      <c r="I13" s="9">
        <v>337.34300000000002</v>
      </c>
      <c r="J13" s="9">
        <v>493.78399999999999</v>
      </c>
      <c r="K13" s="9">
        <v>248.23599999999999</v>
      </c>
      <c r="L13" s="9">
        <v>245.547</v>
      </c>
      <c r="M13" s="9">
        <v>243.708</v>
      </c>
      <c r="N13" s="9">
        <v>127.517</v>
      </c>
      <c r="O13" s="9">
        <v>116.191</v>
      </c>
      <c r="P13" s="9">
        <v>277.05399999999997</v>
      </c>
      <c r="Q13" s="9">
        <v>159.58500000000001</v>
      </c>
      <c r="R13" s="9">
        <v>117.46899999999999</v>
      </c>
      <c r="S13" s="9">
        <v>1033.0219999999999</v>
      </c>
      <c r="T13" s="9">
        <v>512.33199999999999</v>
      </c>
      <c r="U13" s="9">
        <v>520.69000000000005</v>
      </c>
      <c r="V13" s="9">
        <v>402</v>
      </c>
      <c r="W13" s="9">
        <v>198.202</v>
      </c>
      <c r="X13" s="9">
        <v>203.798</v>
      </c>
      <c r="Y13" s="9">
        <v>127.46899999999999</v>
      </c>
      <c r="Z13" s="9">
        <v>70.582999999999998</v>
      </c>
      <c r="AA13" s="9">
        <v>56.886000000000003</v>
      </c>
      <c r="AB13" s="9">
        <v>354.18299999999999</v>
      </c>
      <c r="AC13" s="9">
        <v>178.24</v>
      </c>
      <c r="AD13" s="9">
        <v>175.94300000000001</v>
      </c>
      <c r="AE13" s="9">
        <v>41.737000000000002</v>
      </c>
      <c r="AF13" s="9">
        <v>19.677</v>
      </c>
      <c r="AG13" s="9">
        <v>22.06</v>
      </c>
      <c r="AH13" s="9">
        <v>299.89299999999997</v>
      </c>
      <c r="AI13" s="9">
        <v>152.58699999999999</v>
      </c>
      <c r="AJ13" s="9">
        <v>147.30600000000001</v>
      </c>
      <c r="AK13" s="9">
        <v>24.263999999999999</v>
      </c>
      <c r="AL13" s="9">
        <v>11.585000000000001</v>
      </c>
      <c r="AM13" s="9">
        <v>12.679</v>
      </c>
      <c r="AN13" s="9">
        <v>48.139000000000003</v>
      </c>
      <c r="AO13" s="9">
        <v>20.283999999999999</v>
      </c>
      <c r="AP13" s="9">
        <v>27.855</v>
      </c>
      <c r="AQ13" s="9">
        <v>27.004000000000001</v>
      </c>
      <c r="AR13" s="9">
        <v>1.403</v>
      </c>
      <c r="AS13" s="9">
        <v>25.600999999999999</v>
      </c>
      <c r="AT13" s="9">
        <v>262.38400000000001</v>
      </c>
      <c r="AU13" s="9">
        <v>110.417</v>
      </c>
      <c r="AV13" s="9">
        <v>151.96700000000001</v>
      </c>
      <c r="AW13" s="9">
        <v>679.37599999999998</v>
      </c>
      <c r="AX13" s="9">
        <v>358.10899999999998</v>
      </c>
      <c r="AY13" s="9">
        <v>321.267</v>
      </c>
      <c r="AZ13" s="9">
        <v>67.870999999999995</v>
      </c>
      <c r="BA13" s="9">
        <v>34.064999999999998</v>
      </c>
      <c r="BB13" s="9">
        <v>33.807000000000002</v>
      </c>
      <c r="BC13" s="9">
        <v>611.50400000000002</v>
      </c>
      <c r="BD13" s="9">
        <v>324.04399999999998</v>
      </c>
      <c r="BE13" s="9">
        <v>287.45999999999998</v>
      </c>
      <c r="BF13" s="9">
        <v>1916.251</v>
      </c>
      <c r="BG13" s="9">
        <v>972.19100000000003</v>
      </c>
      <c r="BH13" s="9">
        <v>944.06</v>
      </c>
      <c r="BI13" s="9">
        <v>1242.204</v>
      </c>
      <c r="BJ13" s="9">
        <v>637.85199999999998</v>
      </c>
      <c r="BK13" s="9">
        <v>604.35199999999998</v>
      </c>
      <c r="BL13" s="9">
        <v>347.37799999999999</v>
      </c>
      <c r="BM13" s="9">
        <v>176.78</v>
      </c>
      <c r="BN13" s="9">
        <v>170.59800000000001</v>
      </c>
      <c r="BO13" s="9">
        <v>6808.6549999999997</v>
      </c>
      <c r="BP13" s="9">
        <v>3371.0309999999999</v>
      </c>
      <c r="BQ13" s="9">
        <v>3437.6239999999998</v>
      </c>
      <c r="BR13" s="9">
        <v>5451.7920000000004</v>
      </c>
      <c r="BS13" s="9">
        <v>2974.39</v>
      </c>
      <c r="BT13" s="9">
        <v>2477.402</v>
      </c>
      <c r="BU13" s="9">
        <v>746.17200000000003</v>
      </c>
      <c r="BV13" s="9">
        <v>394.83199999999999</v>
      </c>
      <c r="BW13" s="9">
        <v>351.34</v>
      </c>
      <c r="BX13" s="9">
        <v>409.435</v>
      </c>
      <c r="BY13" s="9">
        <v>143.46799999999999</v>
      </c>
      <c r="BZ13" s="9">
        <v>265.96699999999998</v>
      </c>
      <c r="CA13" s="9">
        <v>246.732</v>
      </c>
      <c r="CB13" s="9">
        <v>115.04300000000001</v>
      </c>
      <c r="CC13" s="9">
        <v>131.68899999999999</v>
      </c>
      <c r="CD13" s="9">
        <v>414.46499999999997</v>
      </c>
      <c r="CE13" s="9">
        <v>160.61699999999999</v>
      </c>
      <c r="CF13" s="9">
        <v>253.84800000000001</v>
      </c>
      <c r="CG13" s="9">
        <v>379.255</v>
      </c>
      <c r="CH13" s="9">
        <v>135.87100000000001</v>
      </c>
      <c r="CI13" s="9">
        <v>243.38399999999999</v>
      </c>
      <c r="CJ13" s="9">
        <v>1038.6089999999999</v>
      </c>
      <c r="CK13" s="9">
        <v>573.95899999999995</v>
      </c>
      <c r="CL13" s="9">
        <v>464.65</v>
      </c>
      <c r="CM13" s="9">
        <v>4413.183</v>
      </c>
      <c r="CN13" s="9">
        <v>2400.431</v>
      </c>
      <c r="CO13" s="9">
        <v>2012.752</v>
      </c>
      <c r="CP13" s="9">
        <v>927.20399999999995</v>
      </c>
      <c r="CQ13" s="9">
        <v>504.47500000000002</v>
      </c>
      <c r="CR13" s="9">
        <v>422.72899999999998</v>
      </c>
      <c r="CS13" s="9">
        <v>3752.0749999999998</v>
      </c>
      <c r="CT13" s="9">
        <v>1965.37</v>
      </c>
      <c r="CU13" s="9">
        <v>1786.7059999999999</v>
      </c>
      <c r="CV13" s="9">
        <v>430.76499999999999</v>
      </c>
      <c r="CW13" s="9">
        <v>205.28</v>
      </c>
      <c r="CX13" s="9">
        <v>225.48500000000001</v>
      </c>
      <c r="CY13" s="9">
        <v>5824.9219999999996</v>
      </c>
      <c r="CZ13" s="9">
        <v>3113.4090000000001</v>
      </c>
      <c r="DA13" s="9">
        <v>2711.5129999999999</v>
      </c>
      <c r="DB13" s="9">
        <v>5236.7110000000002</v>
      </c>
      <c r="DC13" s="9">
        <v>2824.366</v>
      </c>
      <c r="DD13" s="9">
        <v>2412.3449999999998</v>
      </c>
      <c r="DE13" s="9">
        <v>4911.0039999999999</v>
      </c>
      <c r="DF13" s="9">
        <v>2705.4839999999999</v>
      </c>
      <c r="DG13" s="9">
        <v>2205.52</v>
      </c>
      <c r="DH13" s="9">
        <v>1326.9670000000001</v>
      </c>
      <c r="DI13" s="9">
        <v>658.46799999999996</v>
      </c>
      <c r="DJ13" s="9">
        <v>668.49900000000002</v>
      </c>
      <c r="DK13" s="9">
        <v>880.46400000000006</v>
      </c>
      <c r="DL13" s="9">
        <v>446.47</v>
      </c>
      <c r="DM13" s="9">
        <v>433.99400000000003</v>
      </c>
      <c r="DN13" s="9">
        <v>507.33499999999998</v>
      </c>
      <c r="DO13" s="9">
        <v>307.45100000000002</v>
      </c>
      <c r="DP13" s="9">
        <v>199.88300000000001</v>
      </c>
      <c r="DQ13" s="9">
        <v>279.90499999999997</v>
      </c>
      <c r="DR13" s="9">
        <v>135.12899999999999</v>
      </c>
      <c r="DS13" s="9">
        <v>144.77699999999999</v>
      </c>
      <c r="DT13" s="9">
        <v>1076.9580000000001</v>
      </c>
      <c r="DU13" s="9">
        <v>261.51299999999998</v>
      </c>
      <c r="DV13" s="9">
        <v>815.44500000000005</v>
      </c>
      <c r="DW13" s="9">
        <v>527.99300000000005</v>
      </c>
      <c r="DX13" s="9">
        <v>107.57599999999999</v>
      </c>
      <c r="DY13" s="9">
        <v>420.41699999999997</v>
      </c>
      <c r="DZ13" s="9">
        <v>127.11</v>
      </c>
      <c r="EA13" s="9">
        <v>34.823</v>
      </c>
      <c r="EB13" s="9">
        <v>92.287999999999997</v>
      </c>
      <c r="EC13" s="9">
        <v>431.471</v>
      </c>
      <c r="ED13" s="9">
        <v>85.061999999999998</v>
      </c>
      <c r="EE13" s="9">
        <v>346.40899999999999</v>
      </c>
      <c r="EF13" s="9">
        <v>103.53700000000001</v>
      </c>
      <c r="EG13" s="9">
        <v>22.251999999999999</v>
      </c>
      <c r="EH13" s="9">
        <v>81.284999999999997</v>
      </c>
      <c r="EI13" s="9">
        <v>302.87299999999999</v>
      </c>
      <c r="EJ13" s="9">
        <v>56.750999999999998</v>
      </c>
      <c r="EK13" s="9">
        <v>246.12200000000001</v>
      </c>
      <c r="EL13" s="9">
        <v>19.733000000000001</v>
      </c>
      <c r="EM13" s="9">
        <v>5.4180000000000001</v>
      </c>
      <c r="EN13" s="9">
        <v>14.315</v>
      </c>
      <c r="EO13" s="9">
        <v>97.683999999999997</v>
      </c>
      <c r="EP13" s="9">
        <v>22.515000000000001</v>
      </c>
      <c r="EQ13" s="9">
        <v>75.168999999999997</v>
      </c>
      <c r="ER13" s="9">
        <v>201.76499999999999</v>
      </c>
      <c r="ES13" s="9">
        <v>9.5370000000000008</v>
      </c>
      <c r="ET13" s="9">
        <v>192.22900000000001</v>
      </c>
      <c r="EU13" s="9">
        <v>706.09100000000001</v>
      </c>
      <c r="EV13" s="9">
        <v>171.715</v>
      </c>
      <c r="EW13" s="9">
        <v>534.37599999999998</v>
      </c>
      <c r="EX13" s="9">
        <v>809.06</v>
      </c>
      <c r="EY13" s="9">
        <v>242.70500000000001</v>
      </c>
      <c r="EZ13" s="9">
        <v>566.35500000000002</v>
      </c>
      <c r="FA13" s="9">
        <v>147.285</v>
      </c>
      <c r="FB13" s="9">
        <v>41.008000000000003</v>
      </c>
      <c r="FC13" s="9">
        <v>106.277</v>
      </c>
      <c r="FD13" s="9">
        <v>661.774</v>
      </c>
      <c r="FE13" s="9">
        <v>201.697</v>
      </c>
      <c r="FF13" s="9">
        <v>460.07799999999997</v>
      </c>
      <c r="FG13" s="9">
        <v>5599.0770000000002</v>
      </c>
      <c r="FH13" s="9">
        <v>3015.3980000000001</v>
      </c>
      <c r="FI13" s="9">
        <v>2583.6790000000001</v>
      </c>
      <c r="FJ13" s="9">
        <v>1209.578</v>
      </c>
      <c r="FK13" s="9">
        <v>355.63299999999998</v>
      </c>
      <c r="FL13" s="9">
        <v>853.94500000000005</v>
      </c>
      <c r="FM13" s="9">
        <v>378.22</v>
      </c>
      <c r="FN13" s="9">
        <v>79.986000000000004</v>
      </c>
      <c r="FO13" s="9">
        <v>298.23399999999998</v>
      </c>
      <c r="FP13" s="9">
        <v>5941.4679999999998</v>
      </c>
      <c r="FQ13" s="9">
        <v>2900.5630000000001</v>
      </c>
      <c r="FR13" s="9">
        <v>3040.904</v>
      </c>
      <c r="FS13" s="9">
        <v>4275.2690000000002</v>
      </c>
      <c r="FT13" s="9">
        <v>2246.413</v>
      </c>
      <c r="FU13" s="9">
        <v>2028.857</v>
      </c>
      <c r="FV13" s="9">
        <v>457.733</v>
      </c>
      <c r="FW13" s="9">
        <v>226.81200000000001</v>
      </c>
      <c r="FX13" s="9">
        <v>230.922</v>
      </c>
      <c r="FY13" s="9">
        <v>292.09899999999999</v>
      </c>
      <c r="FZ13" s="9">
        <v>99.826999999999998</v>
      </c>
      <c r="GA13" s="9">
        <v>192.27199999999999</v>
      </c>
      <c r="GB13" s="9">
        <v>157.732</v>
      </c>
      <c r="GC13" s="9">
        <v>70.555000000000007</v>
      </c>
      <c r="GD13" s="9">
        <v>87.176000000000002</v>
      </c>
      <c r="GE13" s="9">
        <v>315.17500000000001</v>
      </c>
      <c r="GF13" s="9">
        <v>121.931</v>
      </c>
      <c r="GG13" s="9">
        <v>193.244</v>
      </c>
      <c r="GH13" s="9">
        <v>276.98899999999998</v>
      </c>
      <c r="GI13" s="9">
        <v>93.528000000000006</v>
      </c>
      <c r="GJ13" s="9">
        <v>183.46</v>
      </c>
      <c r="GK13" s="9">
        <v>384.83600000000001</v>
      </c>
      <c r="GL13" s="9">
        <v>209.67699999999999</v>
      </c>
      <c r="GM13" s="9">
        <v>175.15899999999999</v>
      </c>
      <c r="GN13" s="9">
        <v>3890.433</v>
      </c>
      <c r="GO13" s="9">
        <v>2036.7349999999999</v>
      </c>
      <c r="GP13" s="9">
        <v>1853.6980000000001</v>
      </c>
      <c r="GQ13" s="9">
        <v>332.48899999999998</v>
      </c>
      <c r="GR13" s="9">
        <v>175.542</v>
      </c>
      <c r="GS13" s="9">
        <v>156.946</v>
      </c>
      <c r="GT13" s="9">
        <v>2952.5219999999999</v>
      </c>
      <c r="GU13" s="9">
        <v>1420.8920000000001</v>
      </c>
      <c r="GV13" s="9">
        <v>1531.63</v>
      </c>
      <c r="GW13" s="9">
        <v>259.33499999999998</v>
      </c>
      <c r="GX13" s="9">
        <v>124.782</v>
      </c>
      <c r="GY13" s="9">
        <v>134.553</v>
      </c>
      <c r="GZ13" s="9">
        <v>4539.3950000000004</v>
      </c>
      <c r="HA13" s="9">
        <v>2370.3760000000002</v>
      </c>
      <c r="HB13" s="9">
        <v>2169.0189999999998</v>
      </c>
      <c r="HC13" s="9">
        <v>4307.2929999999997</v>
      </c>
      <c r="HD13" s="9">
        <v>2245.0239999999999</v>
      </c>
      <c r="HE13" s="9">
        <v>2062.2689999999998</v>
      </c>
      <c r="HF13" s="9">
        <v>4058.7049999999999</v>
      </c>
      <c r="HG13" s="9">
        <v>2129.2420000000002</v>
      </c>
      <c r="HH13" s="9">
        <v>1929.462</v>
      </c>
      <c r="HI13" s="9">
        <v>811.62</v>
      </c>
      <c r="HJ13" s="9">
        <v>390.25400000000002</v>
      </c>
      <c r="HK13" s="9">
        <v>421.36599999999999</v>
      </c>
      <c r="HL13" s="9">
        <v>433.83100000000002</v>
      </c>
      <c r="HM13" s="9">
        <v>217.87299999999999</v>
      </c>
      <c r="HN13" s="9">
        <v>215.958</v>
      </c>
      <c r="HO13" s="9">
        <v>169.70500000000001</v>
      </c>
      <c r="HP13" s="9">
        <v>93.909000000000006</v>
      </c>
      <c r="HQ13" s="9">
        <v>75.796000000000006</v>
      </c>
      <c r="HR13" s="9">
        <v>184.81899999999999</v>
      </c>
      <c r="HS13" s="9">
        <v>95.394999999999996</v>
      </c>
      <c r="HT13" s="9">
        <v>89.424000000000007</v>
      </c>
      <c r="HU13" s="9">
        <v>1481.3789999999999</v>
      </c>
      <c r="HV13" s="9">
        <v>558.75599999999997</v>
      </c>
      <c r="HW13" s="9">
        <v>922.62400000000002</v>
      </c>
      <c r="HX13" s="9">
        <v>316.923</v>
      </c>
      <c r="HY13" s="9">
        <v>110.38200000000001</v>
      </c>
      <c r="HZ13" s="9">
        <v>206.541</v>
      </c>
      <c r="IA13" s="9">
        <v>93.388999999999996</v>
      </c>
      <c r="IB13" s="9">
        <v>36.533000000000001</v>
      </c>
      <c r="IC13" s="9">
        <v>56.856000000000002</v>
      </c>
      <c r="ID13" s="9">
        <v>263.28100000000001</v>
      </c>
      <c r="IE13" s="9">
        <v>93.856999999999999</v>
      </c>
      <c r="IF13" s="9">
        <v>169.42400000000001</v>
      </c>
      <c r="IG13" s="9">
        <v>40.701999999999998</v>
      </c>
      <c r="IH13" s="9">
        <v>15.185</v>
      </c>
      <c r="II13" s="9">
        <v>25.516999999999999</v>
      </c>
      <c r="IJ13" s="9">
        <v>205.345</v>
      </c>
      <c r="IK13" s="9">
        <v>73.165999999999997</v>
      </c>
      <c r="IL13" s="9">
        <v>132.179</v>
      </c>
      <c r="IM13" s="9">
        <v>25.417000000000002</v>
      </c>
      <c r="IN13" s="9">
        <v>7.24</v>
      </c>
      <c r="IO13" s="9">
        <v>18.177</v>
      </c>
      <c r="IP13" s="9">
        <v>54.805999999999997</v>
      </c>
      <c r="IQ13" s="9">
        <v>17.689</v>
      </c>
    </row>
    <row r="14" spans="1:251">
      <c r="A14" s="10">
        <v>43132</v>
      </c>
      <c r="B14" s="9">
        <v>760.95299999999997</v>
      </c>
      <c r="C14" s="9">
        <v>756.37199999999996</v>
      </c>
      <c r="D14" s="9">
        <v>1365.202</v>
      </c>
      <c r="E14" s="9">
        <v>687.43100000000004</v>
      </c>
      <c r="F14" s="9">
        <v>677.77200000000005</v>
      </c>
      <c r="G14" s="9">
        <v>687.16399999999999</v>
      </c>
      <c r="H14" s="9">
        <v>319.017</v>
      </c>
      <c r="I14" s="9">
        <v>368.14699999999999</v>
      </c>
      <c r="J14" s="9">
        <v>490.81599999999997</v>
      </c>
      <c r="K14" s="9">
        <v>240.28399999999999</v>
      </c>
      <c r="L14" s="9">
        <v>250.53200000000001</v>
      </c>
      <c r="M14" s="9">
        <v>235.66499999999999</v>
      </c>
      <c r="N14" s="9">
        <v>113.113</v>
      </c>
      <c r="O14" s="9">
        <v>122.55200000000001</v>
      </c>
      <c r="P14" s="9">
        <v>287.77300000000002</v>
      </c>
      <c r="Q14" s="9">
        <v>154.626</v>
      </c>
      <c r="R14" s="9">
        <v>133.14699999999999</v>
      </c>
      <c r="S14" s="9">
        <v>982.48800000000006</v>
      </c>
      <c r="T14" s="9">
        <v>501.04500000000002</v>
      </c>
      <c r="U14" s="9">
        <v>481.44299999999998</v>
      </c>
      <c r="V14" s="9">
        <v>388.61900000000003</v>
      </c>
      <c r="W14" s="9">
        <v>193.04599999999999</v>
      </c>
      <c r="X14" s="9">
        <v>195.57300000000001</v>
      </c>
      <c r="Y14" s="9">
        <v>132.82900000000001</v>
      </c>
      <c r="Z14" s="9">
        <v>76.096000000000004</v>
      </c>
      <c r="AA14" s="9">
        <v>56.732999999999997</v>
      </c>
      <c r="AB14" s="9">
        <v>328.29899999999998</v>
      </c>
      <c r="AC14" s="9">
        <v>160.53899999999999</v>
      </c>
      <c r="AD14" s="9">
        <v>167.76</v>
      </c>
      <c r="AE14" s="9">
        <v>38.453000000000003</v>
      </c>
      <c r="AF14" s="9">
        <v>20.381</v>
      </c>
      <c r="AG14" s="9">
        <v>18.071999999999999</v>
      </c>
      <c r="AH14" s="9">
        <v>279.15199999999999</v>
      </c>
      <c r="AI14" s="9">
        <v>134.75399999999999</v>
      </c>
      <c r="AJ14" s="9">
        <v>144.398</v>
      </c>
      <c r="AK14" s="9">
        <v>13.227</v>
      </c>
      <c r="AL14" s="9">
        <v>6.3869999999999996</v>
      </c>
      <c r="AM14" s="9">
        <v>6.8390000000000004</v>
      </c>
      <c r="AN14" s="9">
        <v>60.84</v>
      </c>
      <c r="AO14" s="9">
        <v>32.506999999999998</v>
      </c>
      <c r="AP14" s="9">
        <v>28.332999999999998</v>
      </c>
      <c r="AQ14" s="9">
        <v>29.513000000000002</v>
      </c>
      <c r="AR14" s="9">
        <v>0.45100000000000001</v>
      </c>
      <c r="AS14" s="9">
        <v>29.062999999999999</v>
      </c>
      <c r="AT14" s="9">
        <v>267.464</v>
      </c>
      <c r="AU14" s="9">
        <v>114.395</v>
      </c>
      <c r="AV14" s="9">
        <v>153.06899999999999</v>
      </c>
      <c r="AW14" s="9">
        <v>676.91200000000003</v>
      </c>
      <c r="AX14" s="9">
        <v>347.67200000000003</v>
      </c>
      <c r="AY14" s="9">
        <v>329.24</v>
      </c>
      <c r="AZ14" s="9">
        <v>74.539000000000001</v>
      </c>
      <c r="BA14" s="9">
        <v>39.585999999999999</v>
      </c>
      <c r="BB14" s="9">
        <v>34.953000000000003</v>
      </c>
      <c r="BC14" s="9">
        <v>602.37300000000005</v>
      </c>
      <c r="BD14" s="9">
        <v>308.08600000000001</v>
      </c>
      <c r="BE14" s="9">
        <v>294.28699999999998</v>
      </c>
      <c r="BF14" s="9">
        <v>1987.0809999999999</v>
      </c>
      <c r="BG14" s="9">
        <v>1010.861</v>
      </c>
      <c r="BH14" s="9">
        <v>976.221</v>
      </c>
      <c r="BI14" s="9">
        <v>1195.721</v>
      </c>
      <c r="BJ14" s="9">
        <v>616.08500000000004</v>
      </c>
      <c r="BK14" s="9">
        <v>579.63599999999997</v>
      </c>
      <c r="BL14" s="9">
        <v>322.596</v>
      </c>
      <c r="BM14" s="9">
        <v>159.22</v>
      </c>
      <c r="BN14" s="9">
        <v>163.376</v>
      </c>
      <c r="BO14" s="9">
        <v>6914.2740000000003</v>
      </c>
      <c r="BP14" s="9">
        <v>3416.8310000000001</v>
      </c>
      <c r="BQ14" s="9">
        <v>3497.4430000000002</v>
      </c>
      <c r="BR14" s="9">
        <v>5631.89</v>
      </c>
      <c r="BS14" s="9">
        <v>3022.547</v>
      </c>
      <c r="BT14" s="9">
        <v>2609.3429999999998</v>
      </c>
      <c r="BU14" s="9">
        <v>733.65700000000004</v>
      </c>
      <c r="BV14" s="9">
        <v>381.34500000000003</v>
      </c>
      <c r="BW14" s="9">
        <v>352.31200000000001</v>
      </c>
      <c r="BX14" s="9">
        <v>407.399</v>
      </c>
      <c r="BY14" s="9">
        <v>138.542</v>
      </c>
      <c r="BZ14" s="9">
        <v>268.85700000000003</v>
      </c>
      <c r="CA14" s="9">
        <v>246.69499999999999</v>
      </c>
      <c r="CB14" s="9">
        <v>108.127</v>
      </c>
      <c r="CC14" s="9">
        <v>138.56800000000001</v>
      </c>
      <c r="CD14" s="9">
        <v>400.92700000000002</v>
      </c>
      <c r="CE14" s="9">
        <v>160.572</v>
      </c>
      <c r="CF14" s="9">
        <v>240.35499999999999</v>
      </c>
      <c r="CG14" s="9">
        <v>363.55700000000002</v>
      </c>
      <c r="CH14" s="9">
        <v>129.249</v>
      </c>
      <c r="CI14" s="9">
        <v>234.30699999999999</v>
      </c>
      <c r="CJ14" s="9">
        <v>1149.6030000000001</v>
      </c>
      <c r="CK14" s="9">
        <v>612.77599999999995</v>
      </c>
      <c r="CL14" s="9">
        <v>536.827</v>
      </c>
      <c r="CM14" s="9">
        <v>4482.2870000000003</v>
      </c>
      <c r="CN14" s="9">
        <v>2409.7710000000002</v>
      </c>
      <c r="CO14" s="9">
        <v>2072.5160000000001</v>
      </c>
      <c r="CP14" s="9">
        <v>1035.163</v>
      </c>
      <c r="CQ14" s="9">
        <v>542.48800000000006</v>
      </c>
      <c r="CR14" s="9">
        <v>492.67500000000001</v>
      </c>
      <c r="CS14" s="9">
        <v>3789.6030000000001</v>
      </c>
      <c r="CT14" s="9">
        <v>1960.413</v>
      </c>
      <c r="CU14" s="9">
        <v>1829.191</v>
      </c>
      <c r="CV14" s="9">
        <v>454.13</v>
      </c>
      <c r="CW14" s="9">
        <v>218.619</v>
      </c>
      <c r="CX14" s="9">
        <v>235.51</v>
      </c>
      <c r="CY14" s="9">
        <v>5935.0649999999996</v>
      </c>
      <c r="CZ14" s="9">
        <v>3140.2919999999999</v>
      </c>
      <c r="DA14" s="9">
        <v>2794.7730000000001</v>
      </c>
      <c r="DB14" s="9">
        <v>5311.27</v>
      </c>
      <c r="DC14" s="9">
        <v>2839.3420000000001</v>
      </c>
      <c r="DD14" s="9">
        <v>2471.9290000000001</v>
      </c>
      <c r="DE14" s="9">
        <v>5046.3410000000003</v>
      </c>
      <c r="DF14" s="9">
        <v>2737.4940000000001</v>
      </c>
      <c r="DG14" s="9">
        <v>2308.848</v>
      </c>
      <c r="DH14" s="9">
        <v>1350.5319999999999</v>
      </c>
      <c r="DI14" s="9">
        <v>685.22500000000002</v>
      </c>
      <c r="DJ14" s="9">
        <v>665.30700000000002</v>
      </c>
      <c r="DK14" s="9">
        <v>869.31200000000001</v>
      </c>
      <c r="DL14" s="9">
        <v>454.44099999999997</v>
      </c>
      <c r="DM14" s="9">
        <v>414.87099999999998</v>
      </c>
      <c r="DN14" s="9">
        <v>566.13699999999994</v>
      </c>
      <c r="DO14" s="9">
        <v>336.69600000000003</v>
      </c>
      <c r="DP14" s="9">
        <v>229.441</v>
      </c>
      <c r="DQ14" s="9">
        <v>259.85899999999998</v>
      </c>
      <c r="DR14" s="9">
        <v>126.619</v>
      </c>
      <c r="DS14" s="9">
        <v>133.24100000000001</v>
      </c>
      <c r="DT14" s="9">
        <v>1022.525</v>
      </c>
      <c r="DU14" s="9">
        <v>267.666</v>
      </c>
      <c r="DV14" s="9">
        <v>754.85900000000004</v>
      </c>
      <c r="DW14" s="9">
        <v>510.27499999999998</v>
      </c>
      <c r="DX14" s="9">
        <v>115.932</v>
      </c>
      <c r="DY14" s="9">
        <v>394.34300000000002</v>
      </c>
      <c r="DZ14" s="9">
        <v>142.14099999999999</v>
      </c>
      <c r="EA14" s="9">
        <v>47.552</v>
      </c>
      <c r="EB14" s="9">
        <v>94.587999999999994</v>
      </c>
      <c r="EC14" s="9">
        <v>421.87299999999999</v>
      </c>
      <c r="ED14" s="9">
        <v>91</v>
      </c>
      <c r="EE14" s="9">
        <v>330.87400000000002</v>
      </c>
      <c r="EF14" s="9">
        <v>91.436000000000007</v>
      </c>
      <c r="EG14" s="9">
        <v>18.48</v>
      </c>
      <c r="EH14" s="9">
        <v>72.956000000000003</v>
      </c>
      <c r="EI14" s="9">
        <v>303.16800000000001</v>
      </c>
      <c r="EJ14" s="9">
        <v>66.450999999999993</v>
      </c>
      <c r="EK14" s="9">
        <v>236.71700000000001</v>
      </c>
      <c r="EL14" s="9">
        <v>21.29</v>
      </c>
      <c r="EM14" s="9">
        <v>4.9859999999999998</v>
      </c>
      <c r="EN14" s="9">
        <v>16.303999999999998</v>
      </c>
      <c r="EO14" s="9">
        <v>91.043999999999997</v>
      </c>
      <c r="EP14" s="9">
        <v>25.617999999999999</v>
      </c>
      <c r="EQ14" s="9">
        <v>65.426000000000002</v>
      </c>
      <c r="ER14" s="9">
        <v>200.82900000000001</v>
      </c>
      <c r="ES14" s="9">
        <v>14.917</v>
      </c>
      <c r="ET14" s="9">
        <v>185.91200000000001</v>
      </c>
      <c r="EU14" s="9">
        <v>692.72</v>
      </c>
      <c r="EV14" s="9">
        <v>178.62700000000001</v>
      </c>
      <c r="EW14" s="9">
        <v>514.09299999999996</v>
      </c>
      <c r="EX14" s="9">
        <v>772.77700000000004</v>
      </c>
      <c r="EY14" s="9">
        <v>243.23599999999999</v>
      </c>
      <c r="EZ14" s="9">
        <v>529.54100000000005</v>
      </c>
      <c r="FA14" s="9">
        <v>124.72</v>
      </c>
      <c r="FB14" s="9">
        <v>31.98</v>
      </c>
      <c r="FC14" s="9">
        <v>92.741</v>
      </c>
      <c r="FD14" s="9">
        <v>648.05600000000004</v>
      </c>
      <c r="FE14" s="9">
        <v>211.256</v>
      </c>
      <c r="FF14" s="9">
        <v>436.8</v>
      </c>
      <c r="FG14" s="9">
        <v>5756.61</v>
      </c>
      <c r="FH14" s="9">
        <v>3054.5259999999998</v>
      </c>
      <c r="FI14" s="9">
        <v>2702.0839999999998</v>
      </c>
      <c r="FJ14" s="9">
        <v>1157.664</v>
      </c>
      <c r="FK14" s="9">
        <v>362.30500000000001</v>
      </c>
      <c r="FL14" s="9">
        <v>795.35900000000004</v>
      </c>
      <c r="FM14" s="9">
        <v>374.10500000000002</v>
      </c>
      <c r="FN14" s="9">
        <v>88.251999999999995</v>
      </c>
      <c r="FO14" s="9">
        <v>285.85399999999998</v>
      </c>
      <c r="FP14" s="9">
        <v>6014.9449999999997</v>
      </c>
      <c r="FQ14" s="9">
        <v>2937.375</v>
      </c>
      <c r="FR14" s="9">
        <v>3077.57</v>
      </c>
      <c r="FS14" s="9">
        <v>4388.223</v>
      </c>
      <c r="FT14" s="9">
        <v>2301.2449999999999</v>
      </c>
      <c r="FU14" s="9">
        <v>2086.9789999999998</v>
      </c>
      <c r="FV14" s="9">
        <v>459.45499999999998</v>
      </c>
      <c r="FW14" s="9">
        <v>214.035</v>
      </c>
      <c r="FX14" s="9">
        <v>245.42</v>
      </c>
      <c r="FY14" s="9">
        <v>300.44200000000001</v>
      </c>
      <c r="FZ14" s="9">
        <v>100.93600000000001</v>
      </c>
      <c r="GA14" s="9">
        <v>199.506</v>
      </c>
      <c r="GB14" s="9">
        <v>153.56100000000001</v>
      </c>
      <c r="GC14" s="9">
        <v>66.209000000000003</v>
      </c>
      <c r="GD14" s="9">
        <v>87.352000000000004</v>
      </c>
      <c r="GE14" s="9">
        <v>316.98200000000003</v>
      </c>
      <c r="GF14" s="9">
        <v>118.301</v>
      </c>
      <c r="GG14" s="9">
        <v>198.68100000000001</v>
      </c>
      <c r="GH14" s="9">
        <v>287.399</v>
      </c>
      <c r="GI14" s="9">
        <v>95.87</v>
      </c>
      <c r="GJ14" s="9">
        <v>191.529</v>
      </c>
      <c r="GK14" s="9">
        <v>465.33300000000003</v>
      </c>
      <c r="GL14" s="9">
        <v>248.75899999999999</v>
      </c>
      <c r="GM14" s="9">
        <v>216.57400000000001</v>
      </c>
      <c r="GN14" s="9">
        <v>3922.89</v>
      </c>
      <c r="GO14" s="9">
        <v>2052.4859999999999</v>
      </c>
      <c r="GP14" s="9">
        <v>1870.405</v>
      </c>
      <c r="GQ14" s="9">
        <v>408.89</v>
      </c>
      <c r="GR14" s="9">
        <v>213.44900000000001</v>
      </c>
      <c r="GS14" s="9">
        <v>195.441</v>
      </c>
      <c r="GT14" s="9">
        <v>2998.819</v>
      </c>
      <c r="GU14" s="9">
        <v>1428.6969999999999</v>
      </c>
      <c r="GV14" s="9">
        <v>1570.1220000000001</v>
      </c>
      <c r="GW14" s="9">
        <v>283.149</v>
      </c>
      <c r="GX14" s="9">
        <v>127.479</v>
      </c>
      <c r="GY14" s="9">
        <v>155.66900000000001</v>
      </c>
      <c r="GZ14" s="9">
        <v>4623.5200000000004</v>
      </c>
      <c r="HA14" s="9">
        <v>2410.5390000000002</v>
      </c>
      <c r="HB14" s="9">
        <v>2212.9810000000002</v>
      </c>
      <c r="HC14" s="9">
        <v>4339.308</v>
      </c>
      <c r="HD14" s="9">
        <v>2262.31</v>
      </c>
      <c r="HE14" s="9">
        <v>2076.998</v>
      </c>
      <c r="HF14" s="9">
        <v>4120.7299999999996</v>
      </c>
      <c r="HG14" s="9">
        <v>2164.627</v>
      </c>
      <c r="HH14" s="9">
        <v>1956.1020000000001</v>
      </c>
      <c r="HI14" s="9">
        <v>827.02</v>
      </c>
      <c r="HJ14" s="9">
        <v>411.262</v>
      </c>
      <c r="HK14" s="9">
        <v>415.75799999999998</v>
      </c>
      <c r="HL14" s="9">
        <v>435.49400000000003</v>
      </c>
      <c r="HM14" s="9">
        <v>226.54900000000001</v>
      </c>
      <c r="HN14" s="9">
        <v>208.94399999999999</v>
      </c>
      <c r="HO14" s="9">
        <v>200.197</v>
      </c>
      <c r="HP14" s="9">
        <v>117.255</v>
      </c>
      <c r="HQ14" s="9">
        <v>82.941999999999993</v>
      </c>
      <c r="HR14" s="9">
        <v>180.20400000000001</v>
      </c>
      <c r="HS14" s="9">
        <v>98.210999999999999</v>
      </c>
      <c r="HT14" s="9">
        <v>81.992000000000004</v>
      </c>
      <c r="HU14" s="9">
        <v>1446.518</v>
      </c>
      <c r="HV14" s="9">
        <v>537.91899999999998</v>
      </c>
      <c r="HW14" s="9">
        <v>908.59900000000005</v>
      </c>
      <c r="HX14" s="9">
        <v>324.98</v>
      </c>
      <c r="HY14" s="9">
        <v>128.97300000000001</v>
      </c>
      <c r="HZ14" s="9">
        <v>196.00700000000001</v>
      </c>
      <c r="IA14" s="9">
        <v>92.724999999999994</v>
      </c>
      <c r="IB14" s="9">
        <v>45.131</v>
      </c>
      <c r="IC14" s="9">
        <v>47.594000000000001</v>
      </c>
      <c r="ID14" s="9">
        <v>263.96899999999999</v>
      </c>
      <c r="IE14" s="9">
        <v>102.52800000000001</v>
      </c>
      <c r="IF14" s="9">
        <v>161.44</v>
      </c>
      <c r="IG14" s="9">
        <v>46.274000000000001</v>
      </c>
      <c r="IH14" s="9">
        <v>16.257999999999999</v>
      </c>
      <c r="II14" s="9">
        <v>30.015999999999998</v>
      </c>
      <c r="IJ14" s="9">
        <v>202.8</v>
      </c>
      <c r="IK14" s="9">
        <v>77.875</v>
      </c>
      <c r="IL14" s="9">
        <v>124.925</v>
      </c>
      <c r="IM14" s="9">
        <v>38.662999999999997</v>
      </c>
      <c r="IN14" s="9">
        <v>18.765999999999998</v>
      </c>
      <c r="IO14" s="9">
        <v>19.896999999999998</v>
      </c>
      <c r="IP14" s="9">
        <v>63.65</v>
      </c>
      <c r="IQ14" s="9">
        <v>28.178000000000001</v>
      </c>
    </row>
    <row r="15" spans="1:251">
      <c r="A15" s="10">
        <v>43497</v>
      </c>
      <c r="B15" s="9">
        <v>823.005</v>
      </c>
      <c r="C15" s="9">
        <v>794.26599999999996</v>
      </c>
      <c r="D15" s="9">
        <v>1456.0029999999999</v>
      </c>
      <c r="E15" s="9">
        <v>743.66399999999999</v>
      </c>
      <c r="F15" s="9">
        <v>712.33900000000006</v>
      </c>
      <c r="G15" s="9">
        <v>730.07500000000005</v>
      </c>
      <c r="H15" s="9">
        <v>343.05200000000002</v>
      </c>
      <c r="I15" s="9">
        <v>387.02300000000002</v>
      </c>
      <c r="J15" s="9">
        <v>529.50699999999995</v>
      </c>
      <c r="K15" s="9">
        <v>261.99</v>
      </c>
      <c r="L15" s="9">
        <v>267.517</v>
      </c>
      <c r="M15" s="9">
        <v>281.17399999999998</v>
      </c>
      <c r="N15" s="9">
        <v>137.90600000000001</v>
      </c>
      <c r="O15" s="9">
        <v>143.268</v>
      </c>
      <c r="P15" s="9">
        <v>249.85499999999999</v>
      </c>
      <c r="Q15" s="9">
        <v>134.93700000000001</v>
      </c>
      <c r="R15" s="9">
        <v>114.919</v>
      </c>
      <c r="S15" s="9">
        <v>990.78</v>
      </c>
      <c r="T15" s="9">
        <v>499.91</v>
      </c>
      <c r="U15" s="9">
        <v>490.87099999999998</v>
      </c>
      <c r="V15" s="9">
        <v>393.072</v>
      </c>
      <c r="W15" s="9">
        <v>199.68899999999999</v>
      </c>
      <c r="X15" s="9">
        <v>193.38300000000001</v>
      </c>
      <c r="Y15" s="9">
        <v>137.148</v>
      </c>
      <c r="Z15" s="9">
        <v>71.509</v>
      </c>
      <c r="AA15" s="9">
        <v>65.638999999999996</v>
      </c>
      <c r="AB15" s="9">
        <v>344.47500000000002</v>
      </c>
      <c r="AC15" s="9">
        <v>177.18299999999999</v>
      </c>
      <c r="AD15" s="9">
        <v>167.292</v>
      </c>
      <c r="AE15" s="9">
        <v>43.920999999999999</v>
      </c>
      <c r="AF15" s="9">
        <v>19.861999999999998</v>
      </c>
      <c r="AG15" s="9">
        <v>24.06</v>
      </c>
      <c r="AH15" s="9">
        <v>280.87200000000001</v>
      </c>
      <c r="AI15" s="9">
        <v>149.125</v>
      </c>
      <c r="AJ15" s="9">
        <v>131.74600000000001</v>
      </c>
      <c r="AK15" s="9">
        <v>12.917</v>
      </c>
      <c r="AL15" s="9">
        <v>8.3529999999999998</v>
      </c>
      <c r="AM15" s="9">
        <v>4.5640000000000001</v>
      </c>
      <c r="AN15" s="9">
        <v>50.386000000000003</v>
      </c>
      <c r="AO15" s="9">
        <v>23.081</v>
      </c>
      <c r="AP15" s="9">
        <v>27.303999999999998</v>
      </c>
      <c r="AQ15" s="9">
        <v>23.228000000000002</v>
      </c>
      <c r="AR15" s="9">
        <v>1.7709999999999999</v>
      </c>
      <c r="AS15" s="9">
        <v>21.457000000000001</v>
      </c>
      <c r="AT15" s="9">
        <v>270.49200000000002</v>
      </c>
      <c r="AU15" s="9">
        <v>123.625</v>
      </c>
      <c r="AV15" s="9">
        <v>146.86699999999999</v>
      </c>
      <c r="AW15" s="9">
        <v>644.71600000000001</v>
      </c>
      <c r="AX15" s="9">
        <v>335.20100000000002</v>
      </c>
      <c r="AY15" s="9">
        <v>309.51499999999999</v>
      </c>
      <c r="AZ15" s="9">
        <v>85.691000000000003</v>
      </c>
      <c r="BA15" s="9">
        <v>44.651000000000003</v>
      </c>
      <c r="BB15" s="9">
        <v>41.039000000000001</v>
      </c>
      <c r="BC15" s="9">
        <v>559.02499999999998</v>
      </c>
      <c r="BD15" s="9">
        <v>290.55</v>
      </c>
      <c r="BE15" s="9">
        <v>268.476</v>
      </c>
      <c r="BF15" s="9">
        <v>2059.44</v>
      </c>
      <c r="BG15" s="9">
        <v>1051.6869999999999</v>
      </c>
      <c r="BH15" s="9">
        <v>1007.752</v>
      </c>
      <c r="BI15" s="9">
        <v>1154.9449999999999</v>
      </c>
      <c r="BJ15" s="9">
        <v>590.19500000000005</v>
      </c>
      <c r="BK15" s="9">
        <v>564.75</v>
      </c>
      <c r="BL15" s="9">
        <v>334.53100000000001</v>
      </c>
      <c r="BM15" s="9">
        <v>175.19800000000001</v>
      </c>
      <c r="BN15" s="9">
        <v>159.333</v>
      </c>
      <c r="BO15" s="9">
        <v>7024.24</v>
      </c>
      <c r="BP15" s="9">
        <v>3468.913</v>
      </c>
      <c r="BQ15" s="9">
        <v>3555.3270000000002</v>
      </c>
      <c r="BR15" s="9">
        <v>5747.5839999999998</v>
      </c>
      <c r="BS15" s="9">
        <v>3073.7080000000001</v>
      </c>
      <c r="BT15" s="9">
        <v>2673.8760000000002</v>
      </c>
      <c r="BU15" s="9">
        <v>726.52700000000004</v>
      </c>
      <c r="BV15" s="9">
        <v>384.40300000000002</v>
      </c>
      <c r="BW15" s="9">
        <v>342.125</v>
      </c>
      <c r="BX15" s="9">
        <v>404.721</v>
      </c>
      <c r="BY15" s="9">
        <v>144.73599999999999</v>
      </c>
      <c r="BZ15" s="9">
        <v>259.98399999999998</v>
      </c>
      <c r="CA15" s="9">
        <v>231.77199999999999</v>
      </c>
      <c r="CB15" s="9">
        <v>106.11199999999999</v>
      </c>
      <c r="CC15" s="9">
        <v>125.66</v>
      </c>
      <c r="CD15" s="9">
        <v>399.67099999999999</v>
      </c>
      <c r="CE15" s="9">
        <v>158.78700000000001</v>
      </c>
      <c r="CF15" s="9">
        <v>240.88499999999999</v>
      </c>
      <c r="CG15" s="9">
        <v>362.23899999999998</v>
      </c>
      <c r="CH15" s="9">
        <v>134.268</v>
      </c>
      <c r="CI15" s="9">
        <v>227.971</v>
      </c>
      <c r="CJ15" s="9">
        <v>1149.818</v>
      </c>
      <c r="CK15" s="9">
        <v>590.38599999999997</v>
      </c>
      <c r="CL15" s="9">
        <v>559.43200000000002</v>
      </c>
      <c r="CM15" s="9">
        <v>4597.7659999999996</v>
      </c>
      <c r="CN15" s="9">
        <v>2483.3229999999999</v>
      </c>
      <c r="CO15" s="9">
        <v>2114.444</v>
      </c>
      <c r="CP15" s="9">
        <v>1037.93</v>
      </c>
      <c r="CQ15" s="9">
        <v>525.56200000000001</v>
      </c>
      <c r="CR15" s="9">
        <v>512.36800000000005</v>
      </c>
      <c r="CS15" s="9">
        <v>3877.1239999999998</v>
      </c>
      <c r="CT15" s="9">
        <v>2021.41</v>
      </c>
      <c r="CU15" s="9">
        <v>1855.7139999999999</v>
      </c>
      <c r="CV15" s="9">
        <v>442.55</v>
      </c>
      <c r="CW15" s="9">
        <v>222.31800000000001</v>
      </c>
      <c r="CX15" s="9">
        <v>220.23099999999999</v>
      </c>
      <c r="CY15" s="9">
        <v>6065.2780000000002</v>
      </c>
      <c r="CZ15" s="9">
        <v>3196.2689999999998</v>
      </c>
      <c r="DA15" s="9">
        <v>2869.009</v>
      </c>
      <c r="DB15" s="9">
        <v>5455.8429999999998</v>
      </c>
      <c r="DC15" s="9">
        <v>2909.154</v>
      </c>
      <c r="DD15" s="9">
        <v>2546.6889999999999</v>
      </c>
      <c r="DE15" s="9">
        <v>5172.8310000000001</v>
      </c>
      <c r="DF15" s="9">
        <v>2802.8960000000002</v>
      </c>
      <c r="DG15" s="9">
        <v>2369.9349999999999</v>
      </c>
      <c r="DH15" s="9">
        <v>1421.3689999999999</v>
      </c>
      <c r="DI15" s="9">
        <v>704.77700000000004</v>
      </c>
      <c r="DJ15" s="9">
        <v>716.59199999999998</v>
      </c>
      <c r="DK15" s="9">
        <v>894.62199999999996</v>
      </c>
      <c r="DL15" s="9">
        <v>445.55700000000002</v>
      </c>
      <c r="DM15" s="9">
        <v>449.065</v>
      </c>
      <c r="DN15" s="9">
        <v>576.92700000000002</v>
      </c>
      <c r="DO15" s="9">
        <v>322.99599999999998</v>
      </c>
      <c r="DP15" s="9">
        <v>253.93100000000001</v>
      </c>
      <c r="DQ15" s="9">
        <v>245.53399999999999</v>
      </c>
      <c r="DR15" s="9">
        <v>125.104</v>
      </c>
      <c r="DS15" s="9">
        <v>120.43</v>
      </c>
      <c r="DT15" s="9">
        <v>1031.1220000000001</v>
      </c>
      <c r="DU15" s="9">
        <v>270.101</v>
      </c>
      <c r="DV15" s="9">
        <v>761.02200000000005</v>
      </c>
      <c r="DW15" s="9">
        <v>494.73399999999998</v>
      </c>
      <c r="DX15" s="9">
        <v>112.33</v>
      </c>
      <c r="DY15" s="9">
        <v>382.404</v>
      </c>
      <c r="DZ15" s="9">
        <v>140.62299999999999</v>
      </c>
      <c r="EA15" s="9">
        <v>50.57</v>
      </c>
      <c r="EB15" s="9">
        <v>90.052000000000007</v>
      </c>
      <c r="EC15" s="9">
        <v>412.75099999999998</v>
      </c>
      <c r="ED15" s="9">
        <v>94.58</v>
      </c>
      <c r="EE15" s="9">
        <v>318.17099999999999</v>
      </c>
      <c r="EF15" s="9">
        <v>97.012</v>
      </c>
      <c r="EG15" s="9">
        <v>21.643000000000001</v>
      </c>
      <c r="EH15" s="9">
        <v>75.369</v>
      </c>
      <c r="EI15" s="9">
        <v>289.26900000000001</v>
      </c>
      <c r="EJ15" s="9">
        <v>61.75</v>
      </c>
      <c r="EK15" s="9">
        <v>227.518</v>
      </c>
      <c r="EL15" s="9">
        <v>21.364000000000001</v>
      </c>
      <c r="EM15" s="9">
        <v>6.3090000000000002</v>
      </c>
      <c r="EN15" s="9">
        <v>15.055</v>
      </c>
      <c r="EO15" s="9">
        <v>85.921000000000006</v>
      </c>
      <c r="EP15" s="9">
        <v>19.478999999999999</v>
      </c>
      <c r="EQ15" s="9">
        <v>66.441000000000003</v>
      </c>
      <c r="ER15" s="9">
        <v>182.79400000000001</v>
      </c>
      <c r="ES15" s="9">
        <v>8.2080000000000002</v>
      </c>
      <c r="ET15" s="9">
        <v>174.58600000000001</v>
      </c>
      <c r="EU15" s="9">
        <v>694.27800000000002</v>
      </c>
      <c r="EV15" s="9">
        <v>180.869</v>
      </c>
      <c r="EW15" s="9">
        <v>513.41</v>
      </c>
      <c r="EX15" s="9">
        <v>744.20500000000004</v>
      </c>
      <c r="EY15" s="9">
        <v>239.16300000000001</v>
      </c>
      <c r="EZ15" s="9">
        <v>505.04199999999997</v>
      </c>
      <c r="FA15" s="9">
        <v>141.227</v>
      </c>
      <c r="FB15" s="9">
        <v>42.49</v>
      </c>
      <c r="FC15" s="9">
        <v>98.736000000000004</v>
      </c>
      <c r="FD15" s="9">
        <v>602.97900000000004</v>
      </c>
      <c r="FE15" s="9">
        <v>196.673</v>
      </c>
      <c r="FF15" s="9">
        <v>406.30599999999998</v>
      </c>
      <c r="FG15" s="9">
        <v>5888.8109999999997</v>
      </c>
      <c r="FH15" s="9">
        <v>3116.1990000000001</v>
      </c>
      <c r="FI15" s="9">
        <v>2772.6120000000001</v>
      </c>
      <c r="FJ15" s="9">
        <v>1135.4290000000001</v>
      </c>
      <c r="FK15" s="9">
        <v>352.714</v>
      </c>
      <c r="FL15" s="9">
        <v>782.71500000000003</v>
      </c>
      <c r="FM15" s="9">
        <v>362.60899999999998</v>
      </c>
      <c r="FN15" s="9">
        <v>87.510999999999996</v>
      </c>
      <c r="FO15" s="9">
        <v>275.09699999999998</v>
      </c>
      <c r="FP15" s="9">
        <v>6058.7209999999995</v>
      </c>
      <c r="FQ15" s="9">
        <v>2955.0189999999998</v>
      </c>
      <c r="FR15" s="9">
        <v>3103.701</v>
      </c>
      <c r="FS15" s="9">
        <v>4440.4650000000001</v>
      </c>
      <c r="FT15" s="9">
        <v>2311.7860000000001</v>
      </c>
      <c r="FU15" s="9">
        <v>2128.6790000000001</v>
      </c>
      <c r="FV15" s="9">
        <v>447.01799999999997</v>
      </c>
      <c r="FW15" s="9">
        <v>215.179</v>
      </c>
      <c r="FX15" s="9">
        <v>231.839</v>
      </c>
      <c r="FY15" s="9">
        <v>274.661</v>
      </c>
      <c r="FZ15" s="9">
        <v>96.343999999999994</v>
      </c>
      <c r="GA15" s="9">
        <v>178.31800000000001</v>
      </c>
      <c r="GB15" s="9">
        <v>148.822</v>
      </c>
      <c r="GC15" s="9">
        <v>66.944000000000003</v>
      </c>
      <c r="GD15" s="9">
        <v>81.878</v>
      </c>
      <c r="GE15" s="9">
        <v>284.80900000000003</v>
      </c>
      <c r="GF15" s="9">
        <v>111.672</v>
      </c>
      <c r="GG15" s="9">
        <v>173.137</v>
      </c>
      <c r="GH15" s="9">
        <v>256.77300000000002</v>
      </c>
      <c r="GI15" s="9">
        <v>89.855000000000004</v>
      </c>
      <c r="GJ15" s="9">
        <v>166.91800000000001</v>
      </c>
      <c r="GK15" s="9">
        <v>457.78500000000003</v>
      </c>
      <c r="GL15" s="9">
        <v>242.566</v>
      </c>
      <c r="GM15" s="9">
        <v>215.21899999999999</v>
      </c>
      <c r="GN15" s="9">
        <v>3982.68</v>
      </c>
      <c r="GO15" s="9">
        <v>2069.2199999999998</v>
      </c>
      <c r="GP15" s="9">
        <v>1913.46</v>
      </c>
      <c r="GQ15" s="9">
        <v>416.512</v>
      </c>
      <c r="GR15" s="9">
        <v>217.36799999999999</v>
      </c>
      <c r="GS15" s="9">
        <v>199.14500000000001</v>
      </c>
      <c r="GT15" s="9">
        <v>3048.1010000000001</v>
      </c>
      <c r="GU15" s="9">
        <v>1465.9649999999999</v>
      </c>
      <c r="GV15" s="9">
        <v>1582.136</v>
      </c>
      <c r="GW15" s="9">
        <v>283.11399999999998</v>
      </c>
      <c r="GX15" s="9">
        <v>132.423</v>
      </c>
      <c r="GY15" s="9">
        <v>150.691</v>
      </c>
      <c r="GZ15" s="9">
        <v>4672.1130000000003</v>
      </c>
      <c r="HA15" s="9">
        <v>2421.4650000000001</v>
      </c>
      <c r="HB15" s="9">
        <v>2250.6480000000001</v>
      </c>
      <c r="HC15" s="9">
        <v>4431.9589999999998</v>
      </c>
      <c r="HD15" s="9">
        <v>2300.0520000000001</v>
      </c>
      <c r="HE15" s="9">
        <v>2131.9079999999999</v>
      </c>
      <c r="HF15" s="9">
        <v>4194.5879999999997</v>
      </c>
      <c r="HG15" s="9">
        <v>2189.989</v>
      </c>
      <c r="HH15" s="9">
        <v>2004.5989999999999</v>
      </c>
      <c r="HI15" s="9">
        <v>850.48599999999999</v>
      </c>
      <c r="HJ15" s="9">
        <v>421.34800000000001</v>
      </c>
      <c r="HK15" s="9">
        <v>429.13799999999998</v>
      </c>
      <c r="HL15" s="9">
        <v>442.69400000000002</v>
      </c>
      <c r="HM15" s="9">
        <v>232.524</v>
      </c>
      <c r="HN15" s="9">
        <v>210.17</v>
      </c>
      <c r="HO15" s="9">
        <v>211.047</v>
      </c>
      <c r="HP15" s="9">
        <v>122.845</v>
      </c>
      <c r="HQ15" s="9">
        <v>88.200999999999993</v>
      </c>
      <c r="HR15" s="9">
        <v>163.73400000000001</v>
      </c>
      <c r="HS15" s="9">
        <v>86.596000000000004</v>
      </c>
      <c r="HT15" s="9">
        <v>77.138999999999996</v>
      </c>
      <c r="HU15" s="9">
        <v>1454.5219999999999</v>
      </c>
      <c r="HV15" s="9">
        <v>556.63800000000003</v>
      </c>
      <c r="HW15" s="9">
        <v>897.88400000000001</v>
      </c>
      <c r="HX15" s="9">
        <v>287.375</v>
      </c>
      <c r="HY15" s="9">
        <v>111.756</v>
      </c>
      <c r="HZ15" s="9">
        <v>175.619</v>
      </c>
      <c r="IA15" s="9">
        <v>81.873999999999995</v>
      </c>
      <c r="IB15" s="9">
        <v>34.566000000000003</v>
      </c>
      <c r="IC15" s="9">
        <v>47.308999999999997</v>
      </c>
      <c r="ID15" s="9">
        <v>243.08799999999999</v>
      </c>
      <c r="IE15" s="9">
        <v>94.929000000000002</v>
      </c>
      <c r="IF15" s="9">
        <v>148.15899999999999</v>
      </c>
      <c r="IG15" s="9">
        <v>44.765000000000001</v>
      </c>
      <c r="IH15" s="9">
        <v>23.337</v>
      </c>
      <c r="II15" s="9">
        <v>21.428999999999998</v>
      </c>
      <c r="IJ15" s="9">
        <v>182.07599999999999</v>
      </c>
      <c r="IK15" s="9">
        <v>64</v>
      </c>
      <c r="IL15" s="9">
        <v>118.077</v>
      </c>
      <c r="IM15" s="9">
        <v>27.047000000000001</v>
      </c>
      <c r="IN15" s="9">
        <v>9.3719999999999999</v>
      </c>
      <c r="IO15" s="9">
        <v>17.675000000000001</v>
      </c>
      <c r="IP15" s="9">
        <v>46.715000000000003</v>
      </c>
      <c r="IQ15" s="9">
        <v>18.024999999999999</v>
      </c>
    </row>
    <row r="16" spans="1:251">
      <c r="A16" s="10">
        <v>43862</v>
      </c>
      <c r="B16" s="9">
        <v>786.15700000000004</v>
      </c>
      <c r="C16" s="9">
        <v>803.30700000000002</v>
      </c>
      <c r="D16" s="9">
        <v>1426.377</v>
      </c>
      <c r="E16" s="9">
        <v>707.36099999999999</v>
      </c>
      <c r="F16" s="9">
        <v>719.01599999999996</v>
      </c>
      <c r="G16" s="9">
        <v>719.755</v>
      </c>
      <c r="H16" s="9">
        <v>343.41199999999998</v>
      </c>
      <c r="I16" s="9">
        <v>376.34300000000002</v>
      </c>
      <c r="J16" s="9">
        <v>509.5</v>
      </c>
      <c r="K16" s="9">
        <v>251.47800000000001</v>
      </c>
      <c r="L16" s="9">
        <v>258.02100000000002</v>
      </c>
      <c r="M16" s="9">
        <v>249.93199999999999</v>
      </c>
      <c r="N16" s="9">
        <v>116.274</v>
      </c>
      <c r="O16" s="9">
        <v>133.65799999999999</v>
      </c>
      <c r="P16" s="9">
        <v>276.79399999999998</v>
      </c>
      <c r="Q16" s="9">
        <v>158.571</v>
      </c>
      <c r="R16" s="9">
        <v>118.22199999999999</v>
      </c>
      <c r="S16" s="9">
        <v>966.90599999999995</v>
      </c>
      <c r="T16" s="9">
        <v>511.226</v>
      </c>
      <c r="U16" s="9">
        <v>455.68</v>
      </c>
      <c r="V16" s="9">
        <v>379.60399999999998</v>
      </c>
      <c r="W16" s="9">
        <v>195.66499999999999</v>
      </c>
      <c r="X16" s="9">
        <v>183.93899999999999</v>
      </c>
      <c r="Y16" s="9">
        <v>123.58799999999999</v>
      </c>
      <c r="Z16" s="9">
        <v>57.607999999999997</v>
      </c>
      <c r="AA16" s="9">
        <v>65.98</v>
      </c>
      <c r="AB16" s="9">
        <v>326.226</v>
      </c>
      <c r="AC16" s="9">
        <v>167.75399999999999</v>
      </c>
      <c r="AD16" s="9">
        <v>158.47200000000001</v>
      </c>
      <c r="AE16" s="9">
        <v>50.625999999999998</v>
      </c>
      <c r="AF16" s="9">
        <v>32.048999999999999</v>
      </c>
      <c r="AG16" s="9">
        <v>18.577000000000002</v>
      </c>
      <c r="AH16" s="9">
        <v>260.21899999999999</v>
      </c>
      <c r="AI16" s="9">
        <v>129.16300000000001</v>
      </c>
      <c r="AJ16" s="9">
        <v>131.05600000000001</v>
      </c>
      <c r="AK16" s="9">
        <v>18.988</v>
      </c>
      <c r="AL16" s="9">
        <v>9.657</v>
      </c>
      <c r="AM16" s="9">
        <v>9.3309999999999995</v>
      </c>
      <c r="AN16" s="9">
        <v>53.953000000000003</v>
      </c>
      <c r="AO16" s="9">
        <v>27.911999999999999</v>
      </c>
      <c r="AP16" s="9">
        <v>26.041</v>
      </c>
      <c r="AQ16" s="9">
        <v>15.948</v>
      </c>
      <c r="AR16" s="9">
        <v>0.45600000000000002</v>
      </c>
      <c r="AS16" s="9">
        <v>15.493</v>
      </c>
      <c r="AT16" s="9">
        <v>278.40600000000001</v>
      </c>
      <c r="AU16" s="9">
        <v>127.267</v>
      </c>
      <c r="AV16" s="9">
        <v>151.13999999999999</v>
      </c>
      <c r="AW16" s="9">
        <v>656.97199999999998</v>
      </c>
      <c r="AX16" s="9">
        <v>354.23700000000002</v>
      </c>
      <c r="AY16" s="9">
        <v>302.73500000000001</v>
      </c>
      <c r="AZ16" s="9">
        <v>91.552000000000007</v>
      </c>
      <c r="BA16" s="9">
        <v>55.561</v>
      </c>
      <c r="BB16" s="9">
        <v>35.991</v>
      </c>
      <c r="BC16" s="9">
        <v>565.41999999999996</v>
      </c>
      <c r="BD16" s="9">
        <v>298.67599999999999</v>
      </c>
      <c r="BE16" s="9">
        <v>266.74400000000003</v>
      </c>
      <c r="BF16" s="9">
        <v>2034.248</v>
      </c>
      <c r="BG16" s="9">
        <v>1026.8019999999999</v>
      </c>
      <c r="BH16" s="9">
        <v>1007.446</v>
      </c>
      <c r="BI16" s="9">
        <v>1152.1469999999999</v>
      </c>
      <c r="BJ16" s="9">
        <v>614.23599999999999</v>
      </c>
      <c r="BK16" s="9">
        <v>537.91099999999994</v>
      </c>
      <c r="BL16" s="9">
        <v>315.63200000000001</v>
      </c>
      <c r="BM16" s="9">
        <v>162.41200000000001</v>
      </c>
      <c r="BN16" s="9">
        <v>153.22</v>
      </c>
      <c r="BO16" s="9">
        <v>7166.3149999999996</v>
      </c>
      <c r="BP16" s="9">
        <v>3543.605</v>
      </c>
      <c r="BQ16" s="9">
        <v>3622.71</v>
      </c>
      <c r="BR16" s="9">
        <v>5894.451</v>
      </c>
      <c r="BS16" s="9">
        <v>3127.0529999999999</v>
      </c>
      <c r="BT16" s="9">
        <v>2767.3980000000001</v>
      </c>
      <c r="BU16" s="9">
        <v>783.18899999999996</v>
      </c>
      <c r="BV16" s="9">
        <v>420.97199999999998</v>
      </c>
      <c r="BW16" s="9">
        <v>362.21699999999998</v>
      </c>
      <c r="BX16" s="9">
        <v>412.98399999999998</v>
      </c>
      <c r="BY16" s="9">
        <v>143.90899999999999</v>
      </c>
      <c r="BZ16" s="9">
        <v>269.07600000000002</v>
      </c>
      <c r="CA16" s="9">
        <v>243.291</v>
      </c>
      <c r="CB16" s="9">
        <v>103.27800000000001</v>
      </c>
      <c r="CC16" s="9">
        <v>140.01300000000001</v>
      </c>
      <c r="CD16" s="9">
        <v>415.62700000000001</v>
      </c>
      <c r="CE16" s="9">
        <v>168.08099999999999</v>
      </c>
      <c r="CF16" s="9">
        <v>247.547</v>
      </c>
      <c r="CG16" s="9">
        <v>374.51400000000001</v>
      </c>
      <c r="CH16" s="9">
        <v>134.60599999999999</v>
      </c>
      <c r="CI16" s="9">
        <v>239.90799999999999</v>
      </c>
      <c r="CJ16" s="9">
        <v>1169.0719999999999</v>
      </c>
      <c r="CK16" s="9">
        <v>607.57899999999995</v>
      </c>
      <c r="CL16" s="9">
        <v>561.49300000000005</v>
      </c>
      <c r="CM16" s="9">
        <v>4725.3789999999999</v>
      </c>
      <c r="CN16" s="9">
        <v>2519.4740000000002</v>
      </c>
      <c r="CO16" s="9">
        <v>2205.9050000000002</v>
      </c>
      <c r="CP16" s="9">
        <v>1050.5989999999999</v>
      </c>
      <c r="CQ16" s="9">
        <v>540.00199999999995</v>
      </c>
      <c r="CR16" s="9">
        <v>510.59699999999998</v>
      </c>
      <c r="CS16" s="9">
        <v>4008.5810000000001</v>
      </c>
      <c r="CT16" s="9">
        <v>2048.3719999999998</v>
      </c>
      <c r="CU16" s="9">
        <v>1960.2090000000001</v>
      </c>
      <c r="CV16" s="9">
        <v>530.96699999999998</v>
      </c>
      <c r="CW16" s="9">
        <v>275.98700000000002</v>
      </c>
      <c r="CX16" s="9">
        <v>254.98099999999999</v>
      </c>
      <c r="CY16" s="9">
        <v>6212.7250000000004</v>
      </c>
      <c r="CZ16" s="9">
        <v>3252.8440000000001</v>
      </c>
      <c r="DA16" s="9">
        <v>2959.88</v>
      </c>
      <c r="DB16" s="9">
        <v>5598.8580000000002</v>
      </c>
      <c r="DC16" s="9">
        <v>2969.18</v>
      </c>
      <c r="DD16" s="9">
        <v>2629.6790000000001</v>
      </c>
      <c r="DE16" s="9">
        <v>5309.6819999999998</v>
      </c>
      <c r="DF16" s="9">
        <v>2854.8780000000002</v>
      </c>
      <c r="DG16" s="9">
        <v>2454.8040000000001</v>
      </c>
      <c r="DH16" s="9">
        <v>1471.42</v>
      </c>
      <c r="DI16" s="9">
        <v>751.79600000000005</v>
      </c>
      <c r="DJ16" s="9">
        <v>719.62400000000002</v>
      </c>
      <c r="DK16" s="9">
        <v>901.28399999999999</v>
      </c>
      <c r="DL16" s="9">
        <v>460.77600000000001</v>
      </c>
      <c r="DM16" s="9">
        <v>440.50799999999998</v>
      </c>
      <c r="DN16" s="9">
        <v>583.01</v>
      </c>
      <c r="DO16" s="9">
        <v>334.98500000000001</v>
      </c>
      <c r="DP16" s="9">
        <v>248.02600000000001</v>
      </c>
      <c r="DQ16" s="9">
        <v>243.44300000000001</v>
      </c>
      <c r="DR16" s="9">
        <v>127.116</v>
      </c>
      <c r="DS16" s="9">
        <v>116.327</v>
      </c>
      <c r="DT16" s="9">
        <v>1028.421</v>
      </c>
      <c r="DU16" s="9">
        <v>289.43700000000001</v>
      </c>
      <c r="DV16" s="9">
        <v>738.98400000000004</v>
      </c>
      <c r="DW16" s="9">
        <v>533.24099999999999</v>
      </c>
      <c r="DX16" s="9">
        <v>126.96</v>
      </c>
      <c r="DY16" s="9">
        <v>406.28100000000001</v>
      </c>
      <c r="DZ16" s="9">
        <v>137.91499999999999</v>
      </c>
      <c r="EA16" s="9">
        <v>48.417999999999999</v>
      </c>
      <c r="EB16" s="9">
        <v>89.495999999999995</v>
      </c>
      <c r="EC16" s="9">
        <v>449.91199999999998</v>
      </c>
      <c r="ED16" s="9">
        <v>107.25</v>
      </c>
      <c r="EE16" s="9">
        <v>342.66199999999998</v>
      </c>
      <c r="EF16" s="9">
        <v>107.771</v>
      </c>
      <c r="EG16" s="9">
        <v>28.120999999999999</v>
      </c>
      <c r="EH16" s="9">
        <v>79.650000000000006</v>
      </c>
      <c r="EI16" s="9">
        <v>313.12</v>
      </c>
      <c r="EJ16" s="9">
        <v>67.046999999999997</v>
      </c>
      <c r="EK16" s="9">
        <v>246.07300000000001</v>
      </c>
      <c r="EL16" s="9">
        <v>21.245999999999999</v>
      </c>
      <c r="EM16" s="9">
        <v>5.726</v>
      </c>
      <c r="EN16" s="9">
        <v>15.52</v>
      </c>
      <c r="EO16" s="9">
        <v>85.933000000000007</v>
      </c>
      <c r="EP16" s="9">
        <v>21.24</v>
      </c>
      <c r="EQ16" s="9">
        <v>64.692999999999998</v>
      </c>
      <c r="ER16" s="9">
        <v>202.27699999999999</v>
      </c>
      <c r="ES16" s="9">
        <v>13.632999999999999</v>
      </c>
      <c r="ET16" s="9">
        <v>188.64400000000001</v>
      </c>
      <c r="EU16" s="9">
        <v>687.24699999999996</v>
      </c>
      <c r="EV16" s="9">
        <v>188.71700000000001</v>
      </c>
      <c r="EW16" s="9">
        <v>498.529</v>
      </c>
      <c r="EX16" s="9">
        <v>779.28800000000001</v>
      </c>
      <c r="EY16" s="9">
        <v>255.60599999999999</v>
      </c>
      <c r="EZ16" s="9">
        <v>523.68200000000002</v>
      </c>
      <c r="FA16" s="9">
        <v>149.59200000000001</v>
      </c>
      <c r="FB16" s="9">
        <v>49.743000000000002</v>
      </c>
      <c r="FC16" s="9">
        <v>99.849000000000004</v>
      </c>
      <c r="FD16" s="9">
        <v>629.69600000000003</v>
      </c>
      <c r="FE16" s="9">
        <v>205.863</v>
      </c>
      <c r="FF16" s="9">
        <v>423.83300000000003</v>
      </c>
      <c r="FG16" s="9">
        <v>6044.0439999999999</v>
      </c>
      <c r="FH16" s="9">
        <v>3176.7959999999998</v>
      </c>
      <c r="FI16" s="9">
        <v>2867.2469999999998</v>
      </c>
      <c r="FJ16" s="9">
        <v>1122.271</v>
      </c>
      <c r="FK16" s="9">
        <v>366.80900000000003</v>
      </c>
      <c r="FL16" s="9">
        <v>755.46299999999997</v>
      </c>
      <c r="FM16" s="9">
        <v>401.54599999999999</v>
      </c>
      <c r="FN16" s="9">
        <v>102.36499999999999</v>
      </c>
      <c r="FO16" s="9">
        <v>299.18200000000002</v>
      </c>
      <c r="FP16" s="9">
        <v>6169.2820000000002</v>
      </c>
      <c r="FQ16" s="9">
        <v>3010.3969999999999</v>
      </c>
      <c r="FR16" s="9">
        <v>3158.8850000000002</v>
      </c>
      <c r="FS16" s="9">
        <v>4548.366</v>
      </c>
      <c r="FT16" s="9">
        <v>2376.8850000000002</v>
      </c>
      <c r="FU16" s="9">
        <v>2171.4810000000002</v>
      </c>
      <c r="FV16" s="9">
        <v>504.48399999999998</v>
      </c>
      <c r="FW16" s="9">
        <v>240.774</v>
      </c>
      <c r="FX16" s="9">
        <v>263.71100000000001</v>
      </c>
      <c r="FY16" s="9">
        <v>309.66399999999999</v>
      </c>
      <c r="FZ16" s="9">
        <v>99.718000000000004</v>
      </c>
      <c r="GA16" s="9">
        <v>209.946</v>
      </c>
      <c r="GB16" s="9">
        <v>164.23099999999999</v>
      </c>
      <c r="GC16" s="9">
        <v>65.965000000000003</v>
      </c>
      <c r="GD16" s="9">
        <v>98.266000000000005</v>
      </c>
      <c r="GE16" s="9">
        <v>338.41399999999999</v>
      </c>
      <c r="GF16" s="9">
        <v>125.358</v>
      </c>
      <c r="GG16" s="9">
        <v>213.05600000000001</v>
      </c>
      <c r="GH16" s="9">
        <v>298.49799999999999</v>
      </c>
      <c r="GI16" s="9">
        <v>95.521000000000001</v>
      </c>
      <c r="GJ16" s="9">
        <v>202.976</v>
      </c>
      <c r="GK16" s="9">
        <v>451.98200000000003</v>
      </c>
      <c r="GL16" s="9">
        <v>231.245</v>
      </c>
      <c r="GM16" s="9">
        <v>220.73699999999999</v>
      </c>
      <c r="GN16" s="9">
        <v>4096.384</v>
      </c>
      <c r="GO16" s="9">
        <v>2145.6410000000001</v>
      </c>
      <c r="GP16" s="9">
        <v>1950.7429999999999</v>
      </c>
      <c r="GQ16" s="9">
        <v>403.90300000000002</v>
      </c>
      <c r="GR16" s="9">
        <v>204.32400000000001</v>
      </c>
      <c r="GS16" s="9">
        <v>199.57900000000001</v>
      </c>
      <c r="GT16" s="9">
        <v>3145.15</v>
      </c>
      <c r="GU16" s="9">
        <v>1535.68</v>
      </c>
      <c r="GV16" s="9">
        <v>1609.471</v>
      </c>
      <c r="GW16" s="9">
        <v>311.91399999999999</v>
      </c>
      <c r="GX16" s="9">
        <v>153.328</v>
      </c>
      <c r="GY16" s="9">
        <v>158.58600000000001</v>
      </c>
      <c r="GZ16" s="9">
        <v>4781.9970000000003</v>
      </c>
      <c r="HA16" s="9">
        <v>2488.0459999999998</v>
      </c>
      <c r="HB16" s="9">
        <v>2293.9520000000002</v>
      </c>
      <c r="HC16" s="9">
        <v>4560.0439999999999</v>
      </c>
      <c r="HD16" s="9">
        <v>2382.3150000000001</v>
      </c>
      <c r="HE16" s="9">
        <v>2177.7289999999998</v>
      </c>
      <c r="HF16" s="9">
        <v>4320.4080000000004</v>
      </c>
      <c r="HG16" s="9">
        <v>2267.58</v>
      </c>
      <c r="HH16" s="9">
        <v>2052.828</v>
      </c>
      <c r="HI16" s="9">
        <v>901.53200000000004</v>
      </c>
      <c r="HJ16" s="9">
        <v>444.33699999999999</v>
      </c>
      <c r="HK16" s="9">
        <v>457.19499999999999</v>
      </c>
      <c r="HL16" s="9">
        <v>451.79</v>
      </c>
      <c r="HM16" s="9">
        <v>232.79300000000001</v>
      </c>
      <c r="HN16" s="9">
        <v>218.99700000000001</v>
      </c>
      <c r="HO16" s="9">
        <v>218.15899999999999</v>
      </c>
      <c r="HP16" s="9">
        <v>121.633</v>
      </c>
      <c r="HQ16" s="9">
        <v>96.525999999999996</v>
      </c>
      <c r="HR16" s="9">
        <v>171.745</v>
      </c>
      <c r="HS16" s="9">
        <v>88.796999999999997</v>
      </c>
      <c r="HT16" s="9">
        <v>82.948999999999998</v>
      </c>
      <c r="HU16" s="9">
        <v>1449.171</v>
      </c>
      <c r="HV16" s="9">
        <v>544.71500000000003</v>
      </c>
      <c r="HW16" s="9">
        <v>904.45600000000002</v>
      </c>
      <c r="HX16" s="9">
        <v>307.14</v>
      </c>
      <c r="HY16" s="9">
        <v>114.858</v>
      </c>
      <c r="HZ16" s="9">
        <v>192.28100000000001</v>
      </c>
      <c r="IA16" s="9">
        <v>103.604</v>
      </c>
      <c r="IB16" s="9">
        <v>42.222000000000001</v>
      </c>
      <c r="IC16" s="9">
        <v>61.381999999999998</v>
      </c>
      <c r="ID16" s="9">
        <v>253.56399999999999</v>
      </c>
      <c r="IE16" s="9">
        <v>98.221999999999994</v>
      </c>
      <c r="IF16" s="9">
        <v>155.34200000000001</v>
      </c>
      <c r="IG16" s="9">
        <v>50.378999999999998</v>
      </c>
      <c r="IH16" s="9">
        <v>24.442</v>
      </c>
      <c r="II16" s="9">
        <v>25.937000000000001</v>
      </c>
      <c r="IJ16" s="9">
        <v>185.45500000000001</v>
      </c>
      <c r="IK16" s="9">
        <v>66.251999999999995</v>
      </c>
      <c r="IL16" s="9">
        <v>119.20399999999999</v>
      </c>
      <c r="IM16" s="9">
        <v>27.744</v>
      </c>
      <c r="IN16" s="9">
        <v>9.7919999999999998</v>
      </c>
      <c r="IO16" s="9">
        <v>17.952000000000002</v>
      </c>
      <c r="IP16" s="9">
        <v>58.822000000000003</v>
      </c>
      <c r="IQ16" s="9">
        <v>19.074000000000002</v>
      </c>
    </row>
    <row r="17" spans="1:251">
      <c r="A17" s="10">
        <v>44228</v>
      </c>
      <c r="B17" s="9">
        <v>751.02300000000002</v>
      </c>
      <c r="C17" s="9">
        <v>771.01499999999999</v>
      </c>
      <c r="D17" s="9">
        <v>1377.3869999999999</v>
      </c>
      <c r="E17" s="9">
        <v>683.58100000000002</v>
      </c>
      <c r="F17" s="9">
        <v>693.80700000000002</v>
      </c>
      <c r="G17" s="9">
        <v>664.48500000000001</v>
      </c>
      <c r="H17" s="9">
        <v>312.76499999999999</v>
      </c>
      <c r="I17" s="9">
        <v>351.72</v>
      </c>
      <c r="J17" s="9">
        <v>448.78199999999998</v>
      </c>
      <c r="K17" s="9">
        <v>225.86199999999999</v>
      </c>
      <c r="L17" s="9">
        <v>222.92</v>
      </c>
      <c r="M17" s="9">
        <v>246.08600000000001</v>
      </c>
      <c r="N17" s="9">
        <v>122.78100000000001</v>
      </c>
      <c r="O17" s="9">
        <v>123.30500000000001</v>
      </c>
      <c r="P17" s="9">
        <v>278.41699999999997</v>
      </c>
      <c r="Q17" s="9">
        <v>158.47900000000001</v>
      </c>
      <c r="R17" s="9">
        <v>119.938</v>
      </c>
      <c r="S17" s="9">
        <v>926.75800000000004</v>
      </c>
      <c r="T17" s="9">
        <v>486.49099999999999</v>
      </c>
      <c r="U17" s="9">
        <v>440.267</v>
      </c>
      <c r="V17" s="9">
        <v>381.00799999999998</v>
      </c>
      <c r="W17" s="9">
        <v>207.102</v>
      </c>
      <c r="X17" s="9">
        <v>173.90600000000001</v>
      </c>
      <c r="Y17" s="9">
        <v>133.24799999999999</v>
      </c>
      <c r="Z17" s="9">
        <v>73.155000000000001</v>
      </c>
      <c r="AA17" s="9">
        <v>60.093000000000004</v>
      </c>
      <c r="AB17" s="9">
        <v>329.846</v>
      </c>
      <c r="AC17" s="9">
        <v>178.595</v>
      </c>
      <c r="AD17" s="9">
        <v>151.251</v>
      </c>
      <c r="AE17" s="9">
        <v>40.451999999999998</v>
      </c>
      <c r="AF17" s="9">
        <v>23.137</v>
      </c>
      <c r="AG17" s="9">
        <v>17.315000000000001</v>
      </c>
      <c r="AH17" s="9">
        <v>267.79300000000001</v>
      </c>
      <c r="AI17" s="9">
        <v>145.542</v>
      </c>
      <c r="AJ17" s="9">
        <v>122.251</v>
      </c>
      <c r="AK17" s="9">
        <v>19.728999999999999</v>
      </c>
      <c r="AL17" s="9">
        <v>12.989000000000001</v>
      </c>
      <c r="AM17" s="9">
        <v>6.74</v>
      </c>
      <c r="AN17" s="9">
        <v>51.843000000000004</v>
      </c>
      <c r="AO17" s="9">
        <v>28.507000000000001</v>
      </c>
      <c r="AP17" s="9">
        <v>23.335999999999999</v>
      </c>
      <c r="AQ17" s="9">
        <v>14.53</v>
      </c>
      <c r="AR17" s="9">
        <v>1.663</v>
      </c>
      <c r="AS17" s="9">
        <v>12.868</v>
      </c>
      <c r="AT17" s="9">
        <v>255.96600000000001</v>
      </c>
      <c r="AU17" s="9">
        <v>120.03400000000001</v>
      </c>
      <c r="AV17" s="9">
        <v>135.93199999999999</v>
      </c>
      <c r="AW17" s="9">
        <v>660.10599999999999</v>
      </c>
      <c r="AX17" s="9">
        <v>365.58</v>
      </c>
      <c r="AY17" s="9">
        <v>294.52600000000001</v>
      </c>
      <c r="AZ17" s="9">
        <v>85.718999999999994</v>
      </c>
      <c r="BA17" s="9">
        <v>48.215000000000003</v>
      </c>
      <c r="BB17" s="9">
        <v>37.503999999999998</v>
      </c>
      <c r="BC17" s="9">
        <v>574.38699999999994</v>
      </c>
      <c r="BD17" s="9">
        <v>317.36500000000001</v>
      </c>
      <c r="BE17" s="9">
        <v>257.02199999999999</v>
      </c>
      <c r="BF17" s="9">
        <v>1953.066</v>
      </c>
      <c r="BG17" s="9">
        <v>980.96600000000001</v>
      </c>
      <c r="BH17" s="9">
        <v>972.1</v>
      </c>
      <c r="BI17" s="9">
        <v>1119.4559999999999</v>
      </c>
      <c r="BJ17" s="9">
        <v>596.755</v>
      </c>
      <c r="BK17" s="9">
        <v>522.70100000000002</v>
      </c>
      <c r="BL17" s="9">
        <v>324.50099999999998</v>
      </c>
      <c r="BM17" s="9">
        <v>176.86799999999999</v>
      </c>
      <c r="BN17" s="9">
        <v>147.63399999999999</v>
      </c>
      <c r="BO17" s="9">
        <v>7159.902</v>
      </c>
      <c r="BP17" s="9">
        <v>3536.3310000000001</v>
      </c>
      <c r="BQ17" s="9">
        <v>3623.5709999999999</v>
      </c>
      <c r="BR17" s="9">
        <v>5884.6890000000003</v>
      </c>
      <c r="BS17" s="9">
        <v>3112.6210000000001</v>
      </c>
      <c r="BT17" s="9">
        <v>2772.0680000000002</v>
      </c>
      <c r="BU17" s="9">
        <v>725.553</v>
      </c>
      <c r="BV17" s="9">
        <v>401.62700000000001</v>
      </c>
      <c r="BW17" s="9">
        <v>323.92599999999999</v>
      </c>
      <c r="BX17" s="9">
        <v>397.25</v>
      </c>
      <c r="BY17" s="9">
        <v>145.06899999999999</v>
      </c>
      <c r="BZ17" s="9">
        <v>252.18100000000001</v>
      </c>
      <c r="CA17" s="9">
        <v>251.55</v>
      </c>
      <c r="CB17" s="9">
        <v>118.86</v>
      </c>
      <c r="CC17" s="9">
        <v>132.69</v>
      </c>
      <c r="CD17" s="9">
        <v>438.50599999999997</v>
      </c>
      <c r="CE17" s="9">
        <v>189.8</v>
      </c>
      <c r="CF17" s="9">
        <v>248.70699999999999</v>
      </c>
      <c r="CG17" s="9">
        <v>367.65</v>
      </c>
      <c r="CH17" s="9">
        <v>140.30500000000001</v>
      </c>
      <c r="CI17" s="9">
        <v>227.345</v>
      </c>
      <c r="CJ17" s="9">
        <v>1058.98</v>
      </c>
      <c r="CK17" s="9">
        <v>535.75400000000002</v>
      </c>
      <c r="CL17" s="9">
        <v>523.226</v>
      </c>
      <c r="CM17" s="9">
        <v>4825.7089999999998</v>
      </c>
      <c r="CN17" s="9">
        <v>2576.8670000000002</v>
      </c>
      <c r="CO17" s="9">
        <v>2248.8420000000001</v>
      </c>
      <c r="CP17" s="9">
        <v>955.23299999999995</v>
      </c>
      <c r="CQ17" s="9">
        <v>477.69900000000001</v>
      </c>
      <c r="CR17" s="9">
        <v>477.53399999999999</v>
      </c>
      <c r="CS17" s="9">
        <v>4124.2439999999997</v>
      </c>
      <c r="CT17" s="9">
        <v>2142.1619999999998</v>
      </c>
      <c r="CU17" s="9">
        <v>1982.0820000000001</v>
      </c>
      <c r="CV17" s="9">
        <v>522.20899999999995</v>
      </c>
      <c r="CW17" s="9">
        <v>254.57</v>
      </c>
      <c r="CX17" s="9">
        <v>267.63900000000001</v>
      </c>
      <c r="CY17" s="9">
        <v>6200.2479999999996</v>
      </c>
      <c r="CZ17" s="9">
        <v>3230.5149999999999</v>
      </c>
      <c r="DA17" s="9">
        <v>2969.7330000000002</v>
      </c>
      <c r="DB17" s="9">
        <v>5640.723</v>
      </c>
      <c r="DC17" s="9">
        <v>2969.7249999999999</v>
      </c>
      <c r="DD17" s="9">
        <v>2670.998</v>
      </c>
      <c r="DE17" s="9">
        <v>5327.2870000000003</v>
      </c>
      <c r="DF17" s="9">
        <v>2842.6660000000002</v>
      </c>
      <c r="DG17" s="9">
        <v>2484.6210000000001</v>
      </c>
      <c r="DH17" s="9">
        <v>1368.3309999999999</v>
      </c>
      <c r="DI17" s="9">
        <v>650.50099999999998</v>
      </c>
      <c r="DJ17" s="9">
        <v>717.83100000000002</v>
      </c>
      <c r="DK17" s="9">
        <v>815.04399999999998</v>
      </c>
      <c r="DL17" s="9">
        <v>385.9</v>
      </c>
      <c r="DM17" s="9">
        <v>429.14400000000001</v>
      </c>
      <c r="DN17" s="9">
        <v>499.48500000000001</v>
      </c>
      <c r="DO17" s="9">
        <v>268.00599999999997</v>
      </c>
      <c r="DP17" s="9">
        <v>231.47900000000001</v>
      </c>
      <c r="DQ17" s="9">
        <v>294.81900000000002</v>
      </c>
      <c r="DR17" s="9">
        <v>157.99</v>
      </c>
      <c r="DS17" s="9">
        <v>136.82900000000001</v>
      </c>
      <c r="DT17" s="9">
        <v>980.39499999999998</v>
      </c>
      <c r="DU17" s="9">
        <v>265.72000000000003</v>
      </c>
      <c r="DV17" s="9">
        <v>714.67399999999998</v>
      </c>
      <c r="DW17" s="9">
        <v>508.82900000000001</v>
      </c>
      <c r="DX17" s="9">
        <v>112.943</v>
      </c>
      <c r="DY17" s="9">
        <v>395.88600000000002</v>
      </c>
      <c r="DZ17" s="9">
        <v>151.69499999999999</v>
      </c>
      <c r="EA17" s="9">
        <v>47.875</v>
      </c>
      <c r="EB17" s="9">
        <v>103.82</v>
      </c>
      <c r="EC17" s="9">
        <v>420.08499999999998</v>
      </c>
      <c r="ED17" s="9">
        <v>96.27</v>
      </c>
      <c r="EE17" s="9">
        <v>323.81599999999997</v>
      </c>
      <c r="EF17" s="9">
        <v>107.84099999999999</v>
      </c>
      <c r="EG17" s="9">
        <v>25.143999999999998</v>
      </c>
      <c r="EH17" s="9">
        <v>82.697000000000003</v>
      </c>
      <c r="EI17" s="9">
        <v>277.62299999999999</v>
      </c>
      <c r="EJ17" s="9">
        <v>59.3</v>
      </c>
      <c r="EK17" s="9">
        <v>218.32400000000001</v>
      </c>
      <c r="EL17" s="9">
        <v>18.632999999999999</v>
      </c>
      <c r="EM17" s="9">
        <v>4.3460000000000001</v>
      </c>
      <c r="EN17" s="9">
        <v>14.287000000000001</v>
      </c>
      <c r="EO17" s="9">
        <v>90.715999999999994</v>
      </c>
      <c r="EP17" s="9">
        <v>17.297999999999998</v>
      </c>
      <c r="EQ17" s="9">
        <v>73.417000000000002</v>
      </c>
      <c r="ER17" s="9">
        <v>185.244</v>
      </c>
      <c r="ES17" s="9">
        <v>10.239000000000001</v>
      </c>
      <c r="ET17" s="9">
        <v>175.00399999999999</v>
      </c>
      <c r="EU17" s="9">
        <v>674.52800000000002</v>
      </c>
      <c r="EV17" s="9">
        <v>176.328</v>
      </c>
      <c r="EW17" s="9">
        <v>498.2</v>
      </c>
      <c r="EX17" s="9">
        <v>805.61900000000003</v>
      </c>
      <c r="EY17" s="9">
        <v>271.55799999999999</v>
      </c>
      <c r="EZ17" s="9">
        <v>534.06200000000001</v>
      </c>
      <c r="FA17" s="9">
        <v>148.60300000000001</v>
      </c>
      <c r="FB17" s="9">
        <v>45.021999999999998</v>
      </c>
      <c r="FC17" s="9">
        <v>103.58</v>
      </c>
      <c r="FD17" s="9">
        <v>657.01700000000005</v>
      </c>
      <c r="FE17" s="9">
        <v>226.535</v>
      </c>
      <c r="FF17" s="9">
        <v>430.48099999999999</v>
      </c>
      <c r="FG17" s="9">
        <v>6033.2920000000004</v>
      </c>
      <c r="FH17" s="9">
        <v>3157.643</v>
      </c>
      <c r="FI17" s="9">
        <v>2875.6480000000001</v>
      </c>
      <c r="FJ17" s="9">
        <v>1126.6099999999999</v>
      </c>
      <c r="FK17" s="9">
        <v>378.68799999999999</v>
      </c>
      <c r="FL17" s="9">
        <v>747.923</v>
      </c>
      <c r="FM17" s="9">
        <v>372.69299999999998</v>
      </c>
      <c r="FN17" s="9">
        <v>89.53</v>
      </c>
      <c r="FO17" s="9">
        <v>283.16300000000001</v>
      </c>
      <c r="FP17" s="9">
        <v>6184.6289999999999</v>
      </c>
      <c r="FQ17" s="9">
        <v>3015.84</v>
      </c>
      <c r="FR17" s="9">
        <v>3168.7890000000002</v>
      </c>
      <c r="FS17" s="9">
        <v>4545.1970000000001</v>
      </c>
      <c r="FT17" s="9">
        <v>2356.83</v>
      </c>
      <c r="FU17" s="9">
        <v>2188.3670000000002</v>
      </c>
      <c r="FV17" s="9">
        <v>460.89499999999998</v>
      </c>
      <c r="FW17" s="9">
        <v>242.84700000000001</v>
      </c>
      <c r="FX17" s="9">
        <v>218.048</v>
      </c>
      <c r="FY17" s="9">
        <v>282.274</v>
      </c>
      <c r="FZ17" s="9">
        <v>109.411</v>
      </c>
      <c r="GA17" s="9">
        <v>172.863</v>
      </c>
      <c r="GB17" s="9">
        <v>156.304</v>
      </c>
      <c r="GC17" s="9">
        <v>78.545000000000002</v>
      </c>
      <c r="GD17" s="9">
        <v>77.759</v>
      </c>
      <c r="GE17" s="9">
        <v>332.23099999999999</v>
      </c>
      <c r="GF17" s="9">
        <v>150.93</v>
      </c>
      <c r="GG17" s="9">
        <v>181.30099999999999</v>
      </c>
      <c r="GH17" s="9">
        <v>267.45100000000002</v>
      </c>
      <c r="GI17" s="9">
        <v>104.533</v>
      </c>
      <c r="GJ17" s="9">
        <v>162.91800000000001</v>
      </c>
      <c r="GK17" s="9">
        <v>454.35899999999998</v>
      </c>
      <c r="GL17" s="9">
        <v>231.68799999999999</v>
      </c>
      <c r="GM17" s="9">
        <v>222.67</v>
      </c>
      <c r="GN17" s="9">
        <v>4090.8389999999999</v>
      </c>
      <c r="GO17" s="9">
        <v>2125.1419999999998</v>
      </c>
      <c r="GP17" s="9">
        <v>1965.6969999999999</v>
      </c>
      <c r="GQ17" s="9">
        <v>401.92500000000001</v>
      </c>
      <c r="GR17" s="9">
        <v>201.34100000000001</v>
      </c>
      <c r="GS17" s="9">
        <v>200.58500000000001</v>
      </c>
      <c r="GT17" s="9">
        <v>3125.6260000000002</v>
      </c>
      <c r="GU17" s="9">
        <v>1502.8040000000001</v>
      </c>
      <c r="GV17" s="9">
        <v>1622.8209999999999</v>
      </c>
      <c r="GW17" s="9">
        <v>303.86900000000003</v>
      </c>
      <c r="GX17" s="9">
        <v>149.85900000000001</v>
      </c>
      <c r="GY17" s="9">
        <v>154.011</v>
      </c>
      <c r="GZ17" s="9">
        <v>4773.2929999999997</v>
      </c>
      <c r="HA17" s="9">
        <v>2459.1480000000001</v>
      </c>
      <c r="HB17" s="9">
        <v>2314.145</v>
      </c>
      <c r="HC17" s="9">
        <v>4569.0540000000001</v>
      </c>
      <c r="HD17" s="9">
        <v>2358.1350000000002</v>
      </c>
      <c r="HE17" s="9">
        <v>2210.9189999999999</v>
      </c>
      <c r="HF17" s="9">
        <v>4318.9960000000001</v>
      </c>
      <c r="HG17" s="9">
        <v>2239.0520000000001</v>
      </c>
      <c r="HH17" s="9">
        <v>2079.944</v>
      </c>
      <c r="HI17" s="9">
        <v>900.32899999999995</v>
      </c>
      <c r="HJ17" s="9">
        <v>418.25099999999998</v>
      </c>
      <c r="HK17" s="9">
        <v>482.07799999999997</v>
      </c>
      <c r="HL17" s="9">
        <v>450.77199999999999</v>
      </c>
      <c r="HM17" s="9">
        <v>216.209</v>
      </c>
      <c r="HN17" s="9">
        <v>234.56299999999999</v>
      </c>
      <c r="HO17" s="9">
        <v>222.67599999999999</v>
      </c>
      <c r="HP17" s="9">
        <v>113.89100000000001</v>
      </c>
      <c r="HQ17" s="9">
        <v>108.785</v>
      </c>
      <c r="HR17" s="9">
        <v>217.56200000000001</v>
      </c>
      <c r="HS17" s="9">
        <v>116.428</v>
      </c>
      <c r="HT17" s="9">
        <v>101.134</v>
      </c>
      <c r="HU17" s="9">
        <v>1421.87</v>
      </c>
      <c r="HV17" s="9">
        <v>542.58199999999999</v>
      </c>
      <c r="HW17" s="9">
        <v>879.28800000000001</v>
      </c>
      <c r="HX17" s="9">
        <v>348.572</v>
      </c>
      <c r="HY17" s="9">
        <v>124.417</v>
      </c>
      <c r="HZ17" s="9">
        <v>224.154</v>
      </c>
      <c r="IA17" s="9">
        <v>102.768</v>
      </c>
      <c r="IB17" s="9">
        <v>40.447000000000003</v>
      </c>
      <c r="IC17" s="9">
        <v>62.320999999999998</v>
      </c>
      <c r="ID17" s="9">
        <v>291.61799999999999</v>
      </c>
      <c r="IE17" s="9">
        <v>107.452</v>
      </c>
      <c r="IF17" s="9">
        <v>184.166</v>
      </c>
      <c r="IG17" s="9">
        <v>55.136000000000003</v>
      </c>
      <c r="IH17" s="9">
        <v>25.911999999999999</v>
      </c>
      <c r="II17" s="9">
        <v>29.222999999999999</v>
      </c>
      <c r="IJ17" s="9">
        <v>219.435</v>
      </c>
      <c r="IK17" s="9">
        <v>78.274000000000001</v>
      </c>
      <c r="IL17" s="9">
        <v>141.161</v>
      </c>
      <c r="IM17" s="9">
        <v>43.363</v>
      </c>
      <c r="IN17" s="9">
        <v>18.335999999999999</v>
      </c>
      <c r="IO17" s="9">
        <v>25.027000000000001</v>
      </c>
      <c r="IP17" s="9">
        <v>60.334000000000003</v>
      </c>
      <c r="IQ17" s="9">
        <v>19.844000000000001</v>
      </c>
    </row>
    <row r="18" spans="1:251">
      <c r="A18" s="10">
        <v>44593</v>
      </c>
      <c r="B18" s="9">
        <v>759.18299999999999</v>
      </c>
      <c r="C18" s="9">
        <v>759.101</v>
      </c>
      <c r="D18" s="9">
        <v>1386.5640000000001</v>
      </c>
      <c r="E18" s="9">
        <v>691.41899999999998</v>
      </c>
      <c r="F18" s="9">
        <v>695.14499999999998</v>
      </c>
      <c r="G18" s="9">
        <v>764.851</v>
      </c>
      <c r="H18" s="9">
        <v>358.00700000000001</v>
      </c>
      <c r="I18" s="9">
        <v>406.84399999999999</v>
      </c>
      <c r="J18" s="9">
        <v>524.43799999999999</v>
      </c>
      <c r="K18" s="9">
        <v>258.84699999999998</v>
      </c>
      <c r="L18" s="9">
        <v>265.59199999999998</v>
      </c>
      <c r="M18" s="9">
        <v>312.637</v>
      </c>
      <c r="N18" s="9">
        <v>141.02000000000001</v>
      </c>
      <c r="O18" s="9">
        <v>171.61699999999999</v>
      </c>
      <c r="P18" s="9">
        <v>199.13200000000001</v>
      </c>
      <c r="Q18" s="9">
        <v>117.514</v>
      </c>
      <c r="R18" s="9">
        <v>81.617999999999995</v>
      </c>
      <c r="S18" s="9">
        <v>858.89800000000002</v>
      </c>
      <c r="T18" s="9">
        <v>449.33499999999998</v>
      </c>
      <c r="U18" s="9">
        <v>409.56299999999999</v>
      </c>
      <c r="V18" s="9">
        <v>339.971</v>
      </c>
      <c r="W18" s="9">
        <v>176.28299999999999</v>
      </c>
      <c r="X18" s="9">
        <v>163.68799999999999</v>
      </c>
      <c r="Y18" s="9">
        <v>117.812</v>
      </c>
      <c r="Z18" s="9">
        <v>60.893000000000001</v>
      </c>
      <c r="AA18" s="9">
        <v>56.918999999999997</v>
      </c>
      <c r="AB18" s="9">
        <v>292.57499999999999</v>
      </c>
      <c r="AC18" s="9">
        <v>154.28700000000001</v>
      </c>
      <c r="AD18" s="9">
        <v>138.28800000000001</v>
      </c>
      <c r="AE18" s="9">
        <v>49.134</v>
      </c>
      <c r="AF18" s="9">
        <v>24.998000000000001</v>
      </c>
      <c r="AG18" s="9">
        <v>24.135999999999999</v>
      </c>
      <c r="AH18" s="9">
        <v>222.34299999999999</v>
      </c>
      <c r="AI18" s="9">
        <v>118.15900000000001</v>
      </c>
      <c r="AJ18" s="9">
        <v>104.184</v>
      </c>
      <c r="AK18" s="9">
        <v>11.661</v>
      </c>
      <c r="AL18" s="9">
        <v>4.1509999999999998</v>
      </c>
      <c r="AM18" s="9">
        <v>7.51</v>
      </c>
      <c r="AN18" s="9">
        <v>49.701999999999998</v>
      </c>
      <c r="AO18" s="9">
        <v>23.129000000000001</v>
      </c>
      <c r="AP18" s="9">
        <v>26.574000000000002</v>
      </c>
      <c r="AQ18" s="9">
        <v>7.71</v>
      </c>
      <c r="AR18" s="9">
        <v>0.60699999999999998</v>
      </c>
      <c r="AS18" s="9">
        <v>7.1040000000000001</v>
      </c>
      <c r="AT18" s="9">
        <v>257.19400000000002</v>
      </c>
      <c r="AU18" s="9">
        <v>127.672</v>
      </c>
      <c r="AV18" s="9">
        <v>129.52199999999999</v>
      </c>
      <c r="AW18" s="9">
        <v>541.41</v>
      </c>
      <c r="AX18" s="9">
        <v>294.93</v>
      </c>
      <c r="AY18" s="9">
        <v>246.48</v>
      </c>
      <c r="AZ18" s="9">
        <v>91.515000000000001</v>
      </c>
      <c r="BA18" s="9">
        <v>52.494999999999997</v>
      </c>
      <c r="BB18" s="9">
        <v>39.018999999999998</v>
      </c>
      <c r="BC18" s="9">
        <v>449.89499999999998</v>
      </c>
      <c r="BD18" s="9">
        <v>242.434</v>
      </c>
      <c r="BE18" s="9">
        <v>207.46100000000001</v>
      </c>
      <c r="BF18" s="9">
        <v>2049.5770000000002</v>
      </c>
      <c r="BG18" s="9">
        <v>1030.759</v>
      </c>
      <c r="BH18" s="9">
        <v>1018.818</v>
      </c>
      <c r="BI18" s="9">
        <v>966.51499999999999</v>
      </c>
      <c r="BJ18" s="9">
        <v>514.35400000000004</v>
      </c>
      <c r="BK18" s="9">
        <v>452.16199999999998</v>
      </c>
      <c r="BL18" s="9">
        <v>282.47800000000001</v>
      </c>
      <c r="BM18" s="9">
        <v>149.83500000000001</v>
      </c>
      <c r="BN18" s="9">
        <v>132.642</v>
      </c>
      <c r="BO18" s="9">
        <v>7194.7640000000001</v>
      </c>
      <c r="BP18" s="9">
        <v>3553.6619999999998</v>
      </c>
      <c r="BQ18" s="9">
        <v>3641.1019999999999</v>
      </c>
      <c r="BR18" s="9">
        <v>6039.2020000000002</v>
      </c>
      <c r="BS18" s="9">
        <v>3152.4450000000002</v>
      </c>
      <c r="BT18" s="9">
        <v>2886.7570000000001</v>
      </c>
      <c r="BU18" s="9">
        <v>640.89</v>
      </c>
      <c r="BV18" s="9">
        <v>343.06200000000001</v>
      </c>
      <c r="BW18" s="9">
        <v>297.82799999999997</v>
      </c>
      <c r="BX18" s="9">
        <v>343.97500000000002</v>
      </c>
      <c r="BY18" s="9">
        <v>126.949</v>
      </c>
      <c r="BZ18" s="9">
        <v>217.02600000000001</v>
      </c>
      <c r="CA18" s="9">
        <v>201.751</v>
      </c>
      <c r="CB18" s="9">
        <v>93.399000000000001</v>
      </c>
      <c r="CC18" s="9">
        <v>108.352</v>
      </c>
      <c r="CD18" s="9">
        <v>341.75</v>
      </c>
      <c r="CE18" s="9">
        <v>141.273</v>
      </c>
      <c r="CF18" s="9">
        <v>200.477</v>
      </c>
      <c r="CG18" s="9">
        <v>302.39499999999998</v>
      </c>
      <c r="CH18" s="9">
        <v>113.152</v>
      </c>
      <c r="CI18" s="9">
        <v>189.244</v>
      </c>
      <c r="CJ18" s="9">
        <v>1354.59</v>
      </c>
      <c r="CK18" s="9">
        <v>675.10799999999995</v>
      </c>
      <c r="CL18" s="9">
        <v>679.48199999999997</v>
      </c>
      <c r="CM18" s="9">
        <v>4684.6120000000001</v>
      </c>
      <c r="CN18" s="9">
        <v>2477.337</v>
      </c>
      <c r="CO18" s="9">
        <v>2207.2750000000001</v>
      </c>
      <c r="CP18" s="9">
        <v>1242.297</v>
      </c>
      <c r="CQ18" s="9">
        <v>615.83199999999999</v>
      </c>
      <c r="CR18" s="9">
        <v>626.46400000000006</v>
      </c>
      <c r="CS18" s="9">
        <v>3995.4070000000002</v>
      </c>
      <c r="CT18" s="9">
        <v>2030.346</v>
      </c>
      <c r="CU18" s="9">
        <v>1965.0609999999999</v>
      </c>
      <c r="CV18" s="9">
        <v>458.76799999999997</v>
      </c>
      <c r="CW18" s="9">
        <v>236.125</v>
      </c>
      <c r="CX18" s="9">
        <v>222.643</v>
      </c>
      <c r="CY18" s="9">
        <v>6338.0550000000003</v>
      </c>
      <c r="CZ18" s="9">
        <v>3267.7669999999998</v>
      </c>
      <c r="DA18" s="9">
        <v>3070.288</v>
      </c>
      <c r="DB18" s="9">
        <v>5624.1509999999998</v>
      </c>
      <c r="DC18" s="9">
        <v>2930.9180000000001</v>
      </c>
      <c r="DD18" s="9">
        <v>2693.2330000000002</v>
      </c>
      <c r="DE18" s="9">
        <v>5343.3159999999998</v>
      </c>
      <c r="DF18" s="9">
        <v>2820.3449999999998</v>
      </c>
      <c r="DG18" s="9">
        <v>2522.971</v>
      </c>
      <c r="DH18" s="9">
        <v>1555.7550000000001</v>
      </c>
      <c r="DI18" s="9">
        <v>748.20600000000002</v>
      </c>
      <c r="DJ18" s="9">
        <v>807.54899999999998</v>
      </c>
      <c r="DK18" s="9">
        <v>961.58500000000004</v>
      </c>
      <c r="DL18" s="9">
        <v>461.47899999999998</v>
      </c>
      <c r="DM18" s="9">
        <v>500.10599999999999</v>
      </c>
      <c r="DN18" s="9">
        <v>662.73199999999997</v>
      </c>
      <c r="DO18" s="9">
        <v>346.15699999999998</v>
      </c>
      <c r="DP18" s="9">
        <v>316.57499999999999</v>
      </c>
      <c r="DQ18" s="9">
        <v>208.14500000000001</v>
      </c>
      <c r="DR18" s="9">
        <v>104.783</v>
      </c>
      <c r="DS18" s="9">
        <v>103.36199999999999</v>
      </c>
      <c r="DT18" s="9">
        <v>947.41700000000003</v>
      </c>
      <c r="DU18" s="9">
        <v>296.43400000000003</v>
      </c>
      <c r="DV18" s="9">
        <v>650.98299999999995</v>
      </c>
      <c r="DW18" s="9">
        <v>464.85500000000002</v>
      </c>
      <c r="DX18" s="9">
        <v>122.407</v>
      </c>
      <c r="DY18" s="9">
        <v>342.44799999999998</v>
      </c>
      <c r="DZ18" s="9">
        <v>115.914</v>
      </c>
      <c r="EA18" s="9">
        <v>37.673000000000002</v>
      </c>
      <c r="EB18" s="9">
        <v>78.241</v>
      </c>
      <c r="EC18" s="9">
        <v>389.95</v>
      </c>
      <c r="ED18" s="9">
        <v>107.71599999999999</v>
      </c>
      <c r="EE18" s="9">
        <v>282.23399999999998</v>
      </c>
      <c r="EF18" s="9">
        <v>131.05000000000001</v>
      </c>
      <c r="EG18" s="9">
        <v>32.170999999999999</v>
      </c>
      <c r="EH18" s="9">
        <v>98.878</v>
      </c>
      <c r="EI18" s="9">
        <v>233.03299999999999</v>
      </c>
      <c r="EJ18" s="9">
        <v>68.481999999999999</v>
      </c>
      <c r="EK18" s="9">
        <v>164.55</v>
      </c>
      <c r="EL18" s="9">
        <v>18.731000000000002</v>
      </c>
      <c r="EM18" s="9">
        <v>7.3920000000000003</v>
      </c>
      <c r="EN18" s="9">
        <v>11.339</v>
      </c>
      <c r="EO18" s="9">
        <v>80.125</v>
      </c>
      <c r="EP18" s="9">
        <v>18.279</v>
      </c>
      <c r="EQ18" s="9">
        <v>61.845999999999997</v>
      </c>
      <c r="ER18" s="9">
        <v>148.19800000000001</v>
      </c>
      <c r="ES18" s="9">
        <v>6.8390000000000004</v>
      </c>
      <c r="ET18" s="9">
        <v>141.35900000000001</v>
      </c>
      <c r="EU18" s="9">
        <v>646.39800000000002</v>
      </c>
      <c r="EV18" s="9">
        <v>200.262</v>
      </c>
      <c r="EW18" s="9">
        <v>446.13600000000002</v>
      </c>
      <c r="EX18" s="9">
        <v>678.22</v>
      </c>
      <c r="EY18" s="9">
        <v>230.77799999999999</v>
      </c>
      <c r="EZ18" s="9">
        <v>447.44200000000001</v>
      </c>
      <c r="FA18" s="9">
        <v>175.41900000000001</v>
      </c>
      <c r="FB18" s="9">
        <v>49.548000000000002</v>
      </c>
      <c r="FC18" s="9">
        <v>125.87</v>
      </c>
      <c r="FD18" s="9">
        <v>502.80200000000002</v>
      </c>
      <c r="FE18" s="9">
        <v>181.23</v>
      </c>
      <c r="FF18" s="9">
        <v>321.572</v>
      </c>
      <c r="FG18" s="9">
        <v>6214.62</v>
      </c>
      <c r="FH18" s="9">
        <v>3201.9929999999999</v>
      </c>
      <c r="FI18" s="9">
        <v>3012.627</v>
      </c>
      <c r="FJ18" s="9">
        <v>980.14400000000001</v>
      </c>
      <c r="FK18" s="9">
        <v>351.66899999999998</v>
      </c>
      <c r="FL18" s="9">
        <v>628.47500000000002</v>
      </c>
      <c r="FM18" s="9">
        <v>337.10300000000001</v>
      </c>
      <c r="FN18" s="9">
        <v>98.430999999999997</v>
      </c>
      <c r="FO18" s="9">
        <v>238.67099999999999</v>
      </c>
      <c r="FP18" s="9">
        <v>6215.8860000000004</v>
      </c>
      <c r="FQ18" s="9">
        <v>3039.3470000000002</v>
      </c>
      <c r="FR18" s="9">
        <v>3176.5390000000002</v>
      </c>
      <c r="FS18" s="9">
        <v>4723.3069999999998</v>
      </c>
      <c r="FT18" s="9">
        <v>2445.7379999999998</v>
      </c>
      <c r="FU18" s="9">
        <v>2277.569</v>
      </c>
      <c r="FV18" s="9">
        <v>373.92099999999999</v>
      </c>
      <c r="FW18" s="9">
        <v>183.965</v>
      </c>
      <c r="FX18" s="9">
        <v>189.95699999999999</v>
      </c>
      <c r="FY18" s="9">
        <v>219.69800000000001</v>
      </c>
      <c r="FZ18" s="9">
        <v>76.231999999999999</v>
      </c>
      <c r="GA18" s="9">
        <v>143.46600000000001</v>
      </c>
      <c r="GB18" s="9">
        <v>97.557000000000002</v>
      </c>
      <c r="GC18" s="9">
        <v>43.515999999999998</v>
      </c>
      <c r="GD18" s="9">
        <v>54.04</v>
      </c>
      <c r="GE18" s="9">
        <v>251.48400000000001</v>
      </c>
      <c r="GF18" s="9">
        <v>101.375</v>
      </c>
      <c r="GG18" s="9">
        <v>150.10900000000001</v>
      </c>
      <c r="GH18" s="9">
        <v>205.02</v>
      </c>
      <c r="GI18" s="9">
        <v>70.667000000000002</v>
      </c>
      <c r="GJ18" s="9">
        <v>134.35300000000001</v>
      </c>
      <c r="GK18" s="9">
        <v>573.74900000000002</v>
      </c>
      <c r="GL18" s="9">
        <v>274.68200000000002</v>
      </c>
      <c r="GM18" s="9">
        <v>299.06700000000001</v>
      </c>
      <c r="GN18" s="9">
        <v>4149.558</v>
      </c>
      <c r="GO18" s="9">
        <v>2171.056</v>
      </c>
      <c r="GP18" s="9">
        <v>1978.502</v>
      </c>
      <c r="GQ18" s="9">
        <v>519.154</v>
      </c>
      <c r="GR18" s="9">
        <v>243.268</v>
      </c>
      <c r="GS18" s="9">
        <v>275.88600000000002</v>
      </c>
      <c r="GT18" s="9">
        <v>3172.5430000000001</v>
      </c>
      <c r="GU18" s="9">
        <v>1538.2080000000001</v>
      </c>
      <c r="GV18" s="9">
        <v>1634.335</v>
      </c>
      <c r="GW18" s="9">
        <v>285.08600000000001</v>
      </c>
      <c r="GX18" s="9">
        <v>130.68899999999999</v>
      </c>
      <c r="GY18" s="9">
        <v>154.39599999999999</v>
      </c>
      <c r="GZ18" s="9">
        <v>4941.6499999999996</v>
      </c>
      <c r="HA18" s="9">
        <v>2543.3710000000001</v>
      </c>
      <c r="HB18" s="9">
        <v>2398.2779999999998</v>
      </c>
      <c r="HC18" s="9">
        <v>4655.9759999999997</v>
      </c>
      <c r="HD18" s="9">
        <v>2413.3040000000001</v>
      </c>
      <c r="HE18" s="9">
        <v>2242.672</v>
      </c>
      <c r="HF18" s="9">
        <v>4439.0709999999999</v>
      </c>
      <c r="HG18" s="9">
        <v>2312.0300000000002</v>
      </c>
      <c r="HH18" s="9">
        <v>2127.0419999999999</v>
      </c>
      <c r="HI18" s="9">
        <v>982.54600000000005</v>
      </c>
      <c r="HJ18" s="9">
        <v>453.428</v>
      </c>
      <c r="HK18" s="9">
        <v>529.11800000000005</v>
      </c>
      <c r="HL18" s="9">
        <v>505.40899999999999</v>
      </c>
      <c r="HM18" s="9">
        <v>242.34200000000001</v>
      </c>
      <c r="HN18" s="9">
        <v>263.06700000000001</v>
      </c>
      <c r="HO18" s="9">
        <v>287.06599999999997</v>
      </c>
      <c r="HP18" s="9">
        <v>144.708</v>
      </c>
      <c r="HQ18" s="9">
        <v>142.358</v>
      </c>
      <c r="HR18" s="9">
        <v>138.119</v>
      </c>
      <c r="HS18" s="9">
        <v>71.19</v>
      </c>
      <c r="HT18" s="9">
        <v>66.929000000000002</v>
      </c>
      <c r="HU18" s="9">
        <v>1354.46</v>
      </c>
      <c r="HV18" s="9">
        <v>522.41899999999998</v>
      </c>
      <c r="HW18" s="9">
        <v>832.04</v>
      </c>
      <c r="HX18" s="9">
        <v>283.47300000000001</v>
      </c>
      <c r="HY18" s="9">
        <v>112.29600000000001</v>
      </c>
      <c r="HZ18" s="9">
        <v>171.17699999999999</v>
      </c>
      <c r="IA18" s="9">
        <v>92.197000000000003</v>
      </c>
      <c r="IB18" s="9">
        <v>40.293999999999997</v>
      </c>
      <c r="IC18" s="9">
        <v>51.904000000000003</v>
      </c>
      <c r="ID18" s="9">
        <v>241.316</v>
      </c>
      <c r="IE18" s="9">
        <v>94.802999999999997</v>
      </c>
      <c r="IF18" s="9">
        <v>146.51300000000001</v>
      </c>
      <c r="IG18" s="9">
        <v>53.162999999999997</v>
      </c>
      <c r="IH18" s="9">
        <v>24.75</v>
      </c>
      <c r="II18" s="9">
        <v>28.413</v>
      </c>
      <c r="IJ18" s="9">
        <v>173.58600000000001</v>
      </c>
      <c r="IK18" s="9">
        <v>62.866999999999997</v>
      </c>
      <c r="IL18" s="9">
        <v>110.71899999999999</v>
      </c>
      <c r="IM18" s="9">
        <v>27.428999999999998</v>
      </c>
      <c r="IN18" s="9">
        <v>13.855</v>
      </c>
      <c r="IO18" s="9">
        <v>13.574</v>
      </c>
      <c r="IP18" s="9">
        <v>44.283000000000001</v>
      </c>
      <c r="IQ18" s="9">
        <v>18.925999999999998</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18"/>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1012</v>
      </c>
      <c r="C1" s="3" t="s">
        <v>1013</v>
      </c>
      <c r="D1" s="3" t="s">
        <v>1014</v>
      </c>
      <c r="E1" s="3" t="s">
        <v>1015</v>
      </c>
      <c r="F1" s="3" t="s">
        <v>1016</v>
      </c>
      <c r="G1" s="3" t="s">
        <v>1017</v>
      </c>
      <c r="H1" s="3" t="s">
        <v>1018</v>
      </c>
      <c r="I1" s="3" t="s">
        <v>1019</v>
      </c>
      <c r="J1" s="3" t="s">
        <v>1020</v>
      </c>
      <c r="K1" s="3" t="s">
        <v>1021</v>
      </c>
      <c r="L1" s="3" t="s">
        <v>1022</v>
      </c>
      <c r="M1" s="3" t="s">
        <v>1023</v>
      </c>
      <c r="N1" s="3" t="s">
        <v>1024</v>
      </c>
      <c r="O1" s="3" t="s">
        <v>1025</v>
      </c>
      <c r="P1" s="3" t="s">
        <v>1026</v>
      </c>
      <c r="Q1" s="3" t="s">
        <v>1027</v>
      </c>
      <c r="R1" s="3" t="s">
        <v>1028</v>
      </c>
      <c r="S1" s="3" t="s">
        <v>1029</v>
      </c>
      <c r="T1" s="3" t="s">
        <v>1030</v>
      </c>
      <c r="U1" s="3" t="s">
        <v>1031</v>
      </c>
      <c r="V1" s="3" t="s">
        <v>1032</v>
      </c>
      <c r="W1" s="3" t="s">
        <v>1033</v>
      </c>
      <c r="X1" s="3" t="s">
        <v>1034</v>
      </c>
      <c r="Y1" s="3" t="s">
        <v>1035</v>
      </c>
      <c r="Z1" s="3" t="s">
        <v>1036</v>
      </c>
      <c r="AA1" s="3" t="s">
        <v>1037</v>
      </c>
      <c r="AB1" s="3" t="s">
        <v>1038</v>
      </c>
      <c r="AC1" s="3" t="s">
        <v>1039</v>
      </c>
      <c r="AD1" s="3" t="s">
        <v>1040</v>
      </c>
      <c r="AE1" s="3" t="s">
        <v>1041</v>
      </c>
      <c r="AF1" s="3" t="s">
        <v>1042</v>
      </c>
      <c r="AG1" s="3" t="s">
        <v>1043</v>
      </c>
      <c r="AH1" s="3" t="s">
        <v>1044</v>
      </c>
      <c r="AI1" s="3" t="s">
        <v>1045</v>
      </c>
      <c r="AJ1" s="3" t="s">
        <v>1046</v>
      </c>
      <c r="AK1" s="3" t="s">
        <v>1047</v>
      </c>
      <c r="AL1" s="3" t="s">
        <v>1048</v>
      </c>
      <c r="AM1" s="3" t="s">
        <v>1049</v>
      </c>
      <c r="AN1" s="3" t="s">
        <v>1050</v>
      </c>
      <c r="AO1" s="3" t="s">
        <v>1051</v>
      </c>
      <c r="AP1" s="3" t="s">
        <v>1052</v>
      </c>
      <c r="AQ1" s="3" t="s">
        <v>1053</v>
      </c>
      <c r="AR1" s="3" t="s">
        <v>1054</v>
      </c>
      <c r="AS1" s="3" t="s">
        <v>1055</v>
      </c>
      <c r="AT1" s="3" t="s">
        <v>1056</v>
      </c>
      <c r="AU1" s="3" t="s">
        <v>1057</v>
      </c>
      <c r="AV1" s="3" t="s">
        <v>1058</v>
      </c>
      <c r="AW1" s="3" t="s">
        <v>1059</v>
      </c>
      <c r="AX1" s="3" t="s">
        <v>1060</v>
      </c>
      <c r="AY1" s="3" t="s">
        <v>1061</v>
      </c>
      <c r="AZ1" s="3" t="s">
        <v>1062</v>
      </c>
      <c r="BA1" s="3" t="s">
        <v>1063</v>
      </c>
      <c r="BB1" s="3" t="s">
        <v>1064</v>
      </c>
      <c r="BC1" s="3" t="s">
        <v>1065</v>
      </c>
      <c r="BD1" s="3" t="s">
        <v>1066</v>
      </c>
      <c r="BE1" s="3" t="s">
        <v>1067</v>
      </c>
      <c r="BF1" s="3" t="s">
        <v>1068</v>
      </c>
      <c r="BG1" s="3" t="s">
        <v>1069</v>
      </c>
      <c r="BH1" s="3" t="s">
        <v>1070</v>
      </c>
      <c r="BI1" s="3" t="s">
        <v>1071</v>
      </c>
      <c r="BJ1" s="3" t="s">
        <v>1072</v>
      </c>
      <c r="BK1" s="3" t="s">
        <v>1073</v>
      </c>
      <c r="BL1" s="3" t="s">
        <v>1074</v>
      </c>
      <c r="BM1" s="3" t="s">
        <v>1075</v>
      </c>
      <c r="BN1" s="3" t="s">
        <v>1076</v>
      </c>
      <c r="BO1" s="3" t="s">
        <v>1077</v>
      </c>
      <c r="BP1" s="3" t="s">
        <v>1078</v>
      </c>
      <c r="BQ1" s="3" t="s">
        <v>1079</v>
      </c>
      <c r="BR1" s="3" t="s">
        <v>1080</v>
      </c>
      <c r="BS1" s="3" t="s">
        <v>1081</v>
      </c>
      <c r="BT1" s="3" t="s">
        <v>1082</v>
      </c>
      <c r="BU1" s="3" t="s">
        <v>1083</v>
      </c>
      <c r="BV1" s="3" t="s">
        <v>1084</v>
      </c>
      <c r="BW1" s="3" t="s">
        <v>1085</v>
      </c>
      <c r="BX1" s="3" t="s">
        <v>1086</v>
      </c>
      <c r="BY1" s="3" t="s">
        <v>1087</v>
      </c>
      <c r="BZ1" s="3" t="s">
        <v>1088</v>
      </c>
      <c r="CA1" s="3" t="s">
        <v>1089</v>
      </c>
      <c r="CB1" s="3" t="s">
        <v>1090</v>
      </c>
      <c r="CC1" s="3" t="s">
        <v>1091</v>
      </c>
      <c r="CD1" s="3" t="s">
        <v>1092</v>
      </c>
      <c r="CE1" s="3" t="s">
        <v>1093</v>
      </c>
      <c r="CF1" s="3" t="s">
        <v>1094</v>
      </c>
      <c r="CG1" s="3" t="s">
        <v>1095</v>
      </c>
      <c r="CH1" s="3" t="s">
        <v>1096</v>
      </c>
      <c r="CI1" s="3" t="s">
        <v>1097</v>
      </c>
      <c r="CJ1" s="3" t="s">
        <v>1098</v>
      </c>
      <c r="CK1" s="3" t="s">
        <v>1099</v>
      </c>
      <c r="CL1" s="3" t="s">
        <v>1100</v>
      </c>
      <c r="CM1" s="3" t="s">
        <v>1101</v>
      </c>
      <c r="CN1" s="3" t="s">
        <v>1102</v>
      </c>
      <c r="CO1" s="3" t="s">
        <v>1103</v>
      </c>
      <c r="CP1" s="3" t="s">
        <v>1104</v>
      </c>
      <c r="CQ1" s="3" t="s">
        <v>1105</v>
      </c>
      <c r="CR1" s="3" t="s">
        <v>1106</v>
      </c>
      <c r="CS1" s="3" t="s">
        <v>1107</v>
      </c>
      <c r="CT1" s="3" t="s">
        <v>1108</v>
      </c>
      <c r="CU1" s="3" t="s">
        <v>1109</v>
      </c>
      <c r="CV1" s="3" t="s">
        <v>1110</v>
      </c>
      <c r="CW1" s="3" t="s">
        <v>1111</v>
      </c>
      <c r="CX1" s="3" t="s">
        <v>1112</v>
      </c>
      <c r="CY1" s="3" t="s">
        <v>1113</v>
      </c>
      <c r="CZ1" s="3" t="s">
        <v>1114</v>
      </c>
      <c r="DA1" s="3" t="s">
        <v>1115</v>
      </c>
      <c r="DB1" s="3" t="s">
        <v>1116</v>
      </c>
      <c r="DC1" s="3" t="s">
        <v>1117</v>
      </c>
      <c r="DD1" s="3" t="s">
        <v>1118</v>
      </c>
      <c r="DE1" s="3" t="s">
        <v>1119</v>
      </c>
      <c r="DF1" s="3" t="s">
        <v>1120</v>
      </c>
      <c r="DG1" s="3" t="s">
        <v>1121</v>
      </c>
      <c r="DH1" s="3" t="s">
        <v>1122</v>
      </c>
      <c r="DI1" s="3" t="s">
        <v>1123</v>
      </c>
      <c r="DJ1" s="3" t="s">
        <v>1124</v>
      </c>
      <c r="DK1" s="3" t="s">
        <v>1125</v>
      </c>
      <c r="DL1" s="3" t="s">
        <v>1126</v>
      </c>
      <c r="DM1" s="3" t="s">
        <v>1127</v>
      </c>
      <c r="DN1" s="3" t="s">
        <v>1128</v>
      </c>
      <c r="DO1" s="3" t="s">
        <v>1129</v>
      </c>
      <c r="DP1" s="3" t="s">
        <v>1130</v>
      </c>
      <c r="DQ1" s="3" t="s">
        <v>1131</v>
      </c>
      <c r="DR1" s="3" t="s">
        <v>1132</v>
      </c>
      <c r="DS1" s="3" t="s">
        <v>1133</v>
      </c>
      <c r="DT1" s="3" t="s">
        <v>1134</v>
      </c>
      <c r="DU1" s="3" t="s">
        <v>1135</v>
      </c>
      <c r="DV1" s="3" t="s">
        <v>1136</v>
      </c>
      <c r="DW1" s="3" t="s">
        <v>1137</v>
      </c>
      <c r="DX1" s="3" t="s">
        <v>1138</v>
      </c>
      <c r="DY1" s="3" t="s">
        <v>1139</v>
      </c>
      <c r="DZ1" s="3" t="s">
        <v>1140</v>
      </c>
      <c r="EA1" s="3" t="s">
        <v>1141</v>
      </c>
      <c r="EB1" s="3" t="s">
        <v>1142</v>
      </c>
      <c r="EC1" s="3" t="s">
        <v>1143</v>
      </c>
      <c r="ED1" s="3" t="s">
        <v>1144</v>
      </c>
      <c r="EE1" s="3" t="s">
        <v>1145</v>
      </c>
      <c r="EF1" s="3" t="s">
        <v>1146</v>
      </c>
      <c r="EG1" s="3" t="s">
        <v>1147</v>
      </c>
      <c r="EH1" s="3" t="s">
        <v>1148</v>
      </c>
      <c r="EI1" s="3" t="s">
        <v>1149</v>
      </c>
      <c r="EJ1" s="3" t="s">
        <v>1150</v>
      </c>
      <c r="EK1" s="3" t="s">
        <v>1151</v>
      </c>
      <c r="EL1" s="3" t="s">
        <v>1152</v>
      </c>
      <c r="EM1" s="3" t="s">
        <v>1153</v>
      </c>
      <c r="EN1" s="3" t="s">
        <v>1154</v>
      </c>
      <c r="EO1" s="3" t="s">
        <v>1155</v>
      </c>
      <c r="EP1" s="3" t="s">
        <v>1156</v>
      </c>
      <c r="EQ1" s="3" t="s">
        <v>1157</v>
      </c>
      <c r="ER1" s="3" t="s">
        <v>1158</v>
      </c>
      <c r="ES1" s="3" t="s">
        <v>1159</v>
      </c>
      <c r="ET1" s="3" t="s">
        <v>1160</v>
      </c>
      <c r="EU1" s="3" t="s">
        <v>1161</v>
      </c>
      <c r="EV1" s="3" t="s">
        <v>1162</v>
      </c>
      <c r="EW1" s="3" t="s">
        <v>1163</v>
      </c>
      <c r="EX1" s="3" t="s">
        <v>1164</v>
      </c>
      <c r="EY1" s="3" t="s">
        <v>1165</v>
      </c>
      <c r="EZ1" s="3" t="s">
        <v>1166</v>
      </c>
      <c r="FA1" s="3" t="s">
        <v>1167</v>
      </c>
      <c r="FB1" s="3" t="s">
        <v>1168</v>
      </c>
      <c r="FC1" s="3" t="s">
        <v>1169</v>
      </c>
      <c r="FD1" s="3" t="s">
        <v>1170</v>
      </c>
      <c r="FE1" s="3" t="s">
        <v>1171</v>
      </c>
      <c r="FF1" s="3" t="s">
        <v>1172</v>
      </c>
      <c r="FG1" s="3" t="s">
        <v>1173</v>
      </c>
      <c r="FH1" s="3" t="s">
        <v>1174</v>
      </c>
      <c r="FI1" s="3" t="s">
        <v>1175</v>
      </c>
      <c r="FJ1" s="3" t="s">
        <v>1176</v>
      </c>
      <c r="FK1" s="3" t="s">
        <v>1177</v>
      </c>
      <c r="FL1" s="3" t="s">
        <v>1178</v>
      </c>
      <c r="FM1" s="3" t="s">
        <v>1179</v>
      </c>
      <c r="FN1" s="3" t="s">
        <v>1180</v>
      </c>
      <c r="FO1" s="3" t="s">
        <v>1181</v>
      </c>
      <c r="FP1" s="3" t="s">
        <v>1182</v>
      </c>
      <c r="FQ1" s="3" t="s">
        <v>1183</v>
      </c>
      <c r="FR1" s="3" t="s">
        <v>1184</v>
      </c>
      <c r="FS1" s="3" t="s">
        <v>1185</v>
      </c>
      <c r="FT1" s="3" t="s">
        <v>1186</v>
      </c>
      <c r="FU1" s="3" t="s">
        <v>1187</v>
      </c>
      <c r="FV1" s="3" t="s">
        <v>1188</v>
      </c>
      <c r="FW1" s="3" t="s">
        <v>1189</v>
      </c>
      <c r="FX1" s="3" t="s">
        <v>1190</v>
      </c>
      <c r="FY1" s="3" t="s">
        <v>1191</v>
      </c>
      <c r="FZ1" s="3" t="s">
        <v>1192</v>
      </c>
      <c r="GA1" s="3" t="s">
        <v>1193</v>
      </c>
      <c r="GB1" s="3" t="s">
        <v>1194</v>
      </c>
      <c r="GC1" s="3" t="s">
        <v>1195</v>
      </c>
      <c r="GD1" s="3" t="s">
        <v>1196</v>
      </c>
      <c r="GE1" s="3" t="s">
        <v>1197</v>
      </c>
      <c r="GF1" s="3" t="s">
        <v>1198</v>
      </c>
      <c r="GG1" s="3" t="s">
        <v>1199</v>
      </c>
      <c r="GH1" s="3" t="s">
        <v>1200</v>
      </c>
      <c r="GI1" s="3" t="s">
        <v>1201</v>
      </c>
      <c r="GJ1" s="3" t="s">
        <v>1202</v>
      </c>
      <c r="GK1" s="3" t="s">
        <v>1203</v>
      </c>
      <c r="GL1" s="3" t="s">
        <v>1204</v>
      </c>
      <c r="GM1" s="3" t="s">
        <v>1205</v>
      </c>
      <c r="GN1" s="3" t="s">
        <v>1206</v>
      </c>
      <c r="GO1" s="3" t="s">
        <v>1207</v>
      </c>
      <c r="GP1" s="3" t="s">
        <v>1208</v>
      </c>
      <c r="GQ1" s="3" t="s">
        <v>1209</v>
      </c>
      <c r="GR1" s="3" t="s">
        <v>1210</v>
      </c>
      <c r="GS1" s="3" t="s">
        <v>1211</v>
      </c>
      <c r="GT1" s="3" t="s">
        <v>1212</v>
      </c>
      <c r="GU1" s="3" t="s">
        <v>1213</v>
      </c>
      <c r="GV1" s="3" t="s">
        <v>1214</v>
      </c>
      <c r="GW1" s="3" t="s">
        <v>1215</v>
      </c>
      <c r="GX1" s="3" t="s">
        <v>1216</v>
      </c>
      <c r="GY1" s="3" t="s">
        <v>1217</v>
      </c>
      <c r="GZ1" s="3" t="s">
        <v>1218</v>
      </c>
      <c r="HA1" s="3" t="s">
        <v>1219</v>
      </c>
      <c r="HB1" s="3" t="s">
        <v>1220</v>
      </c>
      <c r="HC1" s="3" t="s">
        <v>1221</v>
      </c>
      <c r="HD1" s="3" t="s">
        <v>1222</v>
      </c>
      <c r="HE1" s="3" t="s">
        <v>1223</v>
      </c>
      <c r="HF1" s="3" t="s">
        <v>1224</v>
      </c>
      <c r="HG1" s="3" t="s">
        <v>1225</v>
      </c>
      <c r="HH1" s="3" t="s">
        <v>1226</v>
      </c>
      <c r="HI1" s="3" t="s">
        <v>1227</v>
      </c>
      <c r="HJ1" s="3" t="s">
        <v>1228</v>
      </c>
      <c r="HK1" s="3" t="s">
        <v>1229</v>
      </c>
      <c r="HL1" s="3" t="s">
        <v>1230</v>
      </c>
      <c r="HM1" s="3" t="s">
        <v>1231</v>
      </c>
      <c r="HN1" s="3" t="s">
        <v>1232</v>
      </c>
      <c r="HO1" s="3" t="s">
        <v>1233</v>
      </c>
      <c r="HP1" s="3" t="s">
        <v>1234</v>
      </c>
      <c r="HQ1" s="3" t="s">
        <v>1235</v>
      </c>
      <c r="HR1" s="3" t="s">
        <v>1236</v>
      </c>
      <c r="HS1" s="3" t="s">
        <v>1237</v>
      </c>
      <c r="HT1" s="3" t="s">
        <v>1238</v>
      </c>
      <c r="HU1" s="3" t="s">
        <v>1239</v>
      </c>
      <c r="HV1" s="3" t="s">
        <v>1240</v>
      </c>
      <c r="HW1" s="3" t="s">
        <v>1241</v>
      </c>
      <c r="HX1" s="3" t="s">
        <v>1242</v>
      </c>
      <c r="HY1" s="3" t="s">
        <v>1243</v>
      </c>
      <c r="HZ1" s="3" t="s">
        <v>1244</v>
      </c>
      <c r="IA1" s="3" t="s">
        <v>1245</v>
      </c>
      <c r="IB1" s="3" t="s">
        <v>1246</v>
      </c>
      <c r="IC1" s="3" t="s">
        <v>1247</v>
      </c>
      <c r="ID1" s="3" t="s">
        <v>1248</v>
      </c>
      <c r="IE1" s="3" t="s">
        <v>1249</v>
      </c>
      <c r="IF1" s="3" t="s">
        <v>1250</v>
      </c>
      <c r="IG1" s="3" t="s">
        <v>1251</v>
      </c>
      <c r="IH1" s="3" t="s">
        <v>1252</v>
      </c>
      <c r="II1" s="3" t="s">
        <v>1253</v>
      </c>
      <c r="IJ1" s="3" t="s">
        <v>1254</v>
      </c>
      <c r="IK1" s="3" t="s">
        <v>1255</v>
      </c>
      <c r="IL1" s="3" t="s">
        <v>1256</v>
      </c>
      <c r="IM1" s="3" t="s">
        <v>1257</v>
      </c>
      <c r="IN1" s="3" t="s">
        <v>1258</v>
      </c>
      <c r="IO1" s="3" t="s">
        <v>1259</v>
      </c>
      <c r="IP1" s="3" t="s">
        <v>1260</v>
      </c>
      <c r="IQ1" s="3" t="s">
        <v>1261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44593</v>
      </c>
      <c r="C8" s="6">
        <v>44593</v>
      </c>
      <c r="D8" s="6">
        <v>44593</v>
      </c>
      <c r="E8" s="6">
        <v>44593</v>
      </c>
      <c r="F8" s="6">
        <v>44593</v>
      </c>
      <c r="G8" s="6">
        <v>44593</v>
      </c>
      <c r="H8" s="6">
        <v>44593</v>
      </c>
      <c r="I8" s="6">
        <v>44593</v>
      </c>
      <c r="J8" s="6">
        <v>44593</v>
      </c>
      <c r="K8" s="6">
        <v>44593</v>
      </c>
      <c r="L8" s="6">
        <v>44593</v>
      </c>
      <c r="M8" s="6">
        <v>44593</v>
      </c>
      <c r="N8" s="6">
        <v>44593</v>
      </c>
      <c r="O8" s="6">
        <v>44593</v>
      </c>
      <c r="P8" s="6">
        <v>44593</v>
      </c>
      <c r="Q8" s="6">
        <v>44593</v>
      </c>
      <c r="R8" s="6">
        <v>44593</v>
      </c>
      <c r="S8" s="6">
        <v>44593</v>
      </c>
      <c r="T8" s="6">
        <v>44593</v>
      </c>
      <c r="U8" s="6">
        <v>44593</v>
      </c>
      <c r="V8" s="6">
        <v>44593</v>
      </c>
      <c r="W8" s="6">
        <v>44593</v>
      </c>
      <c r="X8" s="6">
        <v>44593</v>
      </c>
      <c r="Y8" s="6">
        <v>44593</v>
      </c>
      <c r="Z8" s="6">
        <v>44593</v>
      </c>
      <c r="AA8" s="6">
        <v>44593</v>
      </c>
      <c r="AB8" s="6">
        <v>44593</v>
      </c>
      <c r="AC8" s="6">
        <v>44593</v>
      </c>
      <c r="AD8" s="6">
        <v>44593</v>
      </c>
      <c r="AE8" s="6">
        <v>44593</v>
      </c>
      <c r="AF8" s="6">
        <v>44593</v>
      </c>
      <c r="AG8" s="6">
        <v>44593</v>
      </c>
      <c r="AH8" s="6">
        <v>44593</v>
      </c>
      <c r="AI8" s="6">
        <v>44593</v>
      </c>
      <c r="AJ8" s="6">
        <v>44593</v>
      </c>
      <c r="AK8" s="6">
        <v>44593</v>
      </c>
      <c r="AL8" s="6">
        <v>44593</v>
      </c>
      <c r="AM8" s="6">
        <v>44593</v>
      </c>
      <c r="AN8" s="6">
        <v>44593</v>
      </c>
      <c r="AO8" s="6">
        <v>44593</v>
      </c>
      <c r="AP8" s="6">
        <v>44593</v>
      </c>
      <c r="AQ8" s="6">
        <v>44593</v>
      </c>
      <c r="AR8" s="6">
        <v>44593</v>
      </c>
      <c r="AS8" s="6">
        <v>44593</v>
      </c>
      <c r="AT8" s="6">
        <v>44593</v>
      </c>
      <c r="AU8" s="6">
        <v>44593</v>
      </c>
      <c r="AV8" s="6">
        <v>44593</v>
      </c>
      <c r="AW8" s="6">
        <v>44593</v>
      </c>
      <c r="AX8" s="6">
        <v>44593</v>
      </c>
      <c r="AY8" s="6">
        <v>44593</v>
      </c>
      <c r="AZ8" s="6">
        <v>44593</v>
      </c>
      <c r="BA8" s="6">
        <v>44593</v>
      </c>
      <c r="BB8" s="6">
        <v>44593</v>
      </c>
      <c r="BC8" s="6">
        <v>44593</v>
      </c>
      <c r="BD8" s="6">
        <v>44593</v>
      </c>
      <c r="BE8" s="6">
        <v>44593</v>
      </c>
      <c r="BF8" s="6">
        <v>44593</v>
      </c>
      <c r="BG8" s="6">
        <v>44593</v>
      </c>
      <c r="BH8" s="6">
        <v>44593</v>
      </c>
      <c r="BI8" s="6">
        <v>44593</v>
      </c>
      <c r="BJ8" s="6">
        <v>44593</v>
      </c>
      <c r="BK8" s="6">
        <v>44593</v>
      </c>
      <c r="BL8" s="6">
        <v>44593</v>
      </c>
      <c r="BM8" s="6">
        <v>44593</v>
      </c>
      <c r="BN8" s="6">
        <v>44593</v>
      </c>
      <c r="BO8" s="6">
        <v>44593</v>
      </c>
      <c r="BP8" s="6">
        <v>44593</v>
      </c>
      <c r="BQ8" s="6">
        <v>44593</v>
      </c>
      <c r="BR8" s="6">
        <v>44593</v>
      </c>
      <c r="BS8" s="6">
        <v>44593</v>
      </c>
      <c r="BT8" s="6">
        <v>44593</v>
      </c>
      <c r="BU8" s="6">
        <v>44593</v>
      </c>
      <c r="BV8" s="6">
        <v>44593</v>
      </c>
      <c r="BW8" s="6">
        <v>44593</v>
      </c>
      <c r="BX8" s="6">
        <v>44593</v>
      </c>
      <c r="BY8" s="6">
        <v>44593</v>
      </c>
      <c r="BZ8" s="6">
        <v>44593</v>
      </c>
      <c r="CA8" s="6">
        <v>44593</v>
      </c>
      <c r="CB8" s="6">
        <v>44593</v>
      </c>
      <c r="CC8" s="6">
        <v>44593</v>
      </c>
      <c r="CD8" s="6">
        <v>44593</v>
      </c>
      <c r="CE8" s="6">
        <v>44593</v>
      </c>
      <c r="CF8" s="6">
        <v>44593</v>
      </c>
      <c r="CG8" s="6">
        <v>44593</v>
      </c>
      <c r="CH8" s="6">
        <v>44593</v>
      </c>
      <c r="CI8" s="6">
        <v>44593</v>
      </c>
      <c r="CJ8" s="6">
        <v>44593</v>
      </c>
      <c r="CK8" s="6">
        <v>44593</v>
      </c>
      <c r="CL8" s="6">
        <v>44593</v>
      </c>
      <c r="CM8" s="6">
        <v>44593</v>
      </c>
      <c r="CN8" s="6">
        <v>44593</v>
      </c>
      <c r="CO8" s="6">
        <v>44593</v>
      </c>
      <c r="CP8" s="6">
        <v>44593</v>
      </c>
      <c r="CQ8" s="6">
        <v>44593</v>
      </c>
      <c r="CR8" s="6">
        <v>44593</v>
      </c>
      <c r="CS8" s="6">
        <v>44593</v>
      </c>
      <c r="CT8" s="6">
        <v>44593</v>
      </c>
      <c r="CU8" s="6">
        <v>44593</v>
      </c>
      <c r="CV8" s="6">
        <v>44593</v>
      </c>
      <c r="CW8" s="6">
        <v>44593</v>
      </c>
      <c r="CX8" s="6">
        <v>44593</v>
      </c>
      <c r="CY8" s="6">
        <v>44593</v>
      </c>
      <c r="CZ8" s="6">
        <v>44593</v>
      </c>
      <c r="DA8" s="6">
        <v>44593</v>
      </c>
      <c r="DB8" s="6">
        <v>44593</v>
      </c>
      <c r="DC8" s="6">
        <v>44593</v>
      </c>
      <c r="DD8" s="6">
        <v>44593</v>
      </c>
      <c r="DE8" s="6">
        <v>44593</v>
      </c>
      <c r="DF8" s="6">
        <v>44593</v>
      </c>
      <c r="DG8" s="6">
        <v>44593</v>
      </c>
      <c r="DH8" s="6">
        <v>44593</v>
      </c>
      <c r="DI8" s="6">
        <v>44593</v>
      </c>
      <c r="DJ8" s="6">
        <v>44593</v>
      </c>
      <c r="DK8" s="6">
        <v>44593</v>
      </c>
      <c r="DL8" s="6">
        <v>44593</v>
      </c>
      <c r="DM8" s="6">
        <v>44593</v>
      </c>
      <c r="DN8" s="6">
        <v>44593</v>
      </c>
      <c r="DO8" s="6">
        <v>44593</v>
      </c>
      <c r="DP8" s="6">
        <v>44593</v>
      </c>
      <c r="DQ8" s="6">
        <v>44593</v>
      </c>
      <c r="DR8" s="6">
        <v>44593</v>
      </c>
      <c r="DS8" s="6">
        <v>44593</v>
      </c>
      <c r="DT8" s="6">
        <v>44593</v>
      </c>
      <c r="DU8" s="6">
        <v>44593</v>
      </c>
      <c r="DV8" s="6">
        <v>44593</v>
      </c>
      <c r="DW8" s="6">
        <v>44593</v>
      </c>
      <c r="DX8" s="6">
        <v>44593</v>
      </c>
      <c r="DY8" s="6">
        <v>44593</v>
      </c>
      <c r="DZ8" s="6">
        <v>44593</v>
      </c>
      <c r="EA8" s="6">
        <v>44593</v>
      </c>
      <c r="EB8" s="6">
        <v>44593</v>
      </c>
      <c r="EC8" s="6">
        <v>44593</v>
      </c>
      <c r="ED8" s="6">
        <v>44593</v>
      </c>
      <c r="EE8" s="6">
        <v>44593</v>
      </c>
      <c r="EF8" s="6">
        <v>44593</v>
      </c>
      <c r="EG8" s="6">
        <v>44593</v>
      </c>
      <c r="EH8" s="6">
        <v>44593</v>
      </c>
      <c r="EI8" s="6">
        <v>44593</v>
      </c>
      <c r="EJ8" s="6">
        <v>44593</v>
      </c>
      <c r="EK8" s="6">
        <v>44593</v>
      </c>
      <c r="EL8" s="6">
        <v>44593</v>
      </c>
      <c r="EM8" s="6">
        <v>44593</v>
      </c>
      <c r="EN8" s="6">
        <v>44593</v>
      </c>
      <c r="EO8" s="6">
        <v>44593</v>
      </c>
      <c r="EP8" s="6">
        <v>44593</v>
      </c>
      <c r="EQ8" s="6">
        <v>44593</v>
      </c>
      <c r="ER8" s="6">
        <v>44593</v>
      </c>
      <c r="ES8" s="6">
        <v>44593</v>
      </c>
      <c r="ET8" s="6">
        <v>44593</v>
      </c>
      <c r="EU8" s="6">
        <v>44593</v>
      </c>
      <c r="EV8" s="6">
        <v>44593</v>
      </c>
      <c r="EW8" s="6">
        <v>44593</v>
      </c>
      <c r="EX8" s="6">
        <v>44593</v>
      </c>
      <c r="EY8" s="6">
        <v>44593</v>
      </c>
      <c r="EZ8" s="6">
        <v>44593</v>
      </c>
      <c r="FA8" s="6">
        <v>44593</v>
      </c>
      <c r="FB8" s="6">
        <v>44593</v>
      </c>
      <c r="FC8" s="6">
        <v>44593</v>
      </c>
      <c r="FD8" s="6">
        <v>44593</v>
      </c>
      <c r="FE8" s="6">
        <v>44593</v>
      </c>
      <c r="FF8" s="6">
        <v>44593</v>
      </c>
      <c r="FG8" s="6">
        <v>44593</v>
      </c>
      <c r="FH8" s="6">
        <v>44593</v>
      </c>
      <c r="FI8" s="6">
        <v>44593</v>
      </c>
      <c r="FJ8" s="6">
        <v>44593</v>
      </c>
      <c r="FK8" s="6">
        <v>44593</v>
      </c>
      <c r="FL8" s="6">
        <v>44593</v>
      </c>
      <c r="FM8" s="6">
        <v>44593</v>
      </c>
      <c r="FN8" s="6">
        <v>44593</v>
      </c>
      <c r="FO8" s="6">
        <v>44593</v>
      </c>
      <c r="FP8" s="6">
        <v>44593</v>
      </c>
      <c r="FQ8" s="6">
        <v>44593</v>
      </c>
      <c r="FR8" s="6">
        <v>44593</v>
      </c>
      <c r="FS8" s="6">
        <v>44593</v>
      </c>
      <c r="FT8" s="6">
        <v>44593</v>
      </c>
      <c r="FU8" s="6">
        <v>44593</v>
      </c>
      <c r="FV8" s="6">
        <v>44593</v>
      </c>
      <c r="FW8" s="6">
        <v>44593</v>
      </c>
      <c r="FX8" s="6">
        <v>44593</v>
      </c>
      <c r="FY8" s="6">
        <v>44593</v>
      </c>
      <c r="FZ8" s="6">
        <v>44593</v>
      </c>
      <c r="GA8" s="6">
        <v>44593</v>
      </c>
      <c r="GB8" s="6">
        <v>44593</v>
      </c>
      <c r="GC8" s="6">
        <v>44593</v>
      </c>
      <c r="GD8" s="6">
        <v>44593</v>
      </c>
      <c r="GE8" s="6">
        <v>44593</v>
      </c>
      <c r="GF8" s="6">
        <v>44593</v>
      </c>
      <c r="GG8" s="6">
        <v>44593</v>
      </c>
      <c r="GH8" s="6">
        <v>44593</v>
      </c>
      <c r="GI8" s="6">
        <v>44593</v>
      </c>
      <c r="GJ8" s="6">
        <v>44593</v>
      </c>
      <c r="GK8" s="6">
        <v>44593</v>
      </c>
      <c r="GL8" s="6">
        <v>44593</v>
      </c>
      <c r="GM8" s="6">
        <v>44593</v>
      </c>
      <c r="GN8" s="6">
        <v>44593</v>
      </c>
      <c r="GO8" s="6">
        <v>44593</v>
      </c>
      <c r="GP8" s="6">
        <v>44593</v>
      </c>
      <c r="GQ8" s="6">
        <v>44593</v>
      </c>
      <c r="GR8" s="6">
        <v>44593</v>
      </c>
      <c r="GS8" s="6">
        <v>44593</v>
      </c>
      <c r="GT8" s="6">
        <v>44593</v>
      </c>
      <c r="GU8" s="6">
        <v>44593</v>
      </c>
      <c r="GV8" s="6">
        <v>44593</v>
      </c>
      <c r="GW8" s="6">
        <v>44593</v>
      </c>
      <c r="GX8" s="6">
        <v>44593</v>
      </c>
      <c r="GY8" s="6">
        <v>44593</v>
      </c>
      <c r="GZ8" s="6">
        <v>44593</v>
      </c>
      <c r="HA8" s="6">
        <v>44593</v>
      </c>
      <c r="HB8" s="6">
        <v>44593</v>
      </c>
      <c r="HC8" s="6">
        <v>44593</v>
      </c>
      <c r="HD8" s="6">
        <v>44593</v>
      </c>
      <c r="HE8" s="6">
        <v>44593</v>
      </c>
      <c r="HF8" s="6">
        <v>44593</v>
      </c>
      <c r="HG8" s="6">
        <v>44593</v>
      </c>
      <c r="HH8" s="6">
        <v>44593</v>
      </c>
      <c r="HI8" s="6">
        <v>44593</v>
      </c>
      <c r="HJ8" s="6">
        <v>44593</v>
      </c>
      <c r="HK8" s="6">
        <v>44593</v>
      </c>
      <c r="HL8" s="6">
        <v>44593</v>
      </c>
      <c r="HM8" s="6">
        <v>44593</v>
      </c>
      <c r="HN8" s="6">
        <v>44593</v>
      </c>
      <c r="HO8" s="6">
        <v>44593</v>
      </c>
      <c r="HP8" s="6">
        <v>44593</v>
      </c>
      <c r="HQ8" s="6">
        <v>44593</v>
      </c>
      <c r="HR8" s="6">
        <v>44593</v>
      </c>
      <c r="HS8" s="6">
        <v>44593</v>
      </c>
      <c r="HT8" s="6">
        <v>44593</v>
      </c>
      <c r="HU8" s="6">
        <v>44593</v>
      </c>
      <c r="HV8" s="6">
        <v>44593</v>
      </c>
      <c r="HW8" s="6">
        <v>44593</v>
      </c>
      <c r="HX8" s="6">
        <v>44593</v>
      </c>
      <c r="HY8" s="6">
        <v>44593</v>
      </c>
      <c r="HZ8" s="6">
        <v>44593</v>
      </c>
      <c r="IA8" s="6">
        <v>44593</v>
      </c>
      <c r="IB8" s="6">
        <v>44593</v>
      </c>
      <c r="IC8" s="6">
        <v>44593</v>
      </c>
      <c r="ID8" s="6">
        <v>44593</v>
      </c>
      <c r="IE8" s="6">
        <v>44593</v>
      </c>
      <c r="IF8" s="6">
        <v>44593</v>
      </c>
      <c r="IG8" s="6">
        <v>44593</v>
      </c>
      <c r="IH8" s="6">
        <v>44593</v>
      </c>
      <c r="II8" s="6">
        <v>44593</v>
      </c>
      <c r="IJ8" s="6">
        <v>44593</v>
      </c>
      <c r="IK8" s="6">
        <v>44593</v>
      </c>
      <c r="IL8" s="6">
        <v>44593</v>
      </c>
      <c r="IM8" s="6">
        <v>44593</v>
      </c>
      <c r="IN8" s="6">
        <v>44593</v>
      </c>
      <c r="IO8" s="6">
        <v>44593</v>
      </c>
      <c r="IP8" s="6">
        <v>44593</v>
      </c>
      <c r="IQ8" s="6">
        <v>44593</v>
      </c>
    </row>
    <row r="9" spans="1:251">
      <c r="A9" s="4" t="s">
        <v>257</v>
      </c>
      <c r="B9" s="1">
        <v>8</v>
      </c>
      <c r="C9" s="1">
        <v>8</v>
      </c>
      <c r="D9" s="1">
        <v>8</v>
      </c>
      <c r="E9" s="1">
        <v>8</v>
      </c>
      <c r="F9" s="1">
        <v>8</v>
      </c>
      <c r="G9" s="1">
        <v>8</v>
      </c>
      <c r="H9" s="1">
        <v>8</v>
      </c>
      <c r="I9" s="1">
        <v>8</v>
      </c>
      <c r="J9" s="1">
        <v>8</v>
      </c>
      <c r="K9" s="1">
        <v>8</v>
      </c>
      <c r="L9" s="1">
        <v>8</v>
      </c>
      <c r="M9" s="1">
        <v>8</v>
      </c>
      <c r="N9" s="1">
        <v>8</v>
      </c>
      <c r="O9" s="1">
        <v>8</v>
      </c>
      <c r="P9" s="1">
        <v>8</v>
      </c>
      <c r="Q9" s="1">
        <v>8</v>
      </c>
      <c r="R9" s="1">
        <v>8</v>
      </c>
      <c r="S9" s="1">
        <v>8</v>
      </c>
      <c r="T9" s="1">
        <v>8</v>
      </c>
      <c r="U9" s="1">
        <v>8</v>
      </c>
      <c r="V9" s="1">
        <v>8</v>
      </c>
      <c r="W9" s="1">
        <v>8</v>
      </c>
      <c r="X9" s="1">
        <v>8</v>
      </c>
      <c r="Y9" s="1">
        <v>8</v>
      </c>
      <c r="Z9" s="1">
        <v>8</v>
      </c>
      <c r="AA9" s="1">
        <v>8</v>
      </c>
      <c r="AB9" s="1">
        <v>8</v>
      </c>
      <c r="AC9" s="1">
        <v>8</v>
      </c>
      <c r="AD9" s="1">
        <v>8</v>
      </c>
      <c r="AE9" s="1">
        <v>8</v>
      </c>
      <c r="AF9" s="1">
        <v>8</v>
      </c>
      <c r="AG9" s="1">
        <v>8</v>
      </c>
      <c r="AH9" s="1">
        <v>8</v>
      </c>
      <c r="AI9" s="1">
        <v>8</v>
      </c>
      <c r="AJ9" s="1">
        <v>8</v>
      </c>
      <c r="AK9" s="1">
        <v>8</v>
      </c>
      <c r="AL9" s="1">
        <v>8</v>
      </c>
      <c r="AM9" s="1">
        <v>8</v>
      </c>
      <c r="AN9" s="1">
        <v>8</v>
      </c>
      <c r="AO9" s="1">
        <v>8</v>
      </c>
      <c r="AP9" s="1">
        <v>8</v>
      </c>
      <c r="AQ9" s="1">
        <v>8</v>
      </c>
      <c r="AR9" s="1">
        <v>8</v>
      </c>
      <c r="AS9" s="1">
        <v>8</v>
      </c>
      <c r="AT9" s="1">
        <v>8</v>
      </c>
      <c r="AU9" s="1">
        <v>8</v>
      </c>
      <c r="AV9" s="1">
        <v>8</v>
      </c>
      <c r="AW9" s="1">
        <v>8</v>
      </c>
      <c r="AX9" s="1">
        <v>8</v>
      </c>
      <c r="AY9" s="1">
        <v>8</v>
      </c>
      <c r="AZ9" s="1">
        <v>8</v>
      </c>
      <c r="BA9" s="1">
        <v>8</v>
      </c>
      <c r="BB9" s="1">
        <v>8</v>
      </c>
      <c r="BC9" s="1">
        <v>8</v>
      </c>
      <c r="BD9" s="1">
        <v>8</v>
      </c>
      <c r="BE9" s="1">
        <v>8</v>
      </c>
      <c r="BF9" s="1">
        <v>8</v>
      </c>
      <c r="BG9" s="1">
        <v>8</v>
      </c>
      <c r="BH9" s="1">
        <v>8</v>
      </c>
      <c r="BI9" s="1">
        <v>8</v>
      </c>
      <c r="BJ9" s="1">
        <v>8</v>
      </c>
      <c r="BK9" s="1">
        <v>8</v>
      </c>
      <c r="BL9" s="1">
        <v>8</v>
      </c>
      <c r="BM9" s="1">
        <v>8</v>
      </c>
      <c r="BN9" s="1">
        <v>8</v>
      </c>
      <c r="BO9" s="1">
        <v>8</v>
      </c>
      <c r="BP9" s="1">
        <v>8</v>
      </c>
      <c r="BQ9" s="1">
        <v>8</v>
      </c>
      <c r="BR9" s="1">
        <v>8</v>
      </c>
      <c r="BS9" s="1">
        <v>8</v>
      </c>
      <c r="BT9" s="1">
        <v>8</v>
      </c>
      <c r="BU9" s="1">
        <v>8</v>
      </c>
      <c r="BV9" s="1">
        <v>8</v>
      </c>
      <c r="BW9" s="1">
        <v>8</v>
      </c>
      <c r="BX9" s="1">
        <v>8</v>
      </c>
      <c r="BY9" s="1">
        <v>8</v>
      </c>
      <c r="BZ9" s="1">
        <v>8</v>
      </c>
      <c r="CA9" s="1">
        <v>8</v>
      </c>
      <c r="CB9" s="1">
        <v>8</v>
      </c>
      <c r="CC9" s="1">
        <v>8</v>
      </c>
      <c r="CD9" s="1">
        <v>8</v>
      </c>
      <c r="CE9" s="1">
        <v>8</v>
      </c>
      <c r="CF9" s="1">
        <v>8</v>
      </c>
      <c r="CG9" s="1">
        <v>8</v>
      </c>
      <c r="CH9" s="1">
        <v>8</v>
      </c>
      <c r="CI9" s="1">
        <v>8</v>
      </c>
      <c r="CJ9" s="1">
        <v>8</v>
      </c>
      <c r="CK9" s="1">
        <v>8</v>
      </c>
      <c r="CL9" s="1">
        <v>8</v>
      </c>
      <c r="CM9" s="1">
        <v>8</v>
      </c>
      <c r="CN9" s="1">
        <v>8</v>
      </c>
      <c r="CO9" s="1">
        <v>8</v>
      </c>
      <c r="CP9" s="1">
        <v>8</v>
      </c>
      <c r="CQ9" s="1">
        <v>8</v>
      </c>
      <c r="CR9" s="1">
        <v>8</v>
      </c>
      <c r="CS9" s="1">
        <v>8</v>
      </c>
      <c r="CT9" s="1">
        <v>8</v>
      </c>
      <c r="CU9" s="1">
        <v>8</v>
      </c>
      <c r="CV9" s="1">
        <v>8</v>
      </c>
      <c r="CW9" s="1">
        <v>8</v>
      </c>
      <c r="CX9" s="1">
        <v>8</v>
      </c>
      <c r="CY9" s="1">
        <v>8</v>
      </c>
      <c r="CZ9" s="1">
        <v>8</v>
      </c>
      <c r="DA9" s="1">
        <v>8</v>
      </c>
      <c r="DB9" s="1">
        <v>8</v>
      </c>
      <c r="DC9" s="1">
        <v>8</v>
      </c>
      <c r="DD9" s="1">
        <v>8</v>
      </c>
      <c r="DE9" s="1">
        <v>8</v>
      </c>
      <c r="DF9" s="1">
        <v>8</v>
      </c>
      <c r="DG9" s="1">
        <v>8</v>
      </c>
      <c r="DH9" s="1">
        <v>8</v>
      </c>
      <c r="DI9" s="1">
        <v>8</v>
      </c>
      <c r="DJ9" s="1">
        <v>8</v>
      </c>
      <c r="DK9" s="1">
        <v>8</v>
      </c>
      <c r="DL9" s="1">
        <v>8</v>
      </c>
      <c r="DM9" s="1">
        <v>8</v>
      </c>
      <c r="DN9" s="1">
        <v>8</v>
      </c>
      <c r="DO9" s="1">
        <v>8</v>
      </c>
      <c r="DP9" s="1">
        <v>8</v>
      </c>
      <c r="DQ9" s="1">
        <v>8</v>
      </c>
      <c r="DR9" s="1">
        <v>8</v>
      </c>
      <c r="DS9" s="1">
        <v>8</v>
      </c>
      <c r="DT9" s="1">
        <v>8</v>
      </c>
      <c r="DU9" s="1">
        <v>8</v>
      </c>
      <c r="DV9" s="1">
        <v>8</v>
      </c>
      <c r="DW9" s="1">
        <v>8</v>
      </c>
      <c r="DX9" s="1">
        <v>8</v>
      </c>
      <c r="DY9" s="1">
        <v>8</v>
      </c>
      <c r="DZ9" s="1">
        <v>8</v>
      </c>
      <c r="EA9" s="1">
        <v>8</v>
      </c>
      <c r="EB9" s="1">
        <v>8</v>
      </c>
      <c r="EC9" s="1">
        <v>8</v>
      </c>
      <c r="ED9" s="1">
        <v>8</v>
      </c>
      <c r="EE9" s="1">
        <v>8</v>
      </c>
      <c r="EF9" s="1">
        <v>8</v>
      </c>
      <c r="EG9" s="1">
        <v>8</v>
      </c>
      <c r="EH9" s="1">
        <v>8</v>
      </c>
      <c r="EI9" s="1">
        <v>8</v>
      </c>
      <c r="EJ9" s="1">
        <v>8</v>
      </c>
      <c r="EK9" s="1">
        <v>8</v>
      </c>
      <c r="EL9" s="1">
        <v>8</v>
      </c>
      <c r="EM9" s="1">
        <v>8</v>
      </c>
      <c r="EN9" s="1">
        <v>8</v>
      </c>
      <c r="EO9" s="1">
        <v>8</v>
      </c>
      <c r="EP9" s="1">
        <v>8</v>
      </c>
      <c r="EQ9" s="1">
        <v>8</v>
      </c>
      <c r="ER9" s="1">
        <v>8</v>
      </c>
      <c r="ES9" s="1">
        <v>8</v>
      </c>
      <c r="ET9" s="1">
        <v>8</v>
      </c>
      <c r="EU9" s="1">
        <v>8</v>
      </c>
      <c r="EV9" s="1">
        <v>8</v>
      </c>
      <c r="EW9" s="1">
        <v>8</v>
      </c>
      <c r="EX9" s="1">
        <v>8</v>
      </c>
      <c r="EY9" s="1">
        <v>8</v>
      </c>
      <c r="EZ9" s="1">
        <v>8</v>
      </c>
      <c r="FA9" s="1">
        <v>8</v>
      </c>
      <c r="FB9" s="1">
        <v>8</v>
      </c>
      <c r="FC9" s="1">
        <v>8</v>
      </c>
      <c r="FD9" s="1">
        <v>8</v>
      </c>
      <c r="FE9" s="1">
        <v>8</v>
      </c>
      <c r="FF9" s="1">
        <v>8</v>
      </c>
      <c r="FG9" s="1">
        <v>8</v>
      </c>
      <c r="FH9" s="1">
        <v>8</v>
      </c>
      <c r="FI9" s="1">
        <v>8</v>
      </c>
      <c r="FJ9" s="1">
        <v>8</v>
      </c>
      <c r="FK9" s="1">
        <v>8</v>
      </c>
      <c r="FL9" s="1">
        <v>8</v>
      </c>
      <c r="FM9" s="1">
        <v>8</v>
      </c>
      <c r="FN9" s="1">
        <v>8</v>
      </c>
      <c r="FO9" s="1">
        <v>8</v>
      </c>
      <c r="FP9" s="1">
        <v>8</v>
      </c>
      <c r="FQ9" s="1">
        <v>8</v>
      </c>
      <c r="FR9" s="1">
        <v>8</v>
      </c>
      <c r="FS9" s="1">
        <v>8</v>
      </c>
      <c r="FT9" s="1">
        <v>8</v>
      </c>
      <c r="FU9" s="1">
        <v>8</v>
      </c>
      <c r="FV9" s="1">
        <v>8</v>
      </c>
      <c r="FW9" s="1">
        <v>8</v>
      </c>
      <c r="FX9" s="1">
        <v>8</v>
      </c>
      <c r="FY9" s="1">
        <v>8</v>
      </c>
      <c r="FZ9" s="1">
        <v>8</v>
      </c>
      <c r="GA9" s="1">
        <v>8</v>
      </c>
      <c r="GB9" s="1">
        <v>8</v>
      </c>
      <c r="GC9" s="1">
        <v>8</v>
      </c>
      <c r="GD9" s="1">
        <v>8</v>
      </c>
      <c r="GE9" s="1">
        <v>8</v>
      </c>
      <c r="GF9" s="1">
        <v>8</v>
      </c>
      <c r="GG9" s="1">
        <v>8</v>
      </c>
      <c r="GH9" s="1">
        <v>8</v>
      </c>
      <c r="GI9" s="1">
        <v>8</v>
      </c>
      <c r="GJ9" s="1">
        <v>8</v>
      </c>
      <c r="GK9" s="1">
        <v>8</v>
      </c>
      <c r="GL9" s="1">
        <v>8</v>
      </c>
      <c r="GM9" s="1">
        <v>8</v>
      </c>
      <c r="GN9" s="1">
        <v>8</v>
      </c>
      <c r="GO9" s="1">
        <v>8</v>
      </c>
      <c r="GP9" s="1">
        <v>8</v>
      </c>
      <c r="GQ9" s="1">
        <v>8</v>
      </c>
      <c r="GR9" s="1">
        <v>8</v>
      </c>
      <c r="GS9" s="1">
        <v>8</v>
      </c>
      <c r="GT9" s="1">
        <v>8</v>
      </c>
      <c r="GU9" s="1">
        <v>8</v>
      </c>
      <c r="GV9" s="1">
        <v>8</v>
      </c>
      <c r="GW9" s="1">
        <v>8</v>
      </c>
      <c r="GX9" s="1">
        <v>8</v>
      </c>
      <c r="GY9" s="1">
        <v>8</v>
      </c>
      <c r="GZ9" s="1">
        <v>8</v>
      </c>
      <c r="HA9" s="1">
        <v>8</v>
      </c>
      <c r="HB9" s="1">
        <v>8</v>
      </c>
      <c r="HC9" s="1">
        <v>8</v>
      </c>
      <c r="HD9" s="1">
        <v>8</v>
      </c>
      <c r="HE9" s="1">
        <v>8</v>
      </c>
      <c r="HF9" s="1">
        <v>8</v>
      </c>
      <c r="HG9" s="1">
        <v>8</v>
      </c>
      <c r="HH9" s="1">
        <v>8</v>
      </c>
      <c r="HI9" s="1">
        <v>8</v>
      </c>
      <c r="HJ9" s="1">
        <v>8</v>
      </c>
      <c r="HK9" s="1">
        <v>8</v>
      </c>
      <c r="HL9" s="1">
        <v>8</v>
      </c>
      <c r="HM9" s="1">
        <v>8</v>
      </c>
      <c r="HN9" s="1">
        <v>8</v>
      </c>
      <c r="HO9" s="1">
        <v>8</v>
      </c>
      <c r="HP9" s="1">
        <v>8</v>
      </c>
      <c r="HQ9" s="1">
        <v>8</v>
      </c>
      <c r="HR9" s="1">
        <v>8</v>
      </c>
      <c r="HS9" s="1">
        <v>8</v>
      </c>
      <c r="HT9" s="1">
        <v>8</v>
      </c>
      <c r="HU9" s="1">
        <v>8</v>
      </c>
      <c r="HV9" s="1">
        <v>8</v>
      </c>
      <c r="HW9" s="1">
        <v>8</v>
      </c>
      <c r="HX9" s="1">
        <v>8</v>
      </c>
      <c r="HY9" s="1">
        <v>8</v>
      </c>
      <c r="HZ9" s="1">
        <v>8</v>
      </c>
      <c r="IA9" s="1">
        <v>8</v>
      </c>
      <c r="IB9" s="1">
        <v>8</v>
      </c>
      <c r="IC9" s="1">
        <v>8</v>
      </c>
      <c r="ID9" s="1">
        <v>8</v>
      </c>
      <c r="IE9" s="1">
        <v>8</v>
      </c>
      <c r="IF9" s="1">
        <v>8</v>
      </c>
      <c r="IG9" s="1">
        <v>8</v>
      </c>
      <c r="IH9" s="1">
        <v>8</v>
      </c>
      <c r="II9" s="1">
        <v>8</v>
      </c>
      <c r="IJ9" s="1">
        <v>8</v>
      </c>
      <c r="IK9" s="1">
        <v>8</v>
      </c>
      <c r="IL9" s="1">
        <v>8</v>
      </c>
      <c r="IM9" s="1">
        <v>8</v>
      </c>
      <c r="IN9" s="1">
        <v>8</v>
      </c>
      <c r="IO9" s="1">
        <v>8</v>
      </c>
      <c r="IP9" s="1">
        <v>8</v>
      </c>
      <c r="IQ9" s="1">
        <v>8</v>
      </c>
    </row>
    <row r="10" spans="1:251">
      <c r="A10" s="4" t="s">
        <v>258</v>
      </c>
      <c r="B10" s="8" t="s">
        <v>1262</v>
      </c>
      <c r="C10" s="8" t="s">
        <v>1263</v>
      </c>
      <c r="D10" s="8" t="s">
        <v>1264</v>
      </c>
      <c r="E10" s="8" t="s">
        <v>1265</v>
      </c>
      <c r="F10" s="8" t="s">
        <v>1266</v>
      </c>
      <c r="G10" s="8" t="s">
        <v>1267</v>
      </c>
      <c r="H10" s="8" t="s">
        <v>1268</v>
      </c>
      <c r="I10" s="8" t="s">
        <v>1269</v>
      </c>
      <c r="J10" s="8" t="s">
        <v>1270</v>
      </c>
      <c r="K10" s="8" t="s">
        <v>1271</v>
      </c>
      <c r="L10" s="8" t="s">
        <v>1272</v>
      </c>
      <c r="M10" s="8" t="s">
        <v>1273</v>
      </c>
      <c r="N10" s="8" t="s">
        <v>1274</v>
      </c>
      <c r="O10" s="8" t="s">
        <v>1275</v>
      </c>
      <c r="P10" s="8" t="s">
        <v>1276</v>
      </c>
      <c r="Q10" s="8" t="s">
        <v>1277</v>
      </c>
      <c r="R10" s="8" t="s">
        <v>1278</v>
      </c>
      <c r="S10" s="8" t="s">
        <v>1279</v>
      </c>
      <c r="T10" s="8" t="s">
        <v>1280</v>
      </c>
      <c r="U10" s="8" t="s">
        <v>1281</v>
      </c>
      <c r="V10" s="8" t="s">
        <v>1282</v>
      </c>
      <c r="W10" s="8" t="s">
        <v>1283</v>
      </c>
      <c r="X10" s="8" t="s">
        <v>1284</v>
      </c>
      <c r="Y10" s="8" t="s">
        <v>1285</v>
      </c>
      <c r="Z10" s="8" t="s">
        <v>1286</v>
      </c>
      <c r="AA10" s="8" t="s">
        <v>1287</v>
      </c>
      <c r="AB10" s="8" t="s">
        <v>1288</v>
      </c>
      <c r="AC10" s="8" t="s">
        <v>1289</v>
      </c>
      <c r="AD10" s="8" t="s">
        <v>1290</v>
      </c>
      <c r="AE10" s="8" t="s">
        <v>1291</v>
      </c>
      <c r="AF10" s="8" t="s">
        <v>1292</v>
      </c>
      <c r="AG10" s="8" t="s">
        <v>1293</v>
      </c>
      <c r="AH10" s="8" t="s">
        <v>1294</v>
      </c>
      <c r="AI10" s="8" t="s">
        <v>1295</v>
      </c>
      <c r="AJ10" s="8" t="s">
        <v>1296</v>
      </c>
      <c r="AK10" s="8" t="s">
        <v>1297</v>
      </c>
      <c r="AL10" s="8" t="s">
        <v>1298</v>
      </c>
      <c r="AM10" s="8" t="s">
        <v>1299</v>
      </c>
      <c r="AN10" s="8" t="s">
        <v>1300</v>
      </c>
      <c r="AO10" s="8" t="s">
        <v>1301</v>
      </c>
      <c r="AP10" s="8" t="s">
        <v>1302</v>
      </c>
      <c r="AQ10" s="8" t="s">
        <v>1303</v>
      </c>
      <c r="AR10" s="8" t="s">
        <v>1304</v>
      </c>
      <c r="AS10" s="8" t="s">
        <v>1305</v>
      </c>
      <c r="AT10" s="8" t="s">
        <v>1306</v>
      </c>
      <c r="AU10" s="8" t="s">
        <v>1307</v>
      </c>
      <c r="AV10" s="8" t="s">
        <v>1308</v>
      </c>
      <c r="AW10" s="8" t="s">
        <v>1309</v>
      </c>
      <c r="AX10" s="8" t="s">
        <v>1310</v>
      </c>
      <c r="AY10" s="8" t="s">
        <v>1311</v>
      </c>
      <c r="AZ10" s="8" t="s">
        <v>1312</v>
      </c>
      <c r="BA10" s="8" t="s">
        <v>1313</v>
      </c>
      <c r="BB10" s="8" t="s">
        <v>1314</v>
      </c>
      <c r="BC10" s="8" t="s">
        <v>1315</v>
      </c>
      <c r="BD10" s="8" t="s">
        <v>1316</v>
      </c>
      <c r="BE10" s="8" t="s">
        <v>1317</v>
      </c>
      <c r="BF10" s="8" t="s">
        <v>1318</v>
      </c>
      <c r="BG10" s="8" t="s">
        <v>1319</v>
      </c>
      <c r="BH10" s="8" t="s">
        <v>1320</v>
      </c>
      <c r="BI10" s="8" t="s">
        <v>1321</v>
      </c>
      <c r="BJ10" s="8" t="s">
        <v>1322</v>
      </c>
      <c r="BK10" s="8" t="s">
        <v>1323</v>
      </c>
      <c r="BL10" s="8" t="s">
        <v>1324</v>
      </c>
      <c r="BM10" s="8" t="s">
        <v>1325</v>
      </c>
      <c r="BN10" s="8" t="s">
        <v>1326</v>
      </c>
      <c r="BO10" s="8" t="s">
        <v>1327</v>
      </c>
      <c r="BP10" s="8" t="s">
        <v>1328</v>
      </c>
      <c r="BQ10" s="8" t="s">
        <v>1329</v>
      </c>
      <c r="BR10" s="8" t="s">
        <v>1330</v>
      </c>
      <c r="BS10" s="8" t="s">
        <v>1331</v>
      </c>
      <c r="BT10" s="8" t="s">
        <v>1332</v>
      </c>
      <c r="BU10" s="8" t="s">
        <v>1333</v>
      </c>
      <c r="BV10" s="8" t="s">
        <v>1334</v>
      </c>
      <c r="BW10" s="8" t="s">
        <v>1335</v>
      </c>
      <c r="BX10" s="8" t="s">
        <v>1336</v>
      </c>
      <c r="BY10" s="8" t="s">
        <v>1337</v>
      </c>
      <c r="BZ10" s="8" t="s">
        <v>1338</v>
      </c>
      <c r="CA10" s="8" t="s">
        <v>1339</v>
      </c>
      <c r="CB10" s="8" t="s">
        <v>1340</v>
      </c>
      <c r="CC10" s="8" t="s">
        <v>1341</v>
      </c>
      <c r="CD10" s="8" t="s">
        <v>1342</v>
      </c>
      <c r="CE10" s="8" t="s">
        <v>1343</v>
      </c>
      <c r="CF10" s="8" t="s">
        <v>1344</v>
      </c>
      <c r="CG10" s="8" t="s">
        <v>1345</v>
      </c>
      <c r="CH10" s="8" t="s">
        <v>1346</v>
      </c>
      <c r="CI10" s="8" t="s">
        <v>1347</v>
      </c>
      <c r="CJ10" s="8" t="s">
        <v>1348</v>
      </c>
      <c r="CK10" s="8" t="s">
        <v>1349</v>
      </c>
      <c r="CL10" s="8" t="s">
        <v>1350</v>
      </c>
      <c r="CM10" s="8" t="s">
        <v>1351</v>
      </c>
      <c r="CN10" s="8" t="s">
        <v>1352</v>
      </c>
      <c r="CO10" s="8" t="s">
        <v>1353</v>
      </c>
      <c r="CP10" s="8" t="s">
        <v>1354</v>
      </c>
      <c r="CQ10" s="8" t="s">
        <v>1355</v>
      </c>
      <c r="CR10" s="8" t="s">
        <v>1356</v>
      </c>
      <c r="CS10" s="8" t="s">
        <v>1357</v>
      </c>
      <c r="CT10" s="8" t="s">
        <v>1358</v>
      </c>
      <c r="CU10" s="8" t="s">
        <v>1359</v>
      </c>
      <c r="CV10" s="8" t="s">
        <v>1360</v>
      </c>
      <c r="CW10" s="8" t="s">
        <v>1361</v>
      </c>
      <c r="CX10" s="8" t="s">
        <v>1362</v>
      </c>
      <c r="CY10" s="8" t="s">
        <v>1363</v>
      </c>
      <c r="CZ10" s="8" t="s">
        <v>1364</v>
      </c>
      <c r="DA10" s="8" t="s">
        <v>1365</v>
      </c>
      <c r="DB10" s="8" t="s">
        <v>1366</v>
      </c>
      <c r="DC10" s="8" t="s">
        <v>1367</v>
      </c>
      <c r="DD10" s="8" t="s">
        <v>1368</v>
      </c>
      <c r="DE10" s="8" t="s">
        <v>1369</v>
      </c>
      <c r="DF10" s="8" t="s">
        <v>1370</v>
      </c>
      <c r="DG10" s="8" t="s">
        <v>1371</v>
      </c>
      <c r="DH10" s="8" t="s">
        <v>1372</v>
      </c>
      <c r="DI10" s="8" t="s">
        <v>1373</v>
      </c>
      <c r="DJ10" s="8" t="s">
        <v>1374</v>
      </c>
      <c r="DK10" s="8" t="s">
        <v>1375</v>
      </c>
      <c r="DL10" s="8" t="s">
        <v>1376</v>
      </c>
      <c r="DM10" s="8" t="s">
        <v>1377</v>
      </c>
      <c r="DN10" s="8" t="s">
        <v>1378</v>
      </c>
      <c r="DO10" s="8" t="s">
        <v>1379</v>
      </c>
      <c r="DP10" s="8" t="s">
        <v>1380</v>
      </c>
      <c r="DQ10" s="8" t="s">
        <v>1381</v>
      </c>
      <c r="DR10" s="8" t="s">
        <v>1382</v>
      </c>
      <c r="DS10" s="8" t="s">
        <v>1383</v>
      </c>
      <c r="DT10" s="8" t="s">
        <v>1384</v>
      </c>
      <c r="DU10" s="8" t="s">
        <v>1385</v>
      </c>
      <c r="DV10" s="8" t="s">
        <v>1386</v>
      </c>
      <c r="DW10" s="8" t="s">
        <v>1387</v>
      </c>
      <c r="DX10" s="8" t="s">
        <v>1388</v>
      </c>
      <c r="DY10" s="8" t="s">
        <v>1389</v>
      </c>
      <c r="DZ10" s="8" t="s">
        <v>1390</v>
      </c>
      <c r="EA10" s="8" t="s">
        <v>1391</v>
      </c>
      <c r="EB10" s="8" t="s">
        <v>1392</v>
      </c>
      <c r="EC10" s="8" t="s">
        <v>1393</v>
      </c>
      <c r="ED10" s="8" t="s">
        <v>1394</v>
      </c>
      <c r="EE10" s="8" t="s">
        <v>1395</v>
      </c>
      <c r="EF10" s="8" t="s">
        <v>1396</v>
      </c>
      <c r="EG10" s="8" t="s">
        <v>1397</v>
      </c>
      <c r="EH10" s="8" t="s">
        <v>1398</v>
      </c>
      <c r="EI10" s="8" t="s">
        <v>1399</v>
      </c>
      <c r="EJ10" s="8" t="s">
        <v>1400</v>
      </c>
      <c r="EK10" s="8" t="s">
        <v>1401</v>
      </c>
      <c r="EL10" s="8" t="s">
        <v>1402</v>
      </c>
      <c r="EM10" s="8" t="s">
        <v>1403</v>
      </c>
      <c r="EN10" s="8" t="s">
        <v>1404</v>
      </c>
      <c r="EO10" s="8" t="s">
        <v>1405</v>
      </c>
      <c r="EP10" s="8" t="s">
        <v>1406</v>
      </c>
      <c r="EQ10" s="8" t="s">
        <v>1407</v>
      </c>
      <c r="ER10" s="8" t="s">
        <v>1408</v>
      </c>
      <c r="ES10" s="8" t="s">
        <v>1409</v>
      </c>
      <c r="ET10" s="8" t="s">
        <v>1410</v>
      </c>
      <c r="EU10" s="8" t="s">
        <v>1411</v>
      </c>
      <c r="EV10" s="8" t="s">
        <v>1412</v>
      </c>
      <c r="EW10" s="8" t="s">
        <v>1413</v>
      </c>
      <c r="EX10" s="8" t="s">
        <v>1414</v>
      </c>
      <c r="EY10" s="8" t="s">
        <v>1415</v>
      </c>
      <c r="EZ10" s="8" t="s">
        <v>1416</v>
      </c>
      <c r="FA10" s="8" t="s">
        <v>1417</v>
      </c>
      <c r="FB10" s="8" t="s">
        <v>1418</v>
      </c>
      <c r="FC10" s="8" t="s">
        <v>1419</v>
      </c>
      <c r="FD10" s="8" t="s">
        <v>1420</v>
      </c>
      <c r="FE10" s="8" t="s">
        <v>1421</v>
      </c>
      <c r="FF10" s="8" t="s">
        <v>1422</v>
      </c>
      <c r="FG10" s="8" t="s">
        <v>1423</v>
      </c>
      <c r="FH10" s="8" t="s">
        <v>1424</v>
      </c>
      <c r="FI10" s="8" t="s">
        <v>1425</v>
      </c>
      <c r="FJ10" s="8" t="s">
        <v>1426</v>
      </c>
      <c r="FK10" s="8" t="s">
        <v>1427</v>
      </c>
      <c r="FL10" s="8" t="s">
        <v>1428</v>
      </c>
      <c r="FM10" s="8" t="s">
        <v>1429</v>
      </c>
      <c r="FN10" s="8" t="s">
        <v>1430</v>
      </c>
      <c r="FO10" s="8" t="s">
        <v>1431</v>
      </c>
      <c r="FP10" s="8" t="s">
        <v>1432</v>
      </c>
      <c r="FQ10" s="8" t="s">
        <v>1433</v>
      </c>
      <c r="FR10" s="8" t="s">
        <v>1434</v>
      </c>
      <c r="FS10" s="8" t="s">
        <v>1435</v>
      </c>
      <c r="FT10" s="8" t="s">
        <v>1436</v>
      </c>
      <c r="FU10" s="8" t="s">
        <v>1437</v>
      </c>
      <c r="FV10" s="8" t="s">
        <v>1438</v>
      </c>
      <c r="FW10" s="8" t="s">
        <v>1439</v>
      </c>
      <c r="FX10" s="8" t="s">
        <v>1440</v>
      </c>
      <c r="FY10" s="8" t="s">
        <v>1441</v>
      </c>
      <c r="FZ10" s="8" t="s">
        <v>1442</v>
      </c>
      <c r="GA10" s="8" t="s">
        <v>1443</v>
      </c>
      <c r="GB10" s="8" t="s">
        <v>1444</v>
      </c>
      <c r="GC10" s="8" t="s">
        <v>1445</v>
      </c>
      <c r="GD10" s="8" t="s">
        <v>1446</v>
      </c>
      <c r="GE10" s="8" t="s">
        <v>1447</v>
      </c>
      <c r="GF10" s="8" t="s">
        <v>1448</v>
      </c>
      <c r="GG10" s="8" t="s">
        <v>1449</v>
      </c>
      <c r="GH10" s="8" t="s">
        <v>1450</v>
      </c>
      <c r="GI10" s="8" t="s">
        <v>1451</v>
      </c>
      <c r="GJ10" s="8" t="s">
        <v>1452</v>
      </c>
      <c r="GK10" s="8" t="s">
        <v>1453</v>
      </c>
      <c r="GL10" s="8" t="s">
        <v>1454</v>
      </c>
      <c r="GM10" s="8" t="s">
        <v>1455</v>
      </c>
      <c r="GN10" s="8" t="s">
        <v>1456</v>
      </c>
      <c r="GO10" s="8" t="s">
        <v>1457</v>
      </c>
      <c r="GP10" s="8" t="s">
        <v>1458</v>
      </c>
      <c r="GQ10" s="8" t="s">
        <v>1459</v>
      </c>
      <c r="GR10" s="8" t="s">
        <v>1460</v>
      </c>
      <c r="GS10" s="8" t="s">
        <v>1461</v>
      </c>
      <c r="GT10" s="8" t="s">
        <v>1462</v>
      </c>
      <c r="GU10" s="8" t="s">
        <v>1463</v>
      </c>
      <c r="GV10" s="8" t="s">
        <v>1464</v>
      </c>
      <c r="GW10" s="8" t="s">
        <v>1465</v>
      </c>
      <c r="GX10" s="8" t="s">
        <v>1466</v>
      </c>
      <c r="GY10" s="8" t="s">
        <v>1467</v>
      </c>
      <c r="GZ10" s="8" t="s">
        <v>1468</v>
      </c>
      <c r="HA10" s="8" t="s">
        <v>1469</v>
      </c>
      <c r="HB10" s="8" t="s">
        <v>1470</v>
      </c>
      <c r="HC10" s="8" t="s">
        <v>1471</v>
      </c>
      <c r="HD10" s="8" t="s">
        <v>1472</v>
      </c>
      <c r="HE10" s="8" t="s">
        <v>1473</v>
      </c>
      <c r="HF10" s="8" t="s">
        <v>1474</v>
      </c>
      <c r="HG10" s="8" t="s">
        <v>1475</v>
      </c>
      <c r="HH10" s="8" t="s">
        <v>1476</v>
      </c>
      <c r="HI10" s="8" t="s">
        <v>1477</v>
      </c>
      <c r="HJ10" s="8" t="s">
        <v>1478</v>
      </c>
      <c r="HK10" s="8" t="s">
        <v>1479</v>
      </c>
      <c r="HL10" s="8" t="s">
        <v>1480</v>
      </c>
      <c r="HM10" s="8" t="s">
        <v>1481</v>
      </c>
      <c r="HN10" s="8" t="s">
        <v>1482</v>
      </c>
      <c r="HO10" s="8" t="s">
        <v>1483</v>
      </c>
      <c r="HP10" s="8" t="s">
        <v>1484</v>
      </c>
      <c r="HQ10" s="8" t="s">
        <v>1485</v>
      </c>
      <c r="HR10" s="8" t="s">
        <v>1486</v>
      </c>
      <c r="HS10" s="8" t="s">
        <v>1487</v>
      </c>
      <c r="HT10" s="8" t="s">
        <v>1488</v>
      </c>
      <c r="HU10" s="8" t="s">
        <v>1489</v>
      </c>
      <c r="HV10" s="8" t="s">
        <v>1490</v>
      </c>
      <c r="HW10" s="8" t="s">
        <v>1491</v>
      </c>
      <c r="HX10" s="8" t="s">
        <v>1492</v>
      </c>
      <c r="HY10" s="8" t="s">
        <v>1493</v>
      </c>
      <c r="HZ10" s="8" t="s">
        <v>1494</v>
      </c>
      <c r="IA10" s="8" t="s">
        <v>1495</v>
      </c>
      <c r="IB10" s="8" t="s">
        <v>1496</v>
      </c>
      <c r="IC10" s="8" t="s">
        <v>1497</v>
      </c>
      <c r="ID10" s="8" t="s">
        <v>1498</v>
      </c>
      <c r="IE10" s="8" t="s">
        <v>1499</v>
      </c>
      <c r="IF10" s="8" t="s">
        <v>1500</v>
      </c>
      <c r="IG10" s="8" t="s">
        <v>1501</v>
      </c>
      <c r="IH10" s="8" t="s">
        <v>1502</v>
      </c>
      <c r="II10" s="8" t="s">
        <v>1503</v>
      </c>
      <c r="IJ10" s="8" t="s">
        <v>1504</v>
      </c>
      <c r="IK10" s="8" t="s">
        <v>1505</v>
      </c>
      <c r="IL10" s="8" t="s">
        <v>1506</v>
      </c>
      <c r="IM10" s="8" t="s">
        <v>1507</v>
      </c>
      <c r="IN10" s="8" t="s">
        <v>1508</v>
      </c>
      <c r="IO10" s="8" t="s">
        <v>1509</v>
      </c>
      <c r="IP10" s="8" t="s">
        <v>1510</v>
      </c>
      <c r="IQ10" s="8" t="s">
        <v>1511</v>
      </c>
    </row>
    <row r="11" spans="1:251">
      <c r="A11" s="10">
        <v>42036</v>
      </c>
      <c r="B11" s="9">
        <v>38.481999999999999</v>
      </c>
      <c r="C11" s="9">
        <v>35.454000000000001</v>
      </c>
      <c r="D11" s="9">
        <v>4.8289999999999997</v>
      </c>
      <c r="E11" s="9">
        <v>30.625</v>
      </c>
      <c r="F11" s="9">
        <v>850.31299999999999</v>
      </c>
      <c r="G11" s="9">
        <v>357.62599999999998</v>
      </c>
      <c r="H11" s="9">
        <v>492.68700000000001</v>
      </c>
      <c r="I11" s="9">
        <v>497.15800000000002</v>
      </c>
      <c r="J11" s="9">
        <v>208.13</v>
      </c>
      <c r="K11" s="9">
        <v>289.02800000000002</v>
      </c>
      <c r="L11" s="9">
        <v>57.142000000000003</v>
      </c>
      <c r="M11" s="9">
        <v>22.114000000000001</v>
      </c>
      <c r="N11" s="9">
        <v>35.027999999999999</v>
      </c>
      <c r="O11" s="9">
        <v>440.01600000000002</v>
      </c>
      <c r="P11" s="9">
        <v>186.01599999999999</v>
      </c>
      <c r="Q11" s="9">
        <v>254</v>
      </c>
      <c r="R11" s="9">
        <v>4176.9970000000003</v>
      </c>
      <c r="S11" s="9">
        <v>2220.2660000000001</v>
      </c>
      <c r="T11" s="9">
        <v>1956.731</v>
      </c>
      <c r="U11" s="9">
        <v>1605.1759999999999</v>
      </c>
      <c r="V11" s="9">
        <v>618.61300000000006</v>
      </c>
      <c r="W11" s="9">
        <v>986.56299999999999</v>
      </c>
      <c r="X11" s="9">
        <v>244.959</v>
      </c>
      <c r="Y11" s="9">
        <v>83.564999999999998</v>
      </c>
      <c r="Z11" s="9">
        <v>161.39500000000001</v>
      </c>
      <c r="AA11" s="9">
        <v>3307.1819999999998</v>
      </c>
      <c r="AB11" s="9">
        <v>1591.412</v>
      </c>
      <c r="AC11" s="9">
        <v>1715.769</v>
      </c>
      <c r="AD11" s="9">
        <v>420.90300000000002</v>
      </c>
      <c r="AE11" s="9">
        <v>267.89600000000002</v>
      </c>
      <c r="AF11" s="9">
        <v>153.00700000000001</v>
      </c>
      <c r="AG11" s="9">
        <v>24.786000000000001</v>
      </c>
      <c r="AH11" s="9">
        <v>16.597000000000001</v>
      </c>
      <c r="AI11" s="9">
        <v>8.1890000000000001</v>
      </c>
      <c r="AJ11" s="9">
        <v>22.355</v>
      </c>
      <c r="AK11" s="9">
        <v>14.166</v>
      </c>
      <c r="AL11" s="9">
        <v>8.1890000000000001</v>
      </c>
      <c r="AM11" s="9">
        <v>4.3280000000000003</v>
      </c>
      <c r="AN11" s="9">
        <v>3.0249999999999999</v>
      </c>
      <c r="AO11" s="9">
        <v>1.302</v>
      </c>
      <c r="AP11" s="9">
        <v>24.684999999999999</v>
      </c>
      <c r="AQ11" s="9">
        <v>16.690000000000001</v>
      </c>
      <c r="AR11" s="9">
        <v>7.9950000000000001</v>
      </c>
      <c r="AS11" s="9">
        <v>20.585999999999999</v>
      </c>
      <c r="AT11" s="9">
        <v>12.868</v>
      </c>
      <c r="AU11" s="9">
        <v>7.718</v>
      </c>
      <c r="AV11" s="9">
        <v>22.49</v>
      </c>
      <c r="AW11" s="9">
        <v>13.505000000000001</v>
      </c>
      <c r="AX11" s="9">
        <v>8.9849999999999994</v>
      </c>
      <c r="AY11" s="9">
        <v>398.41300000000001</v>
      </c>
      <c r="AZ11" s="9">
        <v>254.39099999999999</v>
      </c>
      <c r="BA11" s="9">
        <v>144.02199999999999</v>
      </c>
      <c r="BB11" s="9">
        <v>16.920999999999999</v>
      </c>
      <c r="BC11" s="9">
        <v>10.066000000000001</v>
      </c>
      <c r="BD11" s="9">
        <v>6.8550000000000004</v>
      </c>
      <c r="BE11" s="9">
        <v>197.77699999999999</v>
      </c>
      <c r="BF11" s="9">
        <v>110.518</v>
      </c>
      <c r="BG11" s="9">
        <v>87.259</v>
      </c>
      <c r="BH11" s="9">
        <v>11.733000000000001</v>
      </c>
      <c r="BI11" s="9">
        <v>9.2040000000000006</v>
      </c>
      <c r="BJ11" s="9">
        <v>2.528</v>
      </c>
      <c r="BK11" s="9">
        <v>502.99099999999999</v>
      </c>
      <c r="BL11" s="9">
        <v>316.57799999999997</v>
      </c>
      <c r="BM11" s="9">
        <v>186.41300000000001</v>
      </c>
      <c r="BN11" s="9">
        <v>482.19099999999997</v>
      </c>
      <c r="BO11" s="9">
        <v>305.339</v>
      </c>
      <c r="BP11" s="9">
        <v>176.85300000000001</v>
      </c>
      <c r="BQ11" s="9">
        <v>406.13099999999997</v>
      </c>
      <c r="BR11" s="9">
        <v>257.98599999999999</v>
      </c>
      <c r="BS11" s="9">
        <v>148.14500000000001</v>
      </c>
      <c r="BT11" s="9">
        <v>135.84200000000001</v>
      </c>
      <c r="BU11" s="9">
        <v>80.462000000000003</v>
      </c>
      <c r="BV11" s="9">
        <v>55.38</v>
      </c>
      <c r="BW11" s="9">
        <v>89.105000000000004</v>
      </c>
      <c r="BX11" s="9">
        <v>51.22</v>
      </c>
      <c r="BY11" s="9">
        <v>37.884</v>
      </c>
      <c r="BZ11" s="9">
        <v>7.016</v>
      </c>
      <c r="CA11" s="9">
        <v>2.5379999999999998</v>
      </c>
      <c r="CB11" s="9">
        <v>4.4790000000000001</v>
      </c>
      <c r="CC11" s="9">
        <v>7.8789999999999996</v>
      </c>
      <c r="CD11" s="9">
        <v>5.47</v>
      </c>
      <c r="CE11" s="9">
        <v>2.4089999999999998</v>
      </c>
      <c r="CF11" s="9">
        <v>2878.3989999999999</v>
      </c>
      <c r="CG11" s="9">
        <v>1318.047</v>
      </c>
      <c r="CH11" s="9">
        <v>1560.3530000000001</v>
      </c>
      <c r="CI11" s="9">
        <v>105.373</v>
      </c>
      <c r="CJ11" s="9">
        <v>61.896999999999998</v>
      </c>
      <c r="CK11" s="9">
        <v>43.475999999999999</v>
      </c>
      <c r="CL11" s="9">
        <v>8.5630000000000006</v>
      </c>
      <c r="CM11" s="9">
        <v>5.85</v>
      </c>
      <c r="CN11" s="9">
        <v>2.7130000000000001</v>
      </c>
      <c r="CO11" s="9">
        <v>98.765000000000001</v>
      </c>
      <c r="CP11" s="9">
        <v>57.628</v>
      </c>
      <c r="CQ11" s="9">
        <v>41.137999999999998</v>
      </c>
      <c r="CR11" s="9">
        <v>7.6230000000000002</v>
      </c>
      <c r="CS11" s="9">
        <v>2.2850000000000001</v>
      </c>
      <c r="CT11" s="9">
        <v>5.3380000000000001</v>
      </c>
      <c r="CU11" s="9">
        <v>91.143000000000001</v>
      </c>
      <c r="CV11" s="9">
        <v>55.343000000000004</v>
      </c>
      <c r="CW11" s="9">
        <v>35.799999999999997</v>
      </c>
      <c r="CX11" s="9">
        <v>26.344999999999999</v>
      </c>
      <c r="CY11" s="9">
        <v>15.608000000000001</v>
      </c>
      <c r="CZ11" s="9">
        <v>10.737</v>
      </c>
      <c r="DA11" s="9">
        <v>7.0979999999999999</v>
      </c>
      <c r="DB11" s="9">
        <v>4.2699999999999996</v>
      </c>
      <c r="DC11" s="9">
        <v>2.8290000000000002</v>
      </c>
      <c r="DD11" s="9">
        <v>4.2830000000000004</v>
      </c>
      <c r="DE11" s="9">
        <v>1.9330000000000001</v>
      </c>
      <c r="DF11" s="9">
        <v>2.35</v>
      </c>
      <c r="DG11" s="9">
        <v>797.74099999999999</v>
      </c>
      <c r="DH11" s="9">
        <v>468.04</v>
      </c>
      <c r="DI11" s="9">
        <v>329.70100000000002</v>
      </c>
      <c r="DJ11" s="9">
        <v>113.74299999999999</v>
      </c>
      <c r="DK11" s="9">
        <v>67.367000000000004</v>
      </c>
      <c r="DL11" s="9">
        <v>46.375999999999998</v>
      </c>
      <c r="DM11" s="9">
        <v>9.1950000000000003</v>
      </c>
      <c r="DN11" s="9">
        <v>3.1629999999999998</v>
      </c>
      <c r="DO11" s="9">
        <v>6.032</v>
      </c>
      <c r="DP11" s="9">
        <v>104.547</v>
      </c>
      <c r="DQ11" s="9">
        <v>64.203999999999994</v>
      </c>
      <c r="DR11" s="9">
        <v>40.343000000000004</v>
      </c>
      <c r="DS11" s="9">
        <v>430.09800000000001</v>
      </c>
      <c r="DT11" s="9">
        <v>271.05900000000003</v>
      </c>
      <c r="DU11" s="9">
        <v>159.04</v>
      </c>
      <c r="DV11" s="9">
        <v>2877.0830000000001</v>
      </c>
      <c r="DW11" s="9">
        <v>1320.3530000000001</v>
      </c>
      <c r="DX11" s="9">
        <v>1556.73</v>
      </c>
      <c r="DY11" s="9">
        <v>96.584000000000003</v>
      </c>
      <c r="DZ11" s="9">
        <v>57.078000000000003</v>
      </c>
      <c r="EA11" s="9">
        <v>39.506</v>
      </c>
      <c r="EB11" s="9">
        <v>6013.5680000000002</v>
      </c>
      <c r="EC11" s="9">
        <v>2970.7640000000001</v>
      </c>
      <c r="ED11" s="9">
        <v>3042.8040000000001</v>
      </c>
      <c r="EE11" s="9">
        <v>3645.2159999999999</v>
      </c>
      <c r="EF11" s="9">
        <v>1971.1310000000001</v>
      </c>
      <c r="EG11" s="9">
        <v>1674.085</v>
      </c>
      <c r="EH11" s="9">
        <v>473.96100000000001</v>
      </c>
      <c r="EI11" s="9">
        <v>241.679</v>
      </c>
      <c r="EJ11" s="9">
        <v>232.28200000000001</v>
      </c>
      <c r="EK11" s="9">
        <v>311.41000000000003</v>
      </c>
      <c r="EL11" s="9">
        <v>116.28400000000001</v>
      </c>
      <c r="EM11" s="9">
        <v>195.126</v>
      </c>
      <c r="EN11" s="9">
        <v>170.661</v>
      </c>
      <c r="EO11" s="9">
        <v>81.272000000000006</v>
      </c>
      <c r="EP11" s="9">
        <v>89.388999999999996</v>
      </c>
      <c r="EQ11" s="9">
        <v>310.67200000000003</v>
      </c>
      <c r="ER11" s="9">
        <v>128.62100000000001</v>
      </c>
      <c r="ES11" s="9">
        <v>182.05</v>
      </c>
      <c r="ET11" s="9">
        <v>288.36900000000003</v>
      </c>
      <c r="EU11" s="9">
        <v>110.348</v>
      </c>
      <c r="EV11" s="9">
        <v>178.02099999999999</v>
      </c>
      <c r="EW11" s="9">
        <v>639.71299999999997</v>
      </c>
      <c r="EX11" s="9">
        <v>345.47199999999998</v>
      </c>
      <c r="EY11" s="9">
        <v>294.24099999999999</v>
      </c>
      <c r="EZ11" s="9">
        <v>3005.5030000000002</v>
      </c>
      <c r="FA11" s="9">
        <v>1625.6590000000001</v>
      </c>
      <c r="FB11" s="9">
        <v>1379.8440000000001</v>
      </c>
      <c r="FC11" s="9">
        <v>583.21699999999998</v>
      </c>
      <c r="FD11" s="9">
        <v>309.577</v>
      </c>
      <c r="FE11" s="9">
        <v>273.64100000000002</v>
      </c>
      <c r="FF11" s="9">
        <v>2433.9580000000001</v>
      </c>
      <c r="FG11" s="9">
        <v>1238.3109999999999</v>
      </c>
      <c r="FH11" s="9">
        <v>1195.6469999999999</v>
      </c>
      <c r="FI11" s="9">
        <v>268.79599999999999</v>
      </c>
      <c r="FJ11" s="9">
        <v>133.131</v>
      </c>
      <c r="FK11" s="9">
        <v>135.66499999999999</v>
      </c>
      <c r="FL11" s="9">
        <v>3903.6550000000002</v>
      </c>
      <c r="FM11" s="9">
        <v>2094.4749999999999</v>
      </c>
      <c r="FN11" s="9">
        <v>1809.18</v>
      </c>
      <c r="FO11" s="9">
        <v>3520.1869999999999</v>
      </c>
      <c r="FP11" s="9">
        <v>1897.4770000000001</v>
      </c>
      <c r="FQ11" s="9">
        <v>1622.71</v>
      </c>
      <c r="FR11" s="9">
        <v>3291.6909999999998</v>
      </c>
      <c r="FS11" s="9">
        <v>1792.98</v>
      </c>
      <c r="FT11" s="9">
        <v>1498.711</v>
      </c>
      <c r="FU11" s="9">
        <v>867.27099999999996</v>
      </c>
      <c r="FV11" s="9">
        <v>445.08</v>
      </c>
      <c r="FW11" s="9">
        <v>422.19099999999997</v>
      </c>
      <c r="FX11" s="9">
        <v>527.33500000000004</v>
      </c>
      <c r="FY11" s="9">
        <v>280.37900000000002</v>
      </c>
      <c r="FZ11" s="9">
        <v>246.95599999999999</v>
      </c>
      <c r="GA11" s="9">
        <v>268.89600000000002</v>
      </c>
      <c r="GB11" s="9">
        <v>157.035</v>
      </c>
      <c r="GC11" s="9">
        <v>111.861</v>
      </c>
      <c r="GD11" s="9">
        <v>240.73</v>
      </c>
      <c r="GE11" s="9">
        <v>126.729</v>
      </c>
      <c r="GF11" s="9">
        <v>114.001</v>
      </c>
      <c r="GG11" s="9">
        <v>2127.623</v>
      </c>
      <c r="GH11" s="9">
        <v>872.904</v>
      </c>
      <c r="GI11" s="9">
        <v>1254.7190000000001</v>
      </c>
      <c r="GJ11" s="9">
        <v>432.77</v>
      </c>
      <c r="GK11" s="9">
        <v>158.989</v>
      </c>
      <c r="GL11" s="9">
        <v>273.78100000000001</v>
      </c>
      <c r="GM11" s="9">
        <v>100.015</v>
      </c>
      <c r="GN11" s="9">
        <v>42.274000000000001</v>
      </c>
      <c r="GO11" s="9">
        <v>57.741</v>
      </c>
      <c r="GP11" s="9">
        <v>364.495</v>
      </c>
      <c r="GQ11" s="9">
        <v>136.01</v>
      </c>
      <c r="GR11" s="9">
        <v>228.48599999999999</v>
      </c>
      <c r="GS11" s="9">
        <v>49.273000000000003</v>
      </c>
      <c r="GT11" s="9">
        <v>19.065999999999999</v>
      </c>
      <c r="GU11" s="9">
        <v>30.207000000000001</v>
      </c>
      <c r="GV11" s="9">
        <v>297.84100000000001</v>
      </c>
      <c r="GW11" s="9">
        <v>109.142</v>
      </c>
      <c r="GX11" s="9">
        <v>188.69900000000001</v>
      </c>
      <c r="GY11" s="9">
        <v>40.140999999999998</v>
      </c>
      <c r="GZ11" s="9">
        <v>19.172999999999998</v>
      </c>
      <c r="HA11" s="9">
        <v>20.968</v>
      </c>
      <c r="HB11" s="9">
        <v>71.043000000000006</v>
      </c>
      <c r="HC11" s="9">
        <v>22.978999999999999</v>
      </c>
      <c r="HD11" s="9">
        <v>48.064</v>
      </c>
      <c r="HE11" s="9">
        <v>89.942999999999998</v>
      </c>
      <c r="HF11" s="9">
        <v>4.7990000000000004</v>
      </c>
      <c r="HG11" s="9">
        <v>85.144999999999996</v>
      </c>
      <c r="HH11" s="9">
        <v>840.58399999999995</v>
      </c>
      <c r="HI11" s="9">
        <v>356.06299999999999</v>
      </c>
      <c r="HJ11" s="9">
        <v>484.52</v>
      </c>
      <c r="HK11" s="9">
        <v>676.26800000000003</v>
      </c>
      <c r="HL11" s="9">
        <v>285.71800000000002</v>
      </c>
      <c r="HM11" s="9">
        <v>390.55099999999999</v>
      </c>
      <c r="HN11" s="9">
        <v>74.320999999999998</v>
      </c>
      <c r="HO11" s="9">
        <v>30.231000000000002</v>
      </c>
      <c r="HP11" s="9">
        <v>44.091000000000001</v>
      </c>
      <c r="HQ11" s="9">
        <v>601.947</v>
      </c>
      <c r="HR11" s="9">
        <v>255.48699999999999</v>
      </c>
      <c r="HS11" s="9">
        <v>346.46</v>
      </c>
      <c r="HT11" s="9">
        <v>3719.5369999999998</v>
      </c>
      <c r="HU11" s="9">
        <v>2001.3610000000001</v>
      </c>
      <c r="HV11" s="9">
        <v>1718.1759999999999</v>
      </c>
      <c r="HW11" s="9">
        <v>2294.0309999999999</v>
      </c>
      <c r="HX11" s="9">
        <v>969.40300000000002</v>
      </c>
      <c r="HY11" s="9">
        <v>1324.6279999999999</v>
      </c>
      <c r="HZ11" s="9">
        <v>348.61399999999998</v>
      </c>
      <c r="IA11" s="9">
        <v>133.255</v>
      </c>
      <c r="IB11" s="9">
        <v>215.36</v>
      </c>
      <c r="IC11" s="9">
        <v>4783.8900000000003</v>
      </c>
      <c r="ID11" s="9">
        <v>2362.6080000000002</v>
      </c>
      <c r="IE11" s="9">
        <v>2421.2820000000002</v>
      </c>
      <c r="IF11" s="9">
        <v>2981.3409999999999</v>
      </c>
      <c r="IG11" s="9">
        <v>1609.9639999999999</v>
      </c>
      <c r="IH11" s="9">
        <v>1371.377</v>
      </c>
      <c r="II11" s="9">
        <v>458.51400000000001</v>
      </c>
      <c r="IJ11" s="9">
        <v>245.839</v>
      </c>
      <c r="IK11" s="9">
        <v>212.67500000000001</v>
      </c>
      <c r="IL11" s="9">
        <v>289.59100000000001</v>
      </c>
      <c r="IM11" s="9">
        <v>114.032</v>
      </c>
      <c r="IN11" s="9">
        <v>175.559</v>
      </c>
      <c r="IO11" s="9">
        <v>135.50800000000001</v>
      </c>
      <c r="IP11" s="9">
        <v>64.616</v>
      </c>
      <c r="IQ11" s="9">
        <v>70.891999999999996</v>
      </c>
    </row>
    <row r="12" spans="1:251">
      <c r="A12" s="10">
        <v>42401</v>
      </c>
      <c r="B12" s="9">
        <v>33.851999999999997</v>
      </c>
      <c r="C12" s="9">
        <v>37.433999999999997</v>
      </c>
      <c r="D12" s="9">
        <v>4.7270000000000003</v>
      </c>
      <c r="E12" s="9">
        <v>32.706000000000003</v>
      </c>
      <c r="F12" s="9">
        <v>838.46600000000001</v>
      </c>
      <c r="G12" s="9">
        <v>355.49799999999999</v>
      </c>
      <c r="H12" s="9">
        <v>482.96800000000002</v>
      </c>
      <c r="I12" s="9">
        <v>515.58600000000001</v>
      </c>
      <c r="J12" s="9">
        <v>230.05</v>
      </c>
      <c r="K12" s="9">
        <v>285.536</v>
      </c>
      <c r="L12" s="9">
        <v>66.77</v>
      </c>
      <c r="M12" s="9">
        <v>28.146000000000001</v>
      </c>
      <c r="N12" s="9">
        <v>38.624000000000002</v>
      </c>
      <c r="O12" s="9">
        <v>448.81599999999997</v>
      </c>
      <c r="P12" s="9">
        <v>201.904</v>
      </c>
      <c r="Q12" s="9">
        <v>246.91200000000001</v>
      </c>
      <c r="R12" s="9">
        <v>4297.0619999999999</v>
      </c>
      <c r="S12" s="9">
        <v>2266.703</v>
      </c>
      <c r="T12" s="9">
        <v>2030.3589999999999</v>
      </c>
      <c r="U12" s="9">
        <v>1567.8489999999999</v>
      </c>
      <c r="V12" s="9">
        <v>606.69899999999996</v>
      </c>
      <c r="W12" s="9">
        <v>961.15</v>
      </c>
      <c r="X12" s="9">
        <v>257.35500000000002</v>
      </c>
      <c r="Y12" s="9">
        <v>98.492999999999995</v>
      </c>
      <c r="Z12" s="9">
        <v>158.86199999999999</v>
      </c>
      <c r="AA12" s="9">
        <v>3415.384</v>
      </c>
      <c r="AB12" s="9">
        <v>1635.8489999999999</v>
      </c>
      <c r="AC12" s="9">
        <v>1779.5350000000001</v>
      </c>
      <c r="AD12" s="9">
        <v>445.971</v>
      </c>
      <c r="AE12" s="9">
        <v>274.375</v>
      </c>
      <c r="AF12" s="9">
        <v>171.596</v>
      </c>
      <c r="AG12" s="9">
        <v>23.994</v>
      </c>
      <c r="AH12" s="9">
        <v>16.913</v>
      </c>
      <c r="AI12" s="9">
        <v>7.0810000000000004</v>
      </c>
      <c r="AJ12" s="9">
        <v>20.585999999999999</v>
      </c>
      <c r="AK12" s="9">
        <v>14.114000000000001</v>
      </c>
      <c r="AL12" s="9">
        <v>6.4720000000000004</v>
      </c>
      <c r="AM12" s="9">
        <v>6.4649999999999999</v>
      </c>
      <c r="AN12" s="9">
        <v>6.0670000000000002</v>
      </c>
      <c r="AO12" s="9">
        <v>0.39800000000000002</v>
      </c>
      <c r="AP12" s="9">
        <v>23.702999999999999</v>
      </c>
      <c r="AQ12" s="9">
        <v>16.305</v>
      </c>
      <c r="AR12" s="9">
        <v>7.3979999999999997</v>
      </c>
      <c r="AS12" s="9">
        <v>20.013999999999999</v>
      </c>
      <c r="AT12" s="9">
        <v>13.542</v>
      </c>
      <c r="AU12" s="9">
        <v>6.4720000000000004</v>
      </c>
      <c r="AV12" s="9">
        <v>19.404</v>
      </c>
      <c r="AW12" s="9">
        <v>13.122999999999999</v>
      </c>
      <c r="AX12" s="9">
        <v>6.2809999999999997</v>
      </c>
      <c r="AY12" s="9">
        <v>426.56799999999998</v>
      </c>
      <c r="AZ12" s="9">
        <v>261.25200000000001</v>
      </c>
      <c r="BA12" s="9">
        <v>165.315</v>
      </c>
      <c r="BB12" s="9">
        <v>14.339</v>
      </c>
      <c r="BC12" s="9">
        <v>10.211</v>
      </c>
      <c r="BD12" s="9">
        <v>4.1280000000000001</v>
      </c>
      <c r="BE12" s="9">
        <v>215.339</v>
      </c>
      <c r="BF12" s="9">
        <v>114.04</v>
      </c>
      <c r="BG12" s="9">
        <v>101.298</v>
      </c>
      <c r="BH12" s="9">
        <v>9.6769999999999996</v>
      </c>
      <c r="BI12" s="9">
        <v>6.274</v>
      </c>
      <c r="BJ12" s="9">
        <v>3.403</v>
      </c>
      <c r="BK12" s="9">
        <v>544.35900000000004</v>
      </c>
      <c r="BL12" s="9">
        <v>333.22800000000001</v>
      </c>
      <c r="BM12" s="9">
        <v>211.131</v>
      </c>
      <c r="BN12" s="9">
        <v>526.74900000000002</v>
      </c>
      <c r="BO12" s="9">
        <v>322.51</v>
      </c>
      <c r="BP12" s="9">
        <v>204.239</v>
      </c>
      <c r="BQ12" s="9">
        <v>432.35199999999998</v>
      </c>
      <c r="BR12" s="9">
        <v>265.459</v>
      </c>
      <c r="BS12" s="9">
        <v>166.893</v>
      </c>
      <c r="BT12" s="9">
        <v>143.72</v>
      </c>
      <c r="BU12" s="9">
        <v>91.155000000000001</v>
      </c>
      <c r="BV12" s="9">
        <v>52.564</v>
      </c>
      <c r="BW12" s="9">
        <v>105.09099999999999</v>
      </c>
      <c r="BX12" s="9">
        <v>63.387</v>
      </c>
      <c r="BY12" s="9">
        <v>41.704000000000001</v>
      </c>
      <c r="BZ12" s="9">
        <v>6.7030000000000003</v>
      </c>
      <c r="CA12" s="9">
        <v>4.5339999999999998</v>
      </c>
      <c r="CB12" s="9">
        <v>2.169</v>
      </c>
      <c r="CC12" s="9">
        <v>7.7089999999999996</v>
      </c>
      <c r="CD12" s="9">
        <v>3.9180000000000001</v>
      </c>
      <c r="CE12" s="9">
        <v>3.7919999999999998</v>
      </c>
      <c r="CF12" s="9">
        <v>2961.703</v>
      </c>
      <c r="CG12" s="9">
        <v>1357.5550000000001</v>
      </c>
      <c r="CH12" s="9">
        <v>1604.1479999999999</v>
      </c>
      <c r="CI12" s="9">
        <v>109.88</v>
      </c>
      <c r="CJ12" s="9">
        <v>60.496000000000002</v>
      </c>
      <c r="CK12" s="9">
        <v>49.384</v>
      </c>
      <c r="CL12" s="9">
        <v>12.195</v>
      </c>
      <c r="CM12" s="9">
        <v>8.7940000000000005</v>
      </c>
      <c r="CN12" s="9">
        <v>3.4009999999999998</v>
      </c>
      <c r="CO12" s="9">
        <v>96.346000000000004</v>
      </c>
      <c r="CP12" s="9">
        <v>56.268000000000001</v>
      </c>
      <c r="CQ12" s="9">
        <v>40.078000000000003</v>
      </c>
      <c r="CR12" s="9">
        <v>7.2030000000000003</v>
      </c>
      <c r="CS12" s="9">
        <v>3.6190000000000002</v>
      </c>
      <c r="CT12" s="9">
        <v>3.5840000000000001</v>
      </c>
      <c r="CU12" s="9">
        <v>88.873999999999995</v>
      </c>
      <c r="CV12" s="9">
        <v>52.38</v>
      </c>
      <c r="CW12" s="9">
        <v>36.494</v>
      </c>
      <c r="CX12" s="9">
        <v>30.413</v>
      </c>
      <c r="CY12" s="9">
        <v>16.082000000000001</v>
      </c>
      <c r="CZ12" s="9">
        <v>14.332000000000001</v>
      </c>
      <c r="DA12" s="9">
        <v>16.172000000000001</v>
      </c>
      <c r="DB12" s="9">
        <v>6.3250000000000002</v>
      </c>
      <c r="DC12" s="9">
        <v>9.8469999999999995</v>
      </c>
      <c r="DD12" s="9">
        <v>2.847</v>
      </c>
      <c r="DE12" s="9">
        <v>2.15</v>
      </c>
      <c r="DF12" s="9">
        <v>0.69699999999999995</v>
      </c>
      <c r="DG12" s="9">
        <v>871.822</v>
      </c>
      <c r="DH12" s="9">
        <v>520.84500000000003</v>
      </c>
      <c r="DI12" s="9">
        <v>350.97699999999998</v>
      </c>
      <c r="DJ12" s="9">
        <v>120.227</v>
      </c>
      <c r="DK12" s="9">
        <v>66.510999999999996</v>
      </c>
      <c r="DL12" s="9">
        <v>53.716000000000001</v>
      </c>
      <c r="DM12" s="9">
        <v>9.2739999999999991</v>
      </c>
      <c r="DN12" s="9">
        <v>4.3380000000000001</v>
      </c>
      <c r="DO12" s="9">
        <v>4.9349999999999996</v>
      </c>
      <c r="DP12" s="9">
        <v>110.953</v>
      </c>
      <c r="DQ12" s="9">
        <v>62.173000000000002</v>
      </c>
      <c r="DR12" s="9">
        <v>48.78</v>
      </c>
      <c r="DS12" s="9">
        <v>455.245</v>
      </c>
      <c r="DT12" s="9">
        <v>278.714</v>
      </c>
      <c r="DU12" s="9">
        <v>176.53200000000001</v>
      </c>
      <c r="DV12" s="9">
        <v>2960.1379999999999</v>
      </c>
      <c r="DW12" s="9">
        <v>1357.135</v>
      </c>
      <c r="DX12" s="9">
        <v>1603.0039999999999</v>
      </c>
      <c r="DY12" s="9">
        <v>92.875</v>
      </c>
      <c r="DZ12" s="9">
        <v>53.542000000000002</v>
      </c>
      <c r="EA12" s="9">
        <v>39.332999999999998</v>
      </c>
      <c r="EB12" s="9">
        <v>6139.8450000000003</v>
      </c>
      <c r="EC12" s="9">
        <v>3025.7849999999999</v>
      </c>
      <c r="ED12" s="9">
        <v>3114.0610000000001</v>
      </c>
      <c r="EE12" s="9">
        <v>3789.6880000000001</v>
      </c>
      <c r="EF12" s="9">
        <v>2014.954</v>
      </c>
      <c r="EG12" s="9">
        <v>1774.7329999999999</v>
      </c>
      <c r="EH12" s="9">
        <v>485.94200000000001</v>
      </c>
      <c r="EI12" s="9">
        <v>249.18600000000001</v>
      </c>
      <c r="EJ12" s="9">
        <v>236.756</v>
      </c>
      <c r="EK12" s="9">
        <v>311.35399999999998</v>
      </c>
      <c r="EL12" s="9">
        <v>120.88200000000001</v>
      </c>
      <c r="EM12" s="9">
        <v>190.47200000000001</v>
      </c>
      <c r="EN12" s="9">
        <v>163.96700000000001</v>
      </c>
      <c r="EO12" s="9">
        <v>71.881</v>
      </c>
      <c r="EP12" s="9">
        <v>92.085999999999999</v>
      </c>
      <c r="EQ12" s="9">
        <v>304.96499999999997</v>
      </c>
      <c r="ER12" s="9">
        <v>124.08499999999999</v>
      </c>
      <c r="ES12" s="9">
        <v>180.88</v>
      </c>
      <c r="ET12" s="9">
        <v>286.46300000000002</v>
      </c>
      <c r="EU12" s="9">
        <v>109.89</v>
      </c>
      <c r="EV12" s="9">
        <v>176.57300000000001</v>
      </c>
      <c r="EW12" s="9">
        <v>698.93299999999999</v>
      </c>
      <c r="EX12" s="9">
        <v>362.87400000000002</v>
      </c>
      <c r="EY12" s="9">
        <v>336.05900000000003</v>
      </c>
      <c r="EZ12" s="9">
        <v>3090.7550000000001</v>
      </c>
      <c r="FA12" s="9">
        <v>1652.0809999999999</v>
      </c>
      <c r="FB12" s="9">
        <v>1438.675</v>
      </c>
      <c r="FC12" s="9">
        <v>640.61300000000006</v>
      </c>
      <c r="FD12" s="9">
        <v>326.637</v>
      </c>
      <c r="FE12" s="9">
        <v>313.976</v>
      </c>
      <c r="FF12" s="9">
        <v>2492.0749999999998</v>
      </c>
      <c r="FG12" s="9">
        <v>1261.086</v>
      </c>
      <c r="FH12" s="9">
        <v>1230.9880000000001</v>
      </c>
      <c r="FI12" s="9">
        <v>273.90600000000001</v>
      </c>
      <c r="FJ12" s="9">
        <v>131.61600000000001</v>
      </c>
      <c r="FK12" s="9">
        <v>142.29</v>
      </c>
      <c r="FL12" s="9">
        <v>4070.9650000000001</v>
      </c>
      <c r="FM12" s="9">
        <v>2150.2139999999999</v>
      </c>
      <c r="FN12" s="9">
        <v>1920.751</v>
      </c>
      <c r="FO12" s="9">
        <v>3622.0450000000001</v>
      </c>
      <c r="FP12" s="9">
        <v>1919.7629999999999</v>
      </c>
      <c r="FQ12" s="9">
        <v>1702.2809999999999</v>
      </c>
      <c r="FR12" s="9">
        <v>3398.5050000000001</v>
      </c>
      <c r="FS12" s="9">
        <v>1811.8720000000001</v>
      </c>
      <c r="FT12" s="9">
        <v>1586.633</v>
      </c>
      <c r="FU12" s="9">
        <v>932.851</v>
      </c>
      <c r="FV12" s="9">
        <v>461.40300000000002</v>
      </c>
      <c r="FW12" s="9">
        <v>471.44799999999998</v>
      </c>
      <c r="FX12" s="9">
        <v>589.91</v>
      </c>
      <c r="FY12" s="9">
        <v>293.93200000000002</v>
      </c>
      <c r="FZ12" s="9">
        <v>295.97800000000001</v>
      </c>
      <c r="GA12" s="9">
        <v>308.63299999999998</v>
      </c>
      <c r="GB12" s="9">
        <v>158.673</v>
      </c>
      <c r="GC12" s="9">
        <v>149.96</v>
      </c>
      <c r="GD12" s="9">
        <v>209.49100000000001</v>
      </c>
      <c r="GE12" s="9">
        <v>106.92400000000001</v>
      </c>
      <c r="GF12" s="9">
        <v>102.56699999999999</v>
      </c>
      <c r="GG12" s="9">
        <v>2140.6660000000002</v>
      </c>
      <c r="GH12" s="9">
        <v>903.90599999999995</v>
      </c>
      <c r="GI12" s="9">
        <v>1236.76</v>
      </c>
      <c r="GJ12" s="9">
        <v>432.24099999999999</v>
      </c>
      <c r="GK12" s="9">
        <v>166.458</v>
      </c>
      <c r="GL12" s="9">
        <v>265.78399999999999</v>
      </c>
      <c r="GM12" s="9">
        <v>107.114</v>
      </c>
      <c r="GN12" s="9">
        <v>45.058999999999997</v>
      </c>
      <c r="GO12" s="9">
        <v>62.055</v>
      </c>
      <c r="GP12" s="9">
        <v>350.596</v>
      </c>
      <c r="GQ12" s="9">
        <v>129.96600000000001</v>
      </c>
      <c r="GR12" s="9">
        <v>220.63</v>
      </c>
      <c r="GS12" s="9">
        <v>49.649000000000001</v>
      </c>
      <c r="GT12" s="9">
        <v>21.256</v>
      </c>
      <c r="GU12" s="9">
        <v>28.393000000000001</v>
      </c>
      <c r="GV12" s="9">
        <v>283.11900000000003</v>
      </c>
      <c r="GW12" s="9">
        <v>100.38800000000001</v>
      </c>
      <c r="GX12" s="9">
        <v>182.73099999999999</v>
      </c>
      <c r="GY12" s="9">
        <v>38.633000000000003</v>
      </c>
      <c r="GZ12" s="9">
        <v>15.534000000000001</v>
      </c>
      <c r="HA12" s="9">
        <v>23.099</v>
      </c>
      <c r="HB12" s="9">
        <v>84.001999999999995</v>
      </c>
      <c r="HC12" s="9">
        <v>37.008000000000003</v>
      </c>
      <c r="HD12" s="9">
        <v>46.994</v>
      </c>
      <c r="HE12" s="9">
        <v>95.084999999999994</v>
      </c>
      <c r="HF12" s="9">
        <v>7.0140000000000002</v>
      </c>
      <c r="HG12" s="9">
        <v>88.070999999999998</v>
      </c>
      <c r="HH12" s="9">
        <v>878.60199999999998</v>
      </c>
      <c r="HI12" s="9">
        <v>391.35300000000001</v>
      </c>
      <c r="HJ12" s="9">
        <v>487.25</v>
      </c>
      <c r="HK12" s="9">
        <v>644.08900000000006</v>
      </c>
      <c r="HL12" s="9">
        <v>273.89699999999999</v>
      </c>
      <c r="HM12" s="9">
        <v>370.19200000000001</v>
      </c>
      <c r="HN12" s="9">
        <v>81.167000000000002</v>
      </c>
      <c r="HO12" s="9">
        <v>33.228000000000002</v>
      </c>
      <c r="HP12" s="9">
        <v>47.939</v>
      </c>
      <c r="HQ12" s="9">
        <v>562.92200000000003</v>
      </c>
      <c r="HR12" s="9">
        <v>240.67</v>
      </c>
      <c r="HS12" s="9">
        <v>322.25299999999999</v>
      </c>
      <c r="HT12" s="9">
        <v>3870.855</v>
      </c>
      <c r="HU12" s="9">
        <v>2048.1819999999998</v>
      </c>
      <c r="HV12" s="9">
        <v>1822.673</v>
      </c>
      <c r="HW12" s="9">
        <v>2268.991</v>
      </c>
      <c r="HX12" s="9">
        <v>977.60199999999998</v>
      </c>
      <c r="HY12" s="9">
        <v>1291.3879999999999</v>
      </c>
      <c r="HZ12" s="9">
        <v>333.89400000000001</v>
      </c>
      <c r="IA12" s="9">
        <v>125.65</v>
      </c>
      <c r="IB12" s="9">
        <v>208.24299999999999</v>
      </c>
      <c r="IC12" s="9">
        <v>4906.326</v>
      </c>
      <c r="ID12" s="9">
        <v>2412.788</v>
      </c>
      <c r="IE12" s="9">
        <v>2493.538</v>
      </c>
      <c r="IF12" s="9">
        <v>3052.6120000000001</v>
      </c>
      <c r="IG12" s="9">
        <v>1657.0340000000001</v>
      </c>
      <c r="IH12" s="9">
        <v>1395.579</v>
      </c>
      <c r="II12" s="9">
        <v>437.767</v>
      </c>
      <c r="IJ12" s="9">
        <v>230.21600000000001</v>
      </c>
      <c r="IK12" s="9">
        <v>207.55099999999999</v>
      </c>
      <c r="IL12" s="9">
        <v>292.05500000000001</v>
      </c>
      <c r="IM12" s="9">
        <v>120.239</v>
      </c>
      <c r="IN12" s="9">
        <v>171.816</v>
      </c>
      <c r="IO12" s="9">
        <v>141.35300000000001</v>
      </c>
      <c r="IP12" s="9">
        <v>68.087000000000003</v>
      </c>
      <c r="IQ12" s="9">
        <v>73.266000000000005</v>
      </c>
    </row>
    <row r="13" spans="1:251">
      <c r="A13" s="10">
        <v>42767</v>
      </c>
      <c r="B13" s="9">
        <v>37.116999999999997</v>
      </c>
      <c r="C13" s="9">
        <v>32.6</v>
      </c>
      <c r="D13" s="9">
        <v>4.3529999999999998</v>
      </c>
      <c r="E13" s="9">
        <v>28.247</v>
      </c>
      <c r="F13" s="9">
        <v>787.54399999999998</v>
      </c>
      <c r="G13" s="9">
        <v>341.68</v>
      </c>
      <c r="H13" s="9">
        <v>445.863</v>
      </c>
      <c r="I13" s="9">
        <v>502.90600000000001</v>
      </c>
      <c r="J13" s="9">
        <v>206.941</v>
      </c>
      <c r="K13" s="9">
        <v>295.96499999999997</v>
      </c>
      <c r="L13" s="9">
        <v>65.852000000000004</v>
      </c>
      <c r="M13" s="9">
        <v>25.97</v>
      </c>
      <c r="N13" s="9">
        <v>39.881999999999998</v>
      </c>
      <c r="O13" s="9">
        <v>437.05399999999997</v>
      </c>
      <c r="P13" s="9">
        <v>180.971</v>
      </c>
      <c r="Q13" s="9">
        <v>256.08300000000003</v>
      </c>
      <c r="R13" s="9">
        <v>4341.1210000000001</v>
      </c>
      <c r="S13" s="9">
        <v>2272.3829999999998</v>
      </c>
      <c r="T13" s="9">
        <v>2068.7379999999998</v>
      </c>
      <c r="U13" s="9">
        <v>1600.346</v>
      </c>
      <c r="V13" s="9">
        <v>628.17999999999995</v>
      </c>
      <c r="W13" s="9">
        <v>972.16600000000005</v>
      </c>
      <c r="X13" s="9">
        <v>248.94300000000001</v>
      </c>
      <c r="Y13" s="9">
        <v>86.602000000000004</v>
      </c>
      <c r="Z13" s="9">
        <v>162.34100000000001</v>
      </c>
      <c r="AA13" s="9">
        <v>3598.9520000000002</v>
      </c>
      <c r="AB13" s="9">
        <v>1717.826</v>
      </c>
      <c r="AC13" s="9">
        <v>1881.126</v>
      </c>
      <c r="AD13" s="9">
        <v>461.92099999999999</v>
      </c>
      <c r="AE13" s="9">
        <v>277.57499999999999</v>
      </c>
      <c r="AF13" s="9">
        <v>184.345</v>
      </c>
      <c r="AG13" s="9">
        <v>20.765999999999998</v>
      </c>
      <c r="AH13" s="9">
        <v>13.208</v>
      </c>
      <c r="AI13" s="9">
        <v>7.5579999999999998</v>
      </c>
      <c r="AJ13" s="9">
        <v>18.489999999999998</v>
      </c>
      <c r="AK13" s="9">
        <v>11.041</v>
      </c>
      <c r="AL13" s="9">
        <v>7.4489999999999998</v>
      </c>
      <c r="AM13" s="9">
        <v>5.1079999999999997</v>
      </c>
      <c r="AN13" s="9">
        <v>3.274</v>
      </c>
      <c r="AO13" s="9">
        <v>1.8340000000000001</v>
      </c>
      <c r="AP13" s="9">
        <v>19.478999999999999</v>
      </c>
      <c r="AQ13" s="9">
        <v>12.07</v>
      </c>
      <c r="AR13" s="9">
        <v>7.4080000000000004</v>
      </c>
      <c r="AS13" s="9">
        <v>18.03</v>
      </c>
      <c r="AT13" s="9">
        <v>11.041</v>
      </c>
      <c r="AU13" s="9">
        <v>6.9889999999999999</v>
      </c>
      <c r="AV13" s="9">
        <v>24.195</v>
      </c>
      <c r="AW13" s="9">
        <v>15.845000000000001</v>
      </c>
      <c r="AX13" s="9">
        <v>8.3490000000000002</v>
      </c>
      <c r="AY13" s="9">
        <v>437.726</v>
      </c>
      <c r="AZ13" s="9">
        <v>261.73</v>
      </c>
      <c r="BA13" s="9">
        <v>175.99600000000001</v>
      </c>
      <c r="BB13" s="9">
        <v>19.491</v>
      </c>
      <c r="BC13" s="9">
        <v>13.138</v>
      </c>
      <c r="BD13" s="9">
        <v>6.3529999999999998</v>
      </c>
      <c r="BE13" s="9">
        <v>233.666</v>
      </c>
      <c r="BF13" s="9">
        <v>122.31699999999999</v>
      </c>
      <c r="BG13" s="9">
        <v>111.349</v>
      </c>
      <c r="BH13" s="9">
        <v>5.274</v>
      </c>
      <c r="BI13" s="9">
        <v>2.52</v>
      </c>
      <c r="BJ13" s="9">
        <v>2.754</v>
      </c>
      <c r="BK13" s="9">
        <v>568.44600000000003</v>
      </c>
      <c r="BL13" s="9">
        <v>343.36799999999999</v>
      </c>
      <c r="BM13" s="9">
        <v>225.07900000000001</v>
      </c>
      <c r="BN13" s="9">
        <v>544.84100000000001</v>
      </c>
      <c r="BO13" s="9">
        <v>328.54</v>
      </c>
      <c r="BP13" s="9">
        <v>216.30099999999999</v>
      </c>
      <c r="BQ13" s="9">
        <v>443.214</v>
      </c>
      <c r="BR13" s="9">
        <v>265.89</v>
      </c>
      <c r="BS13" s="9">
        <v>177.32499999999999</v>
      </c>
      <c r="BT13" s="9">
        <v>146.648</v>
      </c>
      <c r="BU13" s="9">
        <v>90.456999999999994</v>
      </c>
      <c r="BV13" s="9">
        <v>56.192</v>
      </c>
      <c r="BW13" s="9">
        <v>112.639</v>
      </c>
      <c r="BX13" s="9">
        <v>69.950999999999993</v>
      </c>
      <c r="BY13" s="9">
        <v>42.688000000000002</v>
      </c>
      <c r="BZ13" s="9">
        <v>6.1139999999999999</v>
      </c>
      <c r="CA13" s="9">
        <v>4.1589999999999998</v>
      </c>
      <c r="CB13" s="9">
        <v>1.954</v>
      </c>
      <c r="CC13" s="9">
        <v>8.4580000000000002</v>
      </c>
      <c r="CD13" s="9">
        <v>5.2489999999999997</v>
      </c>
      <c r="CE13" s="9">
        <v>3.2080000000000002</v>
      </c>
      <c r="CF13" s="9">
        <v>3128.5740000000001</v>
      </c>
      <c r="CG13" s="9">
        <v>1435.001</v>
      </c>
      <c r="CH13" s="9">
        <v>1693.5730000000001</v>
      </c>
      <c r="CI13" s="9">
        <v>98.498999999999995</v>
      </c>
      <c r="CJ13" s="9">
        <v>51.756999999999998</v>
      </c>
      <c r="CK13" s="9">
        <v>46.741999999999997</v>
      </c>
      <c r="CL13" s="9">
        <v>13.148</v>
      </c>
      <c r="CM13" s="9">
        <v>7.7919999999999998</v>
      </c>
      <c r="CN13" s="9">
        <v>5.3559999999999999</v>
      </c>
      <c r="CO13" s="9">
        <v>90.965000000000003</v>
      </c>
      <c r="CP13" s="9">
        <v>47.981999999999999</v>
      </c>
      <c r="CQ13" s="9">
        <v>42.982999999999997</v>
      </c>
      <c r="CR13" s="9">
        <v>9.3520000000000003</v>
      </c>
      <c r="CS13" s="9">
        <v>4.6929999999999996</v>
      </c>
      <c r="CT13" s="9">
        <v>4.6589999999999998</v>
      </c>
      <c r="CU13" s="9">
        <v>81.358000000000004</v>
      </c>
      <c r="CV13" s="9">
        <v>43.033999999999999</v>
      </c>
      <c r="CW13" s="9">
        <v>38.323</v>
      </c>
      <c r="CX13" s="9">
        <v>30.899000000000001</v>
      </c>
      <c r="CY13" s="9">
        <v>17.946999999999999</v>
      </c>
      <c r="CZ13" s="9">
        <v>12.951000000000001</v>
      </c>
      <c r="DA13" s="9">
        <v>9.2850000000000001</v>
      </c>
      <c r="DB13" s="9">
        <v>4.2039999999999997</v>
      </c>
      <c r="DC13" s="9">
        <v>5.0819999999999999</v>
      </c>
      <c r="DD13" s="9">
        <v>1.1000000000000001</v>
      </c>
      <c r="DE13" s="9">
        <v>0.63100000000000001</v>
      </c>
      <c r="DF13" s="9">
        <v>0.47</v>
      </c>
      <c r="DG13" s="9">
        <v>797.10199999999998</v>
      </c>
      <c r="DH13" s="9">
        <v>495.666</v>
      </c>
      <c r="DI13" s="9">
        <v>301.43599999999998</v>
      </c>
      <c r="DJ13" s="9">
        <v>108.70699999999999</v>
      </c>
      <c r="DK13" s="9">
        <v>57.435000000000002</v>
      </c>
      <c r="DL13" s="9">
        <v>51.273000000000003</v>
      </c>
      <c r="DM13" s="9">
        <v>12.515000000000001</v>
      </c>
      <c r="DN13" s="9">
        <v>6.4969999999999999</v>
      </c>
      <c r="DO13" s="9">
        <v>6.0179999999999998</v>
      </c>
      <c r="DP13" s="9">
        <v>96.192999999999998</v>
      </c>
      <c r="DQ13" s="9">
        <v>50.938000000000002</v>
      </c>
      <c r="DR13" s="9">
        <v>45.255000000000003</v>
      </c>
      <c r="DS13" s="9">
        <v>474.435</v>
      </c>
      <c r="DT13" s="9">
        <v>284.072</v>
      </c>
      <c r="DU13" s="9">
        <v>190.363</v>
      </c>
      <c r="DV13" s="9">
        <v>3124.5169999999998</v>
      </c>
      <c r="DW13" s="9">
        <v>1433.7529999999999</v>
      </c>
      <c r="DX13" s="9">
        <v>1690.7639999999999</v>
      </c>
      <c r="DY13" s="9">
        <v>89.213999999999999</v>
      </c>
      <c r="DZ13" s="9">
        <v>47.552999999999997</v>
      </c>
      <c r="EA13" s="9">
        <v>41.66</v>
      </c>
      <c r="EB13" s="9">
        <v>6263.7889999999998</v>
      </c>
      <c r="EC13" s="9">
        <v>3084.6260000000002</v>
      </c>
      <c r="ED13" s="9">
        <v>3179.163</v>
      </c>
      <c r="EE13" s="9">
        <v>3802.41</v>
      </c>
      <c r="EF13" s="9">
        <v>2042.8340000000001</v>
      </c>
      <c r="EG13" s="9">
        <v>1759.576</v>
      </c>
      <c r="EH13" s="9">
        <v>502.101</v>
      </c>
      <c r="EI13" s="9">
        <v>248.006</v>
      </c>
      <c r="EJ13" s="9">
        <v>254.095</v>
      </c>
      <c r="EK13" s="9">
        <v>318.56400000000002</v>
      </c>
      <c r="EL13" s="9">
        <v>114.723</v>
      </c>
      <c r="EM13" s="9">
        <v>203.84100000000001</v>
      </c>
      <c r="EN13" s="9">
        <v>173.626</v>
      </c>
      <c r="EO13" s="9">
        <v>71.748000000000005</v>
      </c>
      <c r="EP13" s="9">
        <v>101.877</v>
      </c>
      <c r="EQ13" s="9">
        <v>317.96699999999998</v>
      </c>
      <c r="ER13" s="9">
        <v>120.226</v>
      </c>
      <c r="ES13" s="9">
        <v>197.74</v>
      </c>
      <c r="ET13" s="9">
        <v>295.54000000000002</v>
      </c>
      <c r="EU13" s="9">
        <v>106.842</v>
      </c>
      <c r="EV13" s="9">
        <v>188.69900000000001</v>
      </c>
      <c r="EW13" s="9">
        <v>679.70699999999999</v>
      </c>
      <c r="EX13" s="9">
        <v>351.43200000000002</v>
      </c>
      <c r="EY13" s="9">
        <v>328.27600000000001</v>
      </c>
      <c r="EZ13" s="9">
        <v>3122.7020000000002</v>
      </c>
      <c r="FA13" s="9">
        <v>1691.402</v>
      </c>
      <c r="FB13" s="9">
        <v>1431.3</v>
      </c>
      <c r="FC13" s="9">
        <v>622.85</v>
      </c>
      <c r="FD13" s="9">
        <v>316.31</v>
      </c>
      <c r="FE13" s="9">
        <v>306.54000000000002</v>
      </c>
      <c r="FF13" s="9">
        <v>2563.7710000000002</v>
      </c>
      <c r="FG13" s="9">
        <v>1317.8589999999999</v>
      </c>
      <c r="FH13" s="9">
        <v>1245.912</v>
      </c>
      <c r="FI13" s="9">
        <v>218.20599999999999</v>
      </c>
      <c r="FJ13" s="9">
        <v>102.127</v>
      </c>
      <c r="FK13" s="9">
        <v>116.07899999999999</v>
      </c>
      <c r="FL13" s="9">
        <v>4109.6610000000001</v>
      </c>
      <c r="FM13" s="9">
        <v>2189.6610000000001</v>
      </c>
      <c r="FN13" s="9">
        <v>1920</v>
      </c>
      <c r="FO13" s="9">
        <v>3658.8850000000002</v>
      </c>
      <c r="FP13" s="9">
        <v>1965.087</v>
      </c>
      <c r="FQ13" s="9">
        <v>1693.798</v>
      </c>
      <c r="FR13" s="9">
        <v>3402.2930000000001</v>
      </c>
      <c r="FS13" s="9">
        <v>1844.598</v>
      </c>
      <c r="FT13" s="9">
        <v>1557.6949999999999</v>
      </c>
      <c r="FU13" s="9">
        <v>908.08399999999995</v>
      </c>
      <c r="FV13" s="9">
        <v>456.78199999999998</v>
      </c>
      <c r="FW13" s="9">
        <v>451.30200000000002</v>
      </c>
      <c r="FX13" s="9">
        <v>601.65099999999995</v>
      </c>
      <c r="FY13" s="9">
        <v>305.40699999999998</v>
      </c>
      <c r="FZ13" s="9">
        <v>296.24400000000003</v>
      </c>
      <c r="GA13" s="9">
        <v>294.39999999999998</v>
      </c>
      <c r="GB13" s="9">
        <v>158.58000000000001</v>
      </c>
      <c r="GC13" s="9">
        <v>135.82</v>
      </c>
      <c r="GD13" s="9">
        <v>210.17400000000001</v>
      </c>
      <c r="GE13" s="9">
        <v>114.83</v>
      </c>
      <c r="GF13" s="9">
        <v>95.343999999999994</v>
      </c>
      <c r="GG13" s="9">
        <v>2251.2049999999999</v>
      </c>
      <c r="GH13" s="9">
        <v>926.96199999999999</v>
      </c>
      <c r="GI13" s="9">
        <v>1324.2429999999999</v>
      </c>
      <c r="GJ13" s="9">
        <v>449.75299999999999</v>
      </c>
      <c r="GK13" s="9">
        <v>153.02500000000001</v>
      </c>
      <c r="GL13" s="9">
        <v>296.72800000000001</v>
      </c>
      <c r="GM13" s="9">
        <v>115.51900000000001</v>
      </c>
      <c r="GN13" s="9">
        <v>45.216000000000001</v>
      </c>
      <c r="GO13" s="9">
        <v>70.302999999999997</v>
      </c>
      <c r="GP13" s="9">
        <v>377.096</v>
      </c>
      <c r="GQ13" s="9">
        <v>129.45699999999999</v>
      </c>
      <c r="GR13" s="9">
        <v>247.63900000000001</v>
      </c>
      <c r="GS13" s="9">
        <v>67.941000000000003</v>
      </c>
      <c r="GT13" s="9">
        <v>22.248000000000001</v>
      </c>
      <c r="GU13" s="9">
        <v>45.692999999999998</v>
      </c>
      <c r="GV13" s="9">
        <v>291.21600000000001</v>
      </c>
      <c r="GW13" s="9">
        <v>102.202</v>
      </c>
      <c r="GX13" s="9">
        <v>189.01400000000001</v>
      </c>
      <c r="GY13" s="9">
        <v>31.085000000000001</v>
      </c>
      <c r="GZ13" s="9">
        <v>11.287000000000001</v>
      </c>
      <c r="HA13" s="9">
        <v>19.797999999999998</v>
      </c>
      <c r="HB13" s="9">
        <v>75.353999999999999</v>
      </c>
      <c r="HC13" s="9">
        <v>24.731999999999999</v>
      </c>
      <c r="HD13" s="9">
        <v>50.622</v>
      </c>
      <c r="HE13" s="9">
        <v>95.935000000000002</v>
      </c>
      <c r="HF13" s="9">
        <v>6.9909999999999997</v>
      </c>
      <c r="HG13" s="9">
        <v>88.942999999999998</v>
      </c>
      <c r="HH13" s="9">
        <v>808.66300000000001</v>
      </c>
      <c r="HI13" s="9">
        <v>365.81700000000001</v>
      </c>
      <c r="HJ13" s="9">
        <v>442.84699999999998</v>
      </c>
      <c r="HK13" s="9">
        <v>662.625</v>
      </c>
      <c r="HL13" s="9">
        <v>269.01900000000001</v>
      </c>
      <c r="HM13" s="9">
        <v>393.60500000000002</v>
      </c>
      <c r="HN13" s="9">
        <v>95.373999999999995</v>
      </c>
      <c r="HO13" s="9">
        <v>33.715000000000003</v>
      </c>
      <c r="HP13" s="9">
        <v>61.658999999999999</v>
      </c>
      <c r="HQ13" s="9">
        <v>567.25099999999998</v>
      </c>
      <c r="HR13" s="9">
        <v>235.304</v>
      </c>
      <c r="HS13" s="9">
        <v>331.94600000000003</v>
      </c>
      <c r="HT13" s="9">
        <v>3897.7840000000001</v>
      </c>
      <c r="HU13" s="9">
        <v>2076.549</v>
      </c>
      <c r="HV13" s="9">
        <v>1821.2349999999999</v>
      </c>
      <c r="HW13" s="9">
        <v>2366.0050000000001</v>
      </c>
      <c r="HX13" s="9">
        <v>1008.077</v>
      </c>
      <c r="HY13" s="9">
        <v>1357.9280000000001</v>
      </c>
      <c r="HZ13" s="9">
        <v>344.53899999999999</v>
      </c>
      <c r="IA13" s="9">
        <v>122.124</v>
      </c>
      <c r="IB13" s="9">
        <v>222.41499999999999</v>
      </c>
      <c r="IC13" s="9">
        <v>5055.3040000000001</v>
      </c>
      <c r="ID13" s="9">
        <v>2475.3009999999999</v>
      </c>
      <c r="IE13" s="9">
        <v>2580.0030000000002</v>
      </c>
      <c r="IF13" s="9">
        <v>3165.6849999999999</v>
      </c>
      <c r="IG13" s="9">
        <v>1699.623</v>
      </c>
      <c r="IH13" s="9">
        <v>1466.0619999999999</v>
      </c>
      <c r="II13" s="9">
        <v>470.15300000000002</v>
      </c>
      <c r="IJ13" s="9">
        <v>244.191</v>
      </c>
      <c r="IK13" s="9">
        <v>225.96199999999999</v>
      </c>
      <c r="IL13" s="9">
        <v>303.48399999999998</v>
      </c>
      <c r="IM13" s="9">
        <v>121.65600000000001</v>
      </c>
      <c r="IN13" s="9">
        <v>181.82900000000001</v>
      </c>
      <c r="IO13" s="9">
        <v>154.75299999999999</v>
      </c>
      <c r="IP13" s="9">
        <v>69.885999999999996</v>
      </c>
      <c r="IQ13" s="9">
        <v>84.867000000000004</v>
      </c>
    </row>
    <row r="14" spans="1:251">
      <c r="A14" s="10">
        <v>43132</v>
      </c>
      <c r="B14" s="9">
        <v>35.472000000000001</v>
      </c>
      <c r="C14" s="9">
        <v>35.546999999999997</v>
      </c>
      <c r="D14" s="9">
        <v>3.9260000000000002</v>
      </c>
      <c r="E14" s="9">
        <v>31.620999999999999</v>
      </c>
      <c r="F14" s="9">
        <v>814.03</v>
      </c>
      <c r="G14" s="9">
        <v>351.41300000000001</v>
      </c>
      <c r="H14" s="9">
        <v>462.61700000000002</v>
      </c>
      <c r="I14" s="9">
        <v>507.822</v>
      </c>
      <c r="J14" s="9">
        <v>228.91800000000001</v>
      </c>
      <c r="K14" s="9">
        <v>278.904</v>
      </c>
      <c r="L14" s="9">
        <v>73.792000000000002</v>
      </c>
      <c r="M14" s="9">
        <v>30.12</v>
      </c>
      <c r="N14" s="9">
        <v>43.670999999999999</v>
      </c>
      <c r="O14" s="9">
        <v>434.03</v>
      </c>
      <c r="P14" s="9">
        <v>198.797</v>
      </c>
      <c r="Q14" s="9">
        <v>235.233</v>
      </c>
      <c r="R14" s="9">
        <v>4462.0150000000003</v>
      </c>
      <c r="S14" s="9">
        <v>2331.3649999999998</v>
      </c>
      <c r="T14" s="9">
        <v>2130.65</v>
      </c>
      <c r="U14" s="9">
        <v>1552.93</v>
      </c>
      <c r="V14" s="9">
        <v>606.00900000000001</v>
      </c>
      <c r="W14" s="9">
        <v>946.92</v>
      </c>
      <c r="X14" s="9">
        <v>243.90299999999999</v>
      </c>
      <c r="Y14" s="9">
        <v>95.757000000000005</v>
      </c>
      <c r="Z14" s="9">
        <v>148.14599999999999</v>
      </c>
      <c r="AA14" s="9">
        <v>3742.5450000000001</v>
      </c>
      <c r="AB14" s="9">
        <v>1780.0609999999999</v>
      </c>
      <c r="AC14" s="9">
        <v>1962.4849999999999</v>
      </c>
      <c r="AD14" s="9">
        <v>524.74199999999996</v>
      </c>
      <c r="AE14" s="9">
        <v>317.58199999999999</v>
      </c>
      <c r="AF14" s="9">
        <v>207.16</v>
      </c>
      <c r="AG14" s="9">
        <v>35.255000000000003</v>
      </c>
      <c r="AH14" s="9">
        <v>24.635000000000002</v>
      </c>
      <c r="AI14" s="9">
        <v>10.621</v>
      </c>
      <c r="AJ14" s="9">
        <v>25.544</v>
      </c>
      <c r="AK14" s="9">
        <v>16.553000000000001</v>
      </c>
      <c r="AL14" s="9">
        <v>8.9909999999999997</v>
      </c>
      <c r="AM14" s="9">
        <v>5.7160000000000002</v>
      </c>
      <c r="AN14" s="9">
        <v>3.4849999999999999</v>
      </c>
      <c r="AO14" s="9">
        <v>2.2309999999999999</v>
      </c>
      <c r="AP14" s="9">
        <v>28.571999999999999</v>
      </c>
      <c r="AQ14" s="9">
        <v>19.189</v>
      </c>
      <c r="AR14" s="9">
        <v>9.3829999999999991</v>
      </c>
      <c r="AS14" s="9">
        <v>23.631</v>
      </c>
      <c r="AT14" s="9">
        <v>15.166</v>
      </c>
      <c r="AU14" s="9">
        <v>8.4649999999999999</v>
      </c>
      <c r="AV14" s="9">
        <v>19.117000000000001</v>
      </c>
      <c r="AW14" s="9">
        <v>12.259</v>
      </c>
      <c r="AX14" s="9">
        <v>6.8579999999999997</v>
      </c>
      <c r="AY14" s="9">
        <v>505.62599999999998</v>
      </c>
      <c r="AZ14" s="9">
        <v>305.32299999999998</v>
      </c>
      <c r="BA14" s="9">
        <v>200.30199999999999</v>
      </c>
      <c r="BB14" s="9">
        <v>14.583</v>
      </c>
      <c r="BC14" s="9">
        <v>9.1379999999999999</v>
      </c>
      <c r="BD14" s="9">
        <v>5.4450000000000003</v>
      </c>
      <c r="BE14" s="9">
        <v>277.03500000000003</v>
      </c>
      <c r="BF14" s="9">
        <v>146.87200000000001</v>
      </c>
      <c r="BG14" s="9">
        <v>130.16300000000001</v>
      </c>
      <c r="BH14" s="9">
        <v>11.432</v>
      </c>
      <c r="BI14" s="9">
        <v>8.7140000000000004</v>
      </c>
      <c r="BJ14" s="9">
        <v>2.7170000000000001</v>
      </c>
      <c r="BK14" s="9">
        <v>609.89599999999996</v>
      </c>
      <c r="BL14" s="9">
        <v>366.28500000000003</v>
      </c>
      <c r="BM14" s="9">
        <v>243.61099999999999</v>
      </c>
      <c r="BN14" s="9">
        <v>590.596</v>
      </c>
      <c r="BO14" s="9">
        <v>357.43099999999998</v>
      </c>
      <c r="BP14" s="9">
        <v>233.16399999999999</v>
      </c>
      <c r="BQ14" s="9">
        <v>510.61700000000002</v>
      </c>
      <c r="BR14" s="9">
        <v>308.02600000000001</v>
      </c>
      <c r="BS14" s="9">
        <v>202.59100000000001</v>
      </c>
      <c r="BT14" s="9">
        <v>132.411</v>
      </c>
      <c r="BU14" s="9">
        <v>80.414000000000001</v>
      </c>
      <c r="BV14" s="9">
        <v>51.997</v>
      </c>
      <c r="BW14" s="9">
        <v>90.733999999999995</v>
      </c>
      <c r="BX14" s="9">
        <v>51.994</v>
      </c>
      <c r="BY14" s="9">
        <v>38.738999999999997</v>
      </c>
      <c r="BZ14" s="9">
        <v>5.58</v>
      </c>
      <c r="CA14" s="9">
        <v>3.2919999999999998</v>
      </c>
      <c r="CB14" s="9">
        <v>2.2879999999999998</v>
      </c>
      <c r="CC14" s="9">
        <v>8.58</v>
      </c>
      <c r="CD14" s="9">
        <v>6.5030000000000001</v>
      </c>
      <c r="CE14" s="9">
        <v>2.077</v>
      </c>
      <c r="CF14" s="9">
        <v>3209.223</v>
      </c>
      <c r="CG14" s="9">
        <v>1455.9749999999999</v>
      </c>
      <c r="CH14" s="9">
        <v>1753.2470000000001</v>
      </c>
      <c r="CI14" s="9">
        <v>126.33</v>
      </c>
      <c r="CJ14" s="9">
        <v>67.427999999999997</v>
      </c>
      <c r="CK14" s="9">
        <v>58.902000000000001</v>
      </c>
      <c r="CL14" s="9">
        <v>19.263000000000002</v>
      </c>
      <c r="CM14" s="9">
        <v>11.513999999999999</v>
      </c>
      <c r="CN14" s="9">
        <v>7.7489999999999997</v>
      </c>
      <c r="CO14" s="9">
        <v>110.29900000000001</v>
      </c>
      <c r="CP14" s="9">
        <v>60.222999999999999</v>
      </c>
      <c r="CQ14" s="9">
        <v>50.076000000000001</v>
      </c>
      <c r="CR14" s="9">
        <v>10.143000000000001</v>
      </c>
      <c r="CS14" s="9">
        <v>6.3419999999999996</v>
      </c>
      <c r="CT14" s="9">
        <v>3.8010000000000002</v>
      </c>
      <c r="CU14" s="9">
        <v>98.881</v>
      </c>
      <c r="CV14" s="9">
        <v>53.472000000000001</v>
      </c>
      <c r="CW14" s="9">
        <v>45.408999999999999</v>
      </c>
      <c r="CX14" s="9">
        <v>28.312000000000001</v>
      </c>
      <c r="CY14" s="9">
        <v>12.72</v>
      </c>
      <c r="CZ14" s="9">
        <v>15.592000000000001</v>
      </c>
      <c r="DA14" s="9">
        <v>16.707999999999998</v>
      </c>
      <c r="DB14" s="9">
        <v>7.4740000000000002</v>
      </c>
      <c r="DC14" s="9">
        <v>9.234</v>
      </c>
      <c r="DD14" s="9">
        <v>2.2370000000000001</v>
      </c>
      <c r="DE14" s="9">
        <v>1.238</v>
      </c>
      <c r="DF14" s="9">
        <v>0.999</v>
      </c>
      <c r="DG14" s="9">
        <v>938.4</v>
      </c>
      <c r="DH14" s="9">
        <v>540.53499999999997</v>
      </c>
      <c r="DI14" s="9">
        <v>397.86500000000001</v>
      </c>
      <c r="DJ14" s="9">
        <v>135.58699999999999</v>
      </c>
      <c r="DK14" s="9">
        <v>74.2</v>
      </c>
      <c r="DL14" s="9">
        <v>61.386000000000003</v>
      </c>
      <c r="DM14" s="9">
        <v>11.863</v>
      </c>
      <c r="DN14" s="9">
        <v>7.18</v>
      </c>
      <c r="DO14" s="9">
        <v>4.6840000000000002</v>
      </c>
      <c r="DP14" s="9">
        <v>123.723</v>
      </c>
      <c r="DQ14" s="9">
        <v>67.021000000000001</v>
      </c>
      <c r="DR14" s="9">
        <v>56.701999999999998</v>
      </c>
      <c r="DS14" s="9">
        <v>536.60599999999999</v>
      </c>
      <c r="DT14" s="9">
        <v>324.762</v>
      </c>
      <c r="DU14" s="9">
        <v>211.84399999999999</v>
      </c>
      <c r="DV14" s="9">
        <v>3205.94</v>
      </c>
      <c r="DW14" s="9">
        <v>1455.299</v>
      </c>
      <c r="DX14" s="9">
        <v>1750.6410000000001</v>
      </c>
      <c r="DY14" s="9">
        <v>106.999</v>
      </c>
      <c r="DZ14" s="9">
        <v>58.905999999999999</v>
      </c>
      <c r="EA14" s="9">
        <v>48.093000000000004</v>
      </c>
      <c r="EB14" s="9">
        <v>6381.1409999999996</v>
      </c>
      <c r="EC14" s="9">
        <v>3140.491</v>
      </c>
      <c r="ED14" s="9">
        <v>3240.65</v>
      </c>
      <c r="EE14" s="9">
        <v>3967.5619999999999</v>
      </c>
      <c r="EF14" s="9">
        <v>2113.0219999999999</v>
      </c>
      <c r="EG14" s="9">
        <v>1854.539</v>
      </c>
      <c r="EH14" s="9">
        <v>525.78399999999999</v>
      </c>
      <c r="EI14" s="9">
        <v>259.94299999999998</v>
      </c>
      <c r="EJ14" s="9">
        <v>265.83999999999997</v>
      </c>
      <c r="EK14" s="9">
        <v>347.13</v>
      </c>
      <c r="EL14" s="9">
        <v>130.11699999999999</v>
      </c>
      <c r="EM14" s="9">
        <v>217.012</v>
      </c>
      <c r="EN14" s="9">
        <v>182.36500000000001</v>
      </c>
      <c r="EO14" s="9">
        <v>76.293999999999997</v>
      </c>
      <c r="EP14" s="9">
        <v>106.072</v>
      </c>
      <c r="EQ14" s="9">
        <v>341.94</v>
      </c>
      <c r="ER14" s="9">
        <v>137.58099999999999</v>
      </c>
      <c r="ES14" s="9">
        <v>204.35900000000001</v>
      </c>
      <c r="ET14" s="9">
        <v>323.76299999999998</v>
      </c>
      <c r="EU14" s="9">
        <v>123.325</v>
      </c>
      <c r="EV14" s="9">
        <v>200.43799999999999</v>
      </c>
      <c r="EW14" s="9">
        <v>768.78300000000002</v>
      </c>
      <c r="EX14" s="9">
        <v>406.70100000000002</v>
      </c>
      <c r="EY14" s="9">
        <v>362.08199999999999</v>
      </c>
      <c r="EZ14" s="9">
        <v>3198.779</v>
      </c>
      <c r="FA14" s="9">
        <v>1706.3219999999999</v>
      </c>
      <c r="FB14" s="9">
        <v>1492.4570000000001</v>
      </c>
      <c r="FC14" s="9">
        <v>714.57799999999997</v>
      </c>
      <c r="FD14" s="9">
        <v>370.39699999999999</v>
      </c>
      <c r="FE14" s="9">
        <v>344.18200000000002</v>
      </c>
      <c r="FF14" s="9">
        <v>2604.17</v>
      </c>
      <c r="FG14" s="9">
        <v>1315.5139999999999</v>
      </c>
      <c r="FH14" s="9">
        <v>1288.6559999999999</v>
      </c>
      <c r="FI14" s="9">
        <v>262.91399999999999</v>
      </c>
      <c r="FJ14" s="9">
        <v>118.042</v>
      </c>
      <c r="FK14" s="9">
        <v>144.87200000000001</v>
      </c>
      <c r="FL14" s="9">
        <v>4219.9229999999998</v>
      </c>
      <c r="FM14" s="9">
        <v>2227.44</v>
      </c>
      <c r="FN14" s="9">
        <v>1992.4829999999999</v>
      </c>
      <c r="FO14" s="9">
        <v>3725.971</v>
      </c>
      <c r="FP14" s="9">
        <v>1972.627</v>
      </c>
      <c r="FQ14" s="9">
        <v>1753.3440000000001</v>
      </c>
      <c r="FR14" s="9">
        <v>3512.4290000000001</v>
      </c>
      <c r="FS14" s="9">
        <v>1873.816</v>
      </c>
      <c r="FT14" s="9">
        <v>1638.6130000000001</v>
      </c>
      <c r="FU14" s="9">
        <v>910.048</v>
      </c>
      <c r="FV14" s="9">
        <v>449.53100000000001</v>
      </c>
      <c r="FW14" s="9">
        <v>460.517</v>
      </c>
      <c r="FX14" s="9">
        <v>566.52</v>
      </c>
      <c r="FY14" s="9">
        <v>288.19200000000001</v>
      </c>
      <c r="FZ14" s="9">
        <v>278.32799999999997</v>
      </c>
      <c r="GA14" s="9">
        <v>314.15899999999999</v>
      </c>
      <c r="GB14" s="9">
        <v>173.77500000000001</v>
      </c>
      <c r="GC14" s="9">
        <v>140.38399999999999</v>
      </c>
      <c r="GD14" s="9">
        <v>203.50299999999999</v>
      </c>
      <c r="GE14" s="9">
        <v>110.721</v>
      </c>
      <c r="GF14" s="9">
        <v>92.781999999999996</v>
      </c>
      <c r="GG14" s="9">
        <v>2210.076</v>
      </c>
      <c r="GH14" s="9">
        <v>916.74800000000005</v>
      </c>
      <c r="GI14" s="9">
        <v>1293.328</v>
      </c>
      <c r="GJ14" s="9">
        <v>431.25299999999999</v>
      </c>
      <c r="GK14" s="9">
        <v>168.333</v>
      </c>
      <c r="GL14" s="9">
        <v>262.92</v>
      </c>
      <c r="GM14" s="9">
        <v>122.093</v>
      </c>
      <c r="GN14" s="9">
        <v>55.854999999999997</v>
      </c>
      <c r="GO14" s="9">
        <v>66.238</v>
      </c>
      <c r="GP14" s="9">
        <v>349.36500000000001</v>
      </c>
      <c r="GQ14" s="9">
        <v>138.99</v>
      </c>
      <c r="GR14" s="9">
        <v>210.376</v>
      </c>
      <c r="GS14" s="9">
        <v>52.713000000000001</v>
      </c>
      <c r="GT14" s="9">
        <v>18.504999999999999</v>
      </c>
      <c r="GU14" s="9">
        <v>34.207000000000001</v>
      </c>
      <c r="GV14" s="9">
        <v>275.62299999999999</v>
      </c>
      <c r="GW14" s="9">
        <v>113.58499999999999</v>
      </c>
      <c r="GX14" s="9">
        <v>162.03800000000001</v>
      </c>
      <c r="GY14" s="9">
        <v>30.638999999999999</v>
      </c>
      <c r="GZ14" s="9">
        <v>12.654</v>
      </c>
      <c r="HA14" s="9">
        <v>17.984999999999999</v>
      </c>
      <c r="HB14" s="9">
        <v>83.828000000000003</v>
      </c>
      <c r="HC14" s="9">
        <v>30.481000000000002</v>
      </c>
      <c r="HD14" s="9">
        <v>53.347000000000001</v>
      </c>
      <c r="HE14" s="9">
        <v>93.26</v>
      </c>
      <c r="HF14" s="9">
        <v>9.3070000000000004</v>
      </c>
      <c r="HG14" s="9">
        <v>83.953999999999994</v>
      </c>
      <c r="HH14" s="9">
        <v>847.99</v>
      </c>
      <c r="HI14" s="9">
        <v>384.86599999999999</v>
      </c>
      <c r="HJ14" s="9">
        <v>463.12400000000002</v>
      </c>
      <c r="HK14" s="9">
        <v>636.697</v>
      </c>
      <c r="HL14" s="9">
        <v>280.19200000000001</v>
      </c>
      <c r="HM14" s="9">
        <v>356.505</v>
      </c>
      <c r="HN14" s="9">
        <v>85.241</v>
      </c>
      <c r="HO14" s="9">
        <v>34.113999999999997</v>
      </c>
      <c r="HP14" s="9">
        <v>51.125999999999998</v>
      </c>
      <c r="HQ14" s="9">
        <v>551.45600000000002</v>
      </c>
      <c r="HR14" s="9">
        <v>246.078</v>
      </c>
      <c r="HS14" s="9">
        <v>305.37799999999999</v>
      </c>
      <c r="HT14" s="9">
        <v>4052.8020000000001</v>
      </c>
      <c r="HU14" s="9">
        <v>2147.1370000000002</v>
      </c>
      <c r="HV14" s="9">
        <v>1905.6659999999999</v>
      </c>
      <c r="HW14" s="9">
        <v>2328.3389999999999</v>
      </c>
      <c r="HX14" s="9">
        <v>993.35500000000002</v>
      </c>
      <c r="HY14" s="9">
        <v>1334.9839999999999</v>
      </c>
      <c r="HZ14" s="9">
        <v>330.54199999999997</v>
      </c>
      <c r="IA14" s="9">
        <v>136.14400000000001</v>
      </c>
      <c r="IB14" s="9">
        <v>194.398</v>
      </c>
      <c r="IC14" s="9">
        <v>5169.2659999999996</v>
      </c>
      <c r="ID14" s="9">
        <v>2532.4639999999999</v>
      </c>
      <c r="IE14" s="9">
        <v>2636.8020000000001</v>
      </c>
      <c r="IF14" s="9">
        <v>3233.6619999999998</v>
      </c>
      <c r="IG14" s="9">
        <v>1729.184</v>
      </c>
      <c r="IH14" s="9">
        <v>1504.479</v>
      </c>
      <c r="II14" s="9">
        <v>444.74</v>
      </c>
      <c r="IJ14" s="9">
        <v>238.43199999999999</v>
      </c>
      <c r="IK14" s="9">
        <v>206.30799999999999</v>
      </c>
      <c r="IL14" s="9">
        <v>284.30500000000001</v>
      </c>
      <c r="IM14" s="9">
        <v>112.746</v>
      </c>
      <c r="IN14" s="9">
        <v>171.559</v>
      </c>
      <c r="IO14" s="9">
        <v>144.37200000000001</v>
      </c>
      <c r="IP14" s="9">
        <v>65.873999999999995</v>
      </c>
      <c r="IQ14" s="9">
        <v>78.498000000000005</v>
      </c>
    </row>
    <row r="15" spans="1:251">
      <c r="A15" s="10">
        <v>43497</v>
      </c>
      <c r="B15" s="9">
        <v>28.690999999999999</v>
      </c>
      <c r="C15" s="9">
        <v>31.777999999999999</v>
      </c>
      <c r="D15" s="9">
        <v>4.9950000000000001</v>
      </c>
      <c r="E15" s="9">
        <v>26.783000000000001</v>
      </c>
      <c r="F15" s="9">
        <v>833.08900000000006</v>
      </c>
      <c r="G15" s="9">
        <v>355.50700000000001</v>
      </c>
      <c r="H15" s="9">
        <v>477.58199999999999</v>
      </c>
      <c r="I15" s="9">
        <v>453.53699999999998</v>
      </c>
      <c r="J15" s="9">
        <v>199.54900000000001</v>
      </c>
      <c r="K15" s="9">
        <v>253.988</v>
      </c>
      <c r="L15" s="9">
        <v>65.778999999999996</v>
      </c>
      <c r="M15" s="9">
        <v>36.360999999999997</v>
      </c>
      <c r="N15" s="9">
        <v>29.417000000000002</v>
      </c>
      <c r="O15" s="9">
        <v>387.75799999999998</v>
      </c>
      <c r="P15" s="9">
        <v>163.18799999999999</v>
      </c>
      <c r="Q15" s="9">
        <v>224.571</v>
      </c>
      <c r="R15" s="9">
        <v>4506.2439999999997</v>
      </c>
      <c r="S15" s="9">
        <v>2348.1469999999999</v>
      </c>
      <c r="T15" s="9">
        <v>2158.096</v>
      </c>
      <c r="U15" s="9">
        <v>1552.4770000000001</v>
      </c>
      <c r="V15" s="9">
        <v>606.87199999999996</v>
      </c>
      <c r="W15" s="9">
        <v>945.60500000000002</v>
      </c>
      <c r="X15" s="9">
        <v>227.63200000000001</v>
      </c>
      <c r="Y15" s="9">
        <v>85.932000000000002</v>
      </c>
      <c r="Z15" s="9">
        <v>141.69900000000001</v>
      </c>
      <c r="AA15" s="9">
        <v>3804.5520000000001</v>
      </c>
      <c r="AB15" s="9">
        <v>1801.684</v>
      </c>
      <c r="AC15" s="9">
        <v>2002.8679999999999</v>
      </c>
      <c r="AD15" s="9">
        <v>567.54999999999995</v>
      </c>
      <c r="AE15" s="9">
        <v>349.45400000000001</v>
      </c>
      <c r="AF15" s="9">
        <v>218.096</v>
      </c>
      <c r="AG15" s="9">
        <v>33.734000000000002</v>
      </c>
      <c r="AH15" s="9">
        <v>22.116</v>
      </c>
      <c r="AI15" s="9">
        <v>11.617000000000001</v>
      </c>
      <c r="AJ15" s="9">
        <v>24.338999999999999</v>
      </c>
      <c r="AK15" s="9">
        <v>15.064</v>
      </c>
      <c r="AL15" s="9">
        <v>9.2750000000000004</v>
      </c>
      <c r="AM15" s="9">
        <v>9.8640000000000008</v>
      </c>
      <c r="AN15" s="9">
        <v>6.827</v>
      </c>
      <c r="AO15" s="9">
        <v>3.0369999999999999</v>
      </c>
      <c r="AP15" s="9">
        <v>26.352</v>
      </c>
      <c r="AQ15" s="9">
        <v>17.855</v>
      </c>
      <c r="AR15" s="9">
        <v>8.4969999999999999</v>
      </c>
      <c r="AS15" s="9">
        <v>22.481000000000002</v>
      </c>
      <c r="AT15" s="9">
        <v>15.064</v>
      </c>
      <c r="AU15" s="9">
        <v>7.4169999999999998</v>
      </c>
      <c r="AV15" s="9">
        <v>25.751999999999999</v>
      </c>
      <c r="AW15" s="9">
        <v>18.266999999999999</v>
      </c>
      <c r="AX15" s="9">
        <v>7.4850000000000003</v>
      </c>
      <c r="AY15" s="9">
        <v>541.798</v>
      </c>
      <c r="AZ15" s="9">
        <v>331.18799999999999</v>
      </c>
      <c r="BA15" s="9">
        <v>210.61</v>
      </c>
      <c r="BB15" s="9">
        <v>21.129000000000001</v>
      </c>
      <c r="BC15" s="9">
        <v>14.7</v>
      </c>
      <c r="BD15" s="9">
        <v>6.4290000000000003</v>
      </c>
      <c r="BE15" s="9">
        <v>284.77</v>
      </c>
      <c r="BF15" s="9">
        <v>143.01300000000001</v>
      </c>
      <c r="BG15" s="9">
        <v>141.75700000000001</v>
      </c>
      <c r="BH15" s="9">
        <v>11.45</v>
      </c>
      <c r="BI15" s="9">
        <v>9.2550000000000008</v>
      </c>
      <c r="BJ15" s="9">
        <v>2.1960000000000002</v>
      </c>
      <c r="BK15" s="9">
        <v>673.67700000000002</v>
      </c>
      <c r="BL15" s="9">
        <v>405.74</v>
      </c>
      <c r="BM15" s="9">
        <v>267.93599999999998</v>
      </c>
      <c r="BN15" s="9">
        <v>648.65899999999999</v>
      </c>
      <c r="BO15" s="9">
        <v>392.10500000000002</v>
      </c>
      <c r="BP15" s="9">
        <v>256.55399999999997</v>
      </c>
      <c r="BQ15" s="9">
        <v>547.98299999999995</v>
      </c>
      <c r="BR15" s="9">
        <v>336.351</v>
      </c>
      <c r="BS15" s="9">
        <v>211.63200000000001</v>
      </c>
      <c r="BT15" s="9">
        <v>160.72999999999999</v>
      </c>
      <c r="BU15" s="9">
        <v>90.858000000000004</v>
      </c>
      <c r="BV15" s="9">
        <v>69.872</v>
      </c>
      <c r="BW15" s="9">
        <v>112.967</v>
      </c>
      <c r="BX15" s="9">
        <v>61.354999999999997</v>
      </c>
      <c r="BY15" s="9">
        <v>51.612000000000002</v>
      </c>
      <c r="BZ15" s="9">
        <v>6.84</v>
      </c>
      <c r="CA15" s="9">
        <v>5.069</v>
      </c>
      <c r="CB15" s="9">
        <v>1.772</v>
      </c>
      <c r="CC15" s="9">
        <v>12.638</v>
      </c>
      <c r="CD15" s="9">
        <v>8.7769999999999992</v>
      </c>
      <c r="CE15" s="9">
        <v>3.8610000000000002</v>
      </c>
      <c r="CF15" s="9">
        <v>3224.3649999999998</v>
      </c>
      <c r="CG15" s="9">
        <v>1443.453</v>
      </c>
      <c r="CH15" s="9">
        <v>1780.912</v>
      </c>
      <c r="CI15" s="9">
        <v>127.8</v>
      </c>
      <c r="CJ15" s="9">
        <v>70.183000000000007</v>
      </c>
      <c r="CK15" s="9">
        <v>57.616999999999997</v>
      </c>
      <c r="CL15" s="9">
        <v>19.294</v>
      </c>
      <c r="CM15" s="9">
        <v>14.263999999999999</v>
      </c>
      <c r="CN15" s="9">
        <v>5.03</v>
      </c>
      <c r="CO15" s="9">
        <v>111.60899999999999</v>
      </c>
      <c r="CP15" s="9">
        <v>64.221999999999994</v>
      </c>
      <c r="CQ15" s="9">
        <v>47.387999999999998</v>
      </c>
      <c r="CR15" s="9">
        <v>8.7940000000000005</v>
      </c>
      <c r="CS15" s="9">
        <v>4.7640000000000002</v>
      </c>
      <c r="CT15" s="9">
        <v>4.03</v>
      </c>
      <c r="CU15" s="9">
        <v>100.968</v>
      </c>
      <c r="CV15" s="9">
        <v>58.932000000000002</v>
      </c>
      <c r="CW15" s="9">
        <v>42.036999999999999</v>
      </c>
      <c r="CX15" s="9">
        <v>28.802</v>
      </c>
      <c r="CY15" s="9">
        <v>16.497</v>
      </c>
      <c r="CZ15" s="9">
        <v>12.305</v>
      </c>
      <c r="DA15" s="9">
        <v>18.393000000000001</v>
      </c>
      <c r="DB15" s="9">
        <v>7.5359999999999996</v>
      </c>
      <c r="DC15" s="9">
        <v>10.856</v>
      </c>
      <c r="DD15" s="9">
        <v>6.3959999999999999</v>
      </c>
      <c r="DE15" s="9">
        <v>3.3570000000000002</v>
      </c>
      <c r="DF15" s="9">
        <v>3.0390000000000001</v>
      </c>
      <c r="DG15" s="9">
        <v>1001.655</v>
      </c>
      <c r="DH15" s="9">
        <v>567.54300000000001</v>
      </c>
      <c r="DI15" s="9">
        <v>434.11200000000002</v>
      </c>
      <c r="DJ15" s="9">
        <v>142.63999999999999</v>
      </c>
      <c r="DK15" s="9">
        <v>80.534999999999997</v>
      </c>
      <c r="DL15" s="9">
        <v>62.104999999999997</v>
      </c>
      <c r="DM15" s="9">
        <v>12.56</v>
      </c>
      <c r="DN15" s="9">
        <v>6.2160000000000002</v>
      </c>
      <c r="DO15" s="9">
        <v>6.3440000000000003</v>
      </c>
      <c r="DP15" s="9">
        <v>130.08000000000001</v>
      </c>
      <c r="DQ15" s="9">
        <v>74.319000000000003</v>
      </c>
      <c r="DR15" s="9">
        <v>55.761000000000003</v>
      </c>
      <c r="DS15" s="9">
        <v>580.11</v>
      </c>
      <c r="DT15" s="9">
        <v>355.67</v>
      </c>
      <c r="DU15" s="9">
        <v>224.43899999999999</v>
      </c>
      <c r="DV15" s="9">
        <v>3224.4430000000002</v>
      </c>
      <c r="DW15" s="9">
        <v>1446.0139999999999</v>
      </c>
      <c r="DX15" s="9">
        <v>1778.4290000000001</v>
      </c>
      <c r="DY15" s="9">
        <v>107.443</v>
      </c>
      <c r="DZ15" s="9">
        <v>61.890999999999998</v>
      </c>
      <c r="EA15" s="9">
        <v>45.552</v>
      </c>
      <c r="EB15" s="9">
        <v>6474.16</v>
      </c>
      <c r="EC15" s="9">
        <v>3178.6120000000001</v>
      </c>
      <c r="ED15" s="9">
        <v>3295.5479999999998</v>
      </c>
      <c r="EE15" s="9">
        <v>4090.89</v>
      </c>
      <c r="EF15" s="9">
        <v>2166.2150000000001</v>
      </c>
      <c r="EG15" s="9">
        <v>1924.675</v>
      </c>
      <c r="EH15" s="9">
        <v>511.53899999999999</v>
      </c>
      <c r="EI15" s="9">
        <v>257.55099999999999</v>
      </c>
      <c r="EJ15" s="9">
        <v>253.988</v>
      </c>
      <c r="EK15" s="9">
        <v>329.947</v>
      </c>
      <c r="EL15" s="9">
        <v>128.09700000000001</v>
      </c>
      <c r="EM15" s="9">
        <v>201.85</v>
      </c>
      <c r="EN15" s="9">
        <v>171.54599999999999</v>
      </c>
      <c r="EO15" s="9">
        <v>77.349000000000004</v>
      </c>
      <c r="EP15" s="9">
        <v>94.197000000000003</v>
      </c>
      <c r="EQ15" s="9">
        <v>325.71699999999998</v>
      </c>
      <c r="ER15" s="9">
        <v>138.149</v>
      </c>
      <c r="ES15" s="9">
        <v>187.56899999999999</v>
      </c>
      <c r="ET15" s="9">
        <v>296.44799999999998</v>
      </c>
      <c r="EU15" s="9">
        <v>119.116</v>
      </c>
      <c r="EV15" s="9">
        <v>177.333</v>
      </c>
      <c r="EW15" s="9">
        <v>755.20699999999999</v>
      </c>
      <c r="EX15" s="9">
        <v>379.14</v>
      </c>
      <c r="EY15" s="9">
        <v>376.06700000000001</v>
      </c>
      <c r="EZ15" s="9">
        <v>3335.683</v>
      </c>
      <c r="FA15" s="9">
        <v>1787.075</v>
      </c>
      <c r="FB15" s="9">
        <v>1548.607</v>
      </c>
      <c r="FC15" s="9">
        <v>698.71799999999996</v>
      </c>
      <c r="FD15" s="9">
        <v>348.923</v>
      </c>
      <c r="FE15" s="9">
        <v>349.79500000000002</v>
      </c>
      <c r="FF15" s="9">
        <v>2677.241</v>
      </c>
      <c r="FG15" s="9">
        <v>1349.402</v>
      </c>
      <c r="FH15" s="9">
        <v>1327.8389999999999</v>
      </c>
      <c r="FI15" s="9">
        <v>257.50599999999997</v>
      </c>
      <c r="FJ15" s="9">
        <v>123.762</v>
      </c>
      <c r="FK15" s="9">
        <v>133.744</v>
      </c>
      <c r="FL15" s="9">
        <v>4361.598</v>
      </c>
      <c r="FM15" s="9">
        <v>2297.6660000000002</v>
      </c>
      <c r="FN15" s="9">
        <v>2063.9319999999998</v>
      </c>
      <c r="FO15" s="9">
        <v>3924.8380000000002</v>
      </c>
      <c r="FP15" s="9">
        <v>2075.5140000000001</v>
      </c>
      <c r="FQ15" s="9">
        <v>1849.3240000000001</v>
      </c>
      <c r="FR15" s="9">
        <v>3673.47</v>
      </c>
      <c r="FS15" s="9">
        <v>1958.65</v>
      </c>
      <c r="FT15" s="9">
        <v>1714.8209999999999</v>
      </c>
      <c r="FU15" s="9">
        <v>987.75099999999998</v>
      </c>
      <c r="FV15" s="9">
        <v>482.27499999999998</v>
      </c>
      <c r="FW15" s="9">
        <v>505.47699999999998</v>
      </c>
      <c r="FX15" s="9">
        <v>611.24400000000003</v>
      </c>
      <c r="FY15" s="9">
        <v>301.00599999999997</v>
      </c>
      <c r="FZ15" s="9">
        <v>310.238</v>
      </c>
      <c r="GA15" s="9">
        <v>340.536</v>
      </c>
      <c r="GB15" s="9">
        <v>169.55500000000001</v>
      </c>
      <c r="GC15" s="9">
        <v>170.98099999999999</v>
      </c>
      <c r="GD15" s="9">
        <v>185.87700000000001</v>
      </c>
      <c r="GE15" s="9">
        <v>100.03400000000001</v>
      </c>
      <c r="GF15" s="9">
        <v>85.843000000000004</v>
      </c>
      <c r="GG15" s="9">
        <v>2197.393</v>
      </c>
      <c r="GH15" s="9">
        <v>912.36300000000006</v>
      </c>
      <c r="GI15" s="9">
        <v>1285.03</v>
      </c>
      <c r="GJ15" s="9">
        <v>416.71699999999998</v>
      </c>
      <c r="GK15" s="9">
        <v>165.124</v>
      </c>
      <c r="GL15" s="9">
        <v>251.59299999999999</v>
      </c>
      <c r="GM15" s="9">
        <v>120.67400000000001</v>
      </c>
      <c r="GN15" s="9">
        <v>57.125</v>
      </c>
      <c r="GO15" s="9">
        <v>63.548999999999999</v>
      </c>
      <c r="GP15" s="9">
        <v>355.71</v>
      </c>
      <c r="GQ15" s="9">
        <v>141.76499999999999</v>
      </c>
      <c r="GR15" s="9">
        <v>213.946</v>
      </c>
      <c r="GS15" s="9">
        <v>64.576999999999998</v>
      </c>
      <c r="GT15" s="9">
        <v>25.574999999999999</v>
      </c>
      <c r="GU15" s="9">
        <v>39.000999999999998</v>
      </c>
      <c r="GV15" s="9">
        <v>271.21199999999999</v>
      </c>
      <c r="GW15" s="9">
        <v>105.93600000000001</v>
      </c>
      <c r="GX15" s="9">
        <v>165.27699999999999</v>
      </c>
      <c r="GY15" s="9">
        <v>24.099</v>
      </c>
      <c r="GZ15" s="9">
        <v>11.598000000000001</v>
      </c>
      <c r="HA15" s="9">
        <v>12.500999999999999</v>
      </c>
      <c r="HB15" s="9">
        <v>65.444999999999993</v>
      </c>
      <c r="HC15" s="9">
        <v>25.507000000000001</v>
      </c>
      <c r="HD15" s="9">
        <v>39.938000000000002</v>
      </c>
      <c r="HE15" s="9">
        <v>80.272000000000006</v>
      </c>
      <c r="HF15" s="9">
        <v>5.23</v>
      </c>
      <c r="HG15" s="9">
        <v>75.042000000000002</v>
      </c>
      <c r="HH15" s="9">
        <v>874.47199999999998</v>
      </c>
      <c r="HI15" s="9">
        <v>396.15499999999997</v>
      </c>
      <c r="HJ15" s="9">
        <v>478.31599999999997</v>
      </c>
      <c r="HK15" s="9">
        <v>607.03200000000004</v>
      </c>
      <c r="HL15" s="9">
        <v>267.30599999999998</v>
      </c>
      <c r="HM15" s="9">
        <v>339.726</v>
      </c>
      <c r="HN15" s="9">
        <v>92.760999999999996</v>
      </c>
      <c r="HO15" s="9">
        <v>41.816000000000003</v>
      </c>
      <c r="HP15" s="9">
        <v>50.945</v>
      </c>
      <c r="HQ15" s="9">
        <v>514.27099999999996</v>
      </c>
      <c r="HR15" s="9">
        <v>225.49</v>
      </c>
      <c r="HS15" s="9">
        <v>288.78100000000001</v>
      </c>
      <c r="HT15" s="9">
        <v>4183.6509999999998</v>
      </c>
      <c r="HU15" s="9">
        <v>2208.0309999999999</v>
      </c>
      <c r="HV15" s="9">
        <v>1975.62</v>
      </c>
      <c r="HW15" s="9">
        <v>2290.509</v>
      </c>
      <c r="HX15" s="9">
        <v>970.58100000000002</v>
      </c>
      <c r="HY15" s="9">
        <v>1319.9280000000001</v>
      </c>
      <c r="HZ15" s="9">
        <v>326.11</v>
      </c>
      <c r="IA15" s="9">
        <v>133.512</v>
      </c>
      <c r="IB15" s="9">
        <v>192.59800000000001</v>
      </c>
      <c r="IC15" s="9">
        <v>5266.0749999999998</v>
      </c>
      <c r="ID15" s="9">
        <v>2581.5140000000001</v>
      </c>
      <c r="IE15" s="9">
        <v>2684.5610000000001</v>
      </c>
      <c r="IF15" s="9">
        <v>3367.4189999999999</v>
      </c>
      <c r="IG15" s="9">
        <v>1796.9390000000001</v>
      </c>
      <c r="IH15" s="9">
        <v>1570.48</v>
      </c>
      <c r="II15" s="9">
        <v>460.65300000000002</v>
      </c>
      <c r="IJ15" s="9">
        <v>238.066</v>
      </c>
      <c r="IK15" s="9">
        <v>222.58699999999999</v>
      </c>
      <c r="IL15" s="9">
        <v>294.77600000000001</v>
      </c>
      <c r="IM15" s="9">
        <v>112.145</v>
      </c>
      <c r="IN15" s="9">
        <v>182.63200000000001</v>
      </c>
      <c r="IO15" s="9">
        <v>143.67400000000001</v>
      </c>
      <c r="IP15" s="9">
        <v>64.125</v>
      </c>
      <c r="IQ15" s="9">
        <v>79.548000000000002</v>
      </c>
    </row>
    <row r="16" spans="1:251">
      <c r="A16" s="10">
        <v>43862</v>
      </c>
      <c r="B16" s="9">
        <v>39.747999999999998</v>
      </c>
      <c r="C16" s="9">
        <v>32.783999999999999</v>
      </c>
      <c r="D16" s="9">
        <v>2.83</v>
      </c>
      <c r="E16" s="9">
        <v>29.954999999999998</v>
      </c>
      <c r="F16" s="9">
        <v>827.54200000000003</v>
      </c>
      <c r="G16" s="9">
        <v>344.524</v>
      </c>
      <c r="H16" s="9">
        <v>483.01799999999997</v>
      </c>
      <c r="I16" s="9">
        <v>484.13099999999997</v>
      </c>
      <c r="J16" s="9">
        <v>206.09299999999999</v>
      </c>
      <c r="K16" s="9">
        <v>278.03800000000001</v>
      </c>
      <c r="L16" s="9">
        <v>75.358000000000004</v>
      </c>
      <c r="M16" s="9">
        <v>35.540999999999997</v>
      </c>
      <c r="N16" s="9">
        <v>39.816000000000003</v>
      </c>
      <c r="O16" s="9">
        <v>408.77300000000002</v>
      </c>
      <c r="P16" s="9">
        <v>170.55099999999999</v>
      </c>
      <c r="Q16" s="9">
        <v>238.22200000000001</v>
      </c>
      <c r="R16" s="9">
        <v>4623.7240000000002</v>
      </c>
      <c r="S16" s="9">
        <v>2412.4270000000001</v>
      </c>
      <c r="T16" s="9">
        <v>2211.297</v>
      </c>
      <c r="U16" s="9">
        <v>1545.558</v>
      </c>
      <c r="V16" s="9">
        <v>597.97</v>
      </c>
      <c r="W16" s="9">
        <v>947.58799999999997</v>
      </c>
      <c r="X16" s="9">
        <v>231.131</v>
      </c>
      <c r="Y16" s="9">
        <v>89.968000000000004</v>
      </c>
      <c r="Z16" s="9">
        <v>141.16300000000001</v>
      </c>
      <c r="AA16" s="9">
        <v>3983.8870000000002</v>
      </c>
      <c r="AB16" s="9">
        <v>1902.2470000000001</v>
      </c>
      <c r="AC16" s="9">
        <v>2081.64</v>
      </c>
      <c r="AD16" s="9">
        <v>594.62400000000002</v>
      </c>
      <c r="AE16" s="9">
        <v>351.81200000000001</v>
      </c>
      <c r="AF16" s="9">
        <v>242.81200000000001</v>
      </c>
      <c r="AG16" s="9">
        <v>36.472999999999999</v>
      </c>
      <c r="AH16" s="9">
        <v>25.018000000000001</v>
      </c>
      <c r="AI16" s="9">
        <v>11.455</v>
      </c>
      <c r="AJ16" s="9">
        <v>24.32</v>
      </c>
      <c r="AK16" s="9">
        <v>14.978</v>
      </c>
      <c r="AL16" s="9">
        <v>9.3420000000000005</v>
      </c>
      <c r="AM16" s="9">
        <v>5.2759999999999998</v>
      </c>
      <c r="AN16" s="9">
        <v>4.88</v>
      </c>
      <c r="AO16" s="9">
        <v>0.39600000000000002</v>
      </c>
      <c r="AP16" s="9">
        <v>25.2</v>
      </c>
      <c r="AQ16" s="9">
        <v>16.463000000000001</v>
      </c>
      <c r="AR16" s="9">
        <v>8.7379999999999995</v>
      </c>
      <c r="AS16" s="9">
        <v>22.103000000000002</v>
      </c>
      <c r="AT16" s="9">
        <v>13.848000000000001</v>
      </c>
      <c r="AU16" s="9">
        <v>8.2550000000000008</v>
      </c>
      <c r="AV16" s="9">
        <v>23.204999999999998</v>
      </c>
      <c r="AW16" s="9">
        <v>12.942</v>
      </c>
      <c r="AX16" s="9">
        <v>10.263999999999999</v>
      </c>
      <c r="AY16" s="9">
        <v>571.41899999999998</v>
      </c>
      <c r="AZ16" s="9">
        <v>338.87</v>
      </c>
      <c r="BA16" s="9">
        <v>232.54900000000001</v>
      </c>
      <c r="BB16" s="9">
        <v>21.1</v>
      </c>
      <c r="BC16" s="9">
        <v>12.208</v>
      </c>
      <c r="BD16" s="9">
        <v>8.8919999999999995</v>
      </c>
      <c r="BE16" s="9">
        <v>310.952</v>
      </c>
      <c r="BF16" s="9">
        <v>158.40600000000001</v>
      </c>
      <c r="BG16" s="9">
        <v>152.54599999999999</v>
      </c>
      <c r="BH16" s="9">
        <v>17.824999999999999</v>
      </c>
      <c r="BI16" s="9">
        <v>12.561</v>
      </c>
      <c r="BJ16" s="9">
        <v>5.2640000000000002</v>
      </c>
      <c r="BK16" s="9">
        <v>702.64200000000005</v>
      </c>
      <c r="BL16" s="9">
        <v>409.81400000000002</v>
      </c>
      <c r="BM16" s="9">
        <v>292.82799999999997</v>
      </c>
      <c r="BN16" s="9">
        <v>680.38900000000001</v>
      </c>
      <c r="BO16" s="9">
        <v>398.38900000000001</v>
      </c>
      <c r="BP16" s="9">
        <v>282</v>
      </c>
      <c r="BQ16" s="9">
        <v>577.78099999999995</v>
      </c>
      <c r="BR16" s="9">
        <v>341.541</v>
      </c>
      <c r="BS16" s="9">
        <v>236.24</v>
      </c>
      <c r="BT16" s="9">
        <v>164.363</v>
      </c>
      <c r="BU16" s="9">
        <v>93.503</v>
      </c>
      <c r="BV16" s="9">
        <v>70.86</v>
      </c>
      <c r="BW16" s="9">
        <v>113.452</v>
      </c>
      <c r="BX16" s="9">
        <v>60.854999999999997</v>
      </c>
      <c r="BY16" s="9">
        <v>52.597000000000001</v>
      </c>
      <c r="BZ16" s="9">
        <v>5.4340000000000002</v>
      </c>
      <c r="CA16" s="9">
        <v>2.8519999999999999</v>
      </c>
      <c r="CB16" s="9">
        <v>2.5819999999999999</v>
      </c>
      <c r="CC16" s="9">
        <v>11.81</v>
      </c>
      <c r="CD16" s="9">
        <v>7.1210000000000004</v>
      </c>
      <c r="CE16" s="9">
        <v>4.6890000000000001</v>
      </c>
      <c r="CF16" s="9">
        <v>3377.453</v>
      </c>
      <c r="CG16" s="9">
        <v>1543.3150000000001</v>
      </c>
      <c r="CH16" s="9">
        <v>1834.1379999999999</v>
      </c>
      <c r="CI16" s="9">
        <v>144.30500000000001</v>
      </c>
      <c r="CJ16" s="9">
        <v>75.489999999999995</v>
      </c>
      <c r="CK16" s="9">
        <v>68.814999999999998</v>
      </c>
      <c r="CL16" s="9">
        <v>22.928999999999998</v>
      </c>
      <c r="CM16" s="9">
        <v>14.829000000000001</v>
      </c>
      <c r="CN16" s="9">
        <v>8.1</v>
      </c>
      <c r="CO16" s="9">
        <v>130.916</v>
      </c>
      <c r="CP16" s="9">
        <v>67.558999999999997</v>
      </c>
      <c r="CQ16" s="9">
        <v>63.356999999999999</v>
      </c>
      <c r="CR16" s="9">
        <v>9.5909999999999993</v>
      </c>
      <c r="CS16" s="9">
        <v>3.9180000000000001</v>
      </c>
      <c r="CT16" s="9">
        <v>5.673</v>
      </c>
      <c r="CU16" s="9">
        <v>120.267</v>
      </c>
      <c r="CV16" s="9">
        <v>63.640999999999998</v>
      </c>
      <c r="CW16" s="9">
        <v>56.627000000000002</v>
      </c>
      <c r="CX16" s="9">
        <v>34.973999999999997</v>
      </c>
      <c r="CY16" s="9">
        <v>20.617000000000001</v>
      </c>
      <c r="CZ16" s="9">
        <v>14.356999999999999</v>
      </c>
      <c r="DA16" s="9">
        <v>14.492000000000001</v>
      </c>
      <c r="DB16" s="9">
        <v>7.931</v>
      </c>
      <c r="DC16" s="9">
        <v>6.5609999999999999</v>
      </c>
      <c r="DD16" s="9">
        <v>5.2</v>
      </c>
      <c r="DE16" s="9">
        <v>2.073</v>
      </c>
      <c r="DF16" s="9">
        <v>3.1269999999999998</v>
      </c>
      <c r="DG16" s="9">
        <v>1090.95</v>
      </c>
      <c r="DH16" s="9">
        <v>612.73599999999999</v>
      </c>
      <c r="DI16" s="9">
        <v>478.214</v>
      </c>
      <c r="DJ16" s="9">
        <v>157.21799999999999</v>
      </c>
      <c r="DK16" s="9">
        <v>82.611000000000004</v>
      </c>
      <c r="DL16" s="9">
        <v>74.606999999999999</v>
      </c>
      <c r="DM16" s="9">
        <v>13.361000000000001</v>
      </c>
      <c r="DN16" s="9">
        <v>5.7859999999999996</v>
      </c>
      <c r="DO16" s="9">
        <v>7.5759999999999996</v>
      </c>
      <c r="DP16" s="9">
        <v>143.857</v>
      </c>
      <c r="DQ16" s="9">
        <v>76.825000000000003</v>
      </c>
      <c r="DR16" s="9">
        <v>67.031999999999996</v>
      </c>
      <c r="DS16" s="9">
        <v>607.98500000000001</v>
      </c>
      <c r="DT16" s="9">
        <v>357.59699999999998</v>
      </c>
      <c r="DU16" s="9">
        <v>250.38800000000001</v>
      </c>
      <c r="DV16" s="9">
        <v>3375.902</v>
      </c>
      <c r="DW16" s="9">
        <v>1544.65</v>
      </c>
      <c r="DX16" s="9">
        <v>1831.252</v>
      </c>
      <c r="DY16" s="9">
        <v>127.94</v>
      </c>
      <c r="DZ16" s="9">
        <v>66.64</v>
      </c>
      <c r="EA16" s="9">
        <v>61.3</v>
      </c>
      <c r="EB16" s="9">
        <v>6559.48</v>
      </c>
      <c r="EC16" s="9">
        <v>3236.97</v>
      </c>
      <c r="ED16" s="9">
        <v>3322.51</v>
      </c>
      <c r="EE16" s="9">
        <v>4128.1440000000002</v>
      </c>
      <c r="EF16" s="9">
        <v>2190.2950000000001</v>
      </c>
      <c r="EG16" s="9">
        <v>1937.85</v>
      </c>
      <c r="EH16" s="9">
        <v>578.05499999999995</v>
      </c>
      <c r="EI16" s="9">
        <v>293.36200000000002</v>
      </c>
      <c r="EJ16" s="9">
        <v>284.69299999999998</v>
      </c>
      <c r="EK16" s="9">
        <v>347.86799999999999</v>
      </c>
      <c r="EL16" s="9">
        <v>127.321</v>
      </c>
      <c r="EM16" s="9">
        <v>220.547</v>
      </c>
      <c r="EN16" s="9">
        <v>192.03100000000001</v>
      </c>
      <c r="EO16" s="9">
        <v>86.105000000000004</v>
      </c>
      <c r="EP16" s="9">
        <v>105.926</v>
      </c>
      <c r="EQ16" s="9">
        <v>371.33800000000002</v>
      </c>
      <c r="ER16" s="9">
        <v>152.58699999999999</v>
      </c>
      <c r="ES16" s="9">
        <v>218.751</v>
      </c>
      <c r="ET16" s="9">
        <v>331.53399999999999</v>
      </c>
      <c r="EU16" s="9">
        <v>121.872</v>
      </c>
      <c r="EV16" s="9">
        <v>209.66200000000001</v>
      </c>
      <c r="EW16" s="9">
        <v>737.47900000000004</v>
      </c>
      <c r="EX16" s="9">
        <v>363.17399999999998</v>
      </c>
      <c r="EY16" s="9">
        <v>374.30500000000001</v>
      </c>
      <c r="EZ16" s="9">
        <v>3390.665</v>
      </c>
      <c r="FA16" s="9">
        <v>1827.1210000000001</v>
      </c>
      <c r="FB16" s="9">
        <v>1563.5440000000001</v>
      </c>
      <c r="FC16" s="9">
        <v>682.28099999999995</v>
      </c>
      <c r="FD16" s="9">
        <v>333.13299999999998</v>
      </c>
      <c r="FE16" s="9">
        <v>349.14800000000002</v>
      </c>
      <c r="FF16" s="9">
        <v>2765.8690000000001</v>
      </c>
      <c r="FG16" s="9">
        <v>1409.1220000000001</v>
      </c>
      <c r="FH16" s="9">
        <v>1356.7470000000001</v>
      </c>
      <c r="FI16" s="9">
        <v>317.399</v>
      </c>
      <c r="FJ16" s="9">
        <v>160.26400000000001</v>
      </c>
      <c r="FK16" s="9">
        <v>157.13399999999999</v>
      </c>
      <c r="FL16" s="9">
        <v>4408.0559999999996</v>
      </c>
      <c r="FM16" s="9">
        <v>2325.5010000000002</v>
      </c>
      <c r="FN16" s="9">
        <v>2082.5549999999998</v>
      </c>
      <c r="FO16" s="9">
        <v>3946.76</v>
      </c>
      <c r="FP16" s="9">
        <v>2099.2399999999998</v>
      </c>
      <c r="FQ16" s="9">
        <v>1847.52</v>
      </c>
      <c r="FR16" s="9">
        <v>3706.7510000000002</v>
      </c>
      <c r="FS16" s="9">
        <v>1988.2560000000001</v>
      </c>
      <c r="FT16" s="9">
        <v>1718.4949999999999</v>
      </c>
      <c r="FU16" s="9">
        <v>982.73299999999995</v>
      </c>
      <c r="FV16" s="9">
        <v>500.35</v>
      </c>
      <c r="FW16" s="9">
        <v>482.38299999999998</v>
      </c>
      <c r="FX16" s="9">
        <v>603.31899999999996</v>
      </c>
      <c r="FY16" s="9">
        <v>302.20699999999999</v>
      </c>
      <c r="FZ16" s="9">
        <v>301.11200000000002</v>
      </c>
      <c r="GA16" s="9">
        <v>323.40699999999998</v>
      </c>
      <c r="GB16" s="9">
        <v>167.001</v>
      </c>
      <c r="GC16" s="9">
        <v>156.40600000000001</v>
      </c>
      <c r="GD16" s="9">
        <v>200.82499999999999</v>
      </c>
      <c r="GE16" s="9">
        <v>107.182</v>
      </c>
      <c r="GF16" s="9">
        <v>93.643000000000001</v>
      </c>
      <c r="GG16" s="9">
        <v>2230.511</v>
      </c>
      <c r="GH16" s="9">
        <v>939.49300000000005</v>
      </c>
      <c r="GI16" s="9">
        <v>1291.0170000000001</v>
      </c>
      <c r="GJ16" s="9">
        <v>429.63299999999998</v>
      </c>
      <c r="GK16" s="9">
        <v>157.03</v>
      </c>
      <c r="GL16" s="9">
        <v>272.60300000000001</v>
      </c>
      <c r="GM16" s="9">
        <v>108.854</v>
      </c>
      <c r="GN16" s="9">
        <v>52.293999999999997</v>
      </c>
      <c r="GO16" s="9">
        <v>56.56</v>
      </c>
      <c r="GP16" s="9">
        <v>361.154</v>
      </c>
      <c r="GQ16" s="9">
        <v>135.459</v>
      </c>
      <c r="GR16" s="9">
        <v>225.696</v>
      </c>
      <c r="GS16" s="9">
        <v>66.512</v>
      </c>
      <c r="GT16" s="9">
        <v>29.262</v>
      </c>
      <c r="GU16" s="9">
        <v>37.25</v>
      </c>
      <c r="GV16" s="9">
        <v>277.00099999999998</v>
      </c>
      <c r="GW16" s="9">
        <v>98.248999999999995</v>
      </c>
      <c r="GX16" s="9">
        <v>178.75299999999999</v>
      </c>
      <c r="GY16" s="9">
        <v>35.42</v>
      </c>
      <c r="GZ16" s="9">
        <v>15.69</v>
      </c>
      <c r="HA16" s="9">
        <v>19.731000000000002</v>
      </c>
      <c r="HB16" s="9">
        <v>71.625</v>
      </c>
      <c r="HC16" s="9">
        <v>23.178999999999998</v>
      </c>
      <c r="HD16" s="9">
        <v>48.445999999999998</v>
      </c>
      <c r="HE16" s="9">
        <v>85.403000000000006</v>
      </c>
      <c r="HF16" s="9">
        <v>6.484</v>
      </c>
      <c r="HG16" s="9">
        <v>78.918999999999997</v>
      </c>
      <c r="HH16" s="9">
        <v>883.24099999999999</v>
      </c>
      <c r="HI16" s="9">
        <v>393.93400000000003</v>
      </c>
      <c r="HJ16" s="9">
        <v>489.30700000000002</v>
      </c>
      <c r="HK16" s="9">
        <v>633.60500000000002</v>
      </c>
      <c r="HL16" s="9">
        <v>265.82</v>
      </c>
      <c r="HM16" s="9">
        <v>367.78500000000003</v>
      </c>
      <c r="HN16" s="9">
        <v>98.856999999999999</v>
      </c>
      <c r="HO16" s="9">
        <v>44.616999999999997</v>
      </c>
      <c r="HP16" s="9">
        <v>54.24</v>
      </c>
      <c r="HQ16" s="9">
        <v>534.74699999999996</v>
      </c>
      <c r="HR16" s="9">
        <v>221.203</v>
      </c>
      <c r="HS16" s="9">
        <v>313.54399999999998</v>
      </c>
      <c r="HT16" s="9">
        <v>4227.0020000000004</v>
      </c>
      <c r="HU16" s="9">
        <v>2234.9119999999998</v>
      </c>
      <c r="HV16" s="9">
        <v>1992.09</v>
      </c>
      <c r="HW16" s="9">
        <v>2332.4789999999998</v>
      </c>
      <c r="HX16" s="9">
        <v>1002.058</v>
      </c>
      <c r="HY16" s="9">
        <v>1330.42</v>
      </c>
      <c r="HZ16" s="9">
        <v>333.654</v>
      </c>
      <c r="IA16" s="9">
        <v>127.29300000000001</v>
      </c>
      <c r="IB16" s="9">
        <v>206.36099999999999</v>
      </c>
      <c r="IC16" s="9">
        <v>5378.4110000000001</v>
      </c>
      <c r="ID16" s="9">
        <v>2645.1149999999998</v>
      </c>
      <c r="IE16" s="9">
        <v>2733.2959999999998</v>
      </c>
      <c r="IF16" s="9">
        <v>3427.8910000000001</v>
      </c>
      <c r="IG16" s="9">
        <v>1809.2809999999999</v>
      </c>
      <c r="IH16" s="9">
        <v>1618.61</v>
      </c>
      <c r="II16" s="9">
        <v>479.28100000000001</v>
      </c>
      <c r="IJ16" s="9">
        <v>254.208</v>
      </c>
      <c r="IK16" s="9">
        <v>225.07300000000001</v>
      </c>
      <c r="IL16" s="9">
        <v>297.24</v>
      </c>
      <c r="IM16" s="9">
        <v>113.532</v>
      </c>
      <c r="IN16" s="9">
        <v>183.70699999999999</v>
      </c>
      <c r="IO16" s="9">
        <v>144.226</v>
      </c>
      <c r="IP16" s="9">
        <v>62.908000000000001</v>
      </c>
      <c r="IQ16" s="9">
        <v>81.319000000000003</v>
      </c>
    </row>
    <row r="17" spans="1:251">
      <c r="A17" s="10">
        <v>44228</v>
      </c>
      <c r="B17" s="9">
        <v>40.491</v>
      </c>
      <c r="C17" s="9">
        <v>37.661999999999999</v>
      </c>
      <c r="D17" s="9">
        <v>6.7960000000000003</v>
      </c>
      <c r="E17" s="9">
        <v>30.866</v>
      </c>
      <c r="F17" s="9">
        <v>820.47699999999998</v>
      </c>
      <c r="G17" s="9">
        <v>348.447</v>
      </c>
      <c r="H17" s="9">
        <v>472.03</v>
      </c>
      <c r="I17" s="9">
        <v>569.51400000000001</v>
      </c>
      <c r="J17" s="9">
        <v>243.72399999999999</v>
      </c>
      <c r="K17" s="9">
        <v>325.79000000000002</v>
      </c>
      <c r="L17" s="9">
        <v>84.076999999999998</v>
      </c>
      <c r="M17" s="9">
        <v>39.643999999999998</v>
      </c>
      <c r="N17" s="9">
        <v>44.433</v>
      </c>
      <c r="O17" s="9">
        <v>485.43700000000001</v>
      </c>
      <c r="P17" s="9">
        <v>204.08</v>
      </c>
      <c r="Q17" s="9">
        <v>281.35700000000003</v>
      </c>
      <c r="R17" s="9">
        <v>4629.2740000000003</v>
      </c>
      <c r="S17" s="9">
        <v>2396.4740000000002</v>
      </c>
      <c r="T17" s="9">
        <v>2232.8000000000002</v>
      </c>
      <c r="U17" s="9">
        <v>1555.355</v>
      </c>
      <c r="V17" s="9">
        <v>619.36599999999999</v>
      </c>
      <c r="W17" s="9">
        <v>935.98900000000003</v>
      </c>
      <c r="X17" s="9">
        <v>271.85599999999999</v>
      </c>
      <c r="Y17" s="9">
        <v>97.087000000000003</v>
      </c>
      <c r="Z17" s="9">
        <v>174.76900000000001</v>
      </c>
      <c r="AA17" s="9">
        <v>4215.0940000000001</v>
      </c>
      <c r="AB17" s="9">
        <v>1992.127</v>
      </c>
      <c r="AC17" s="9">
        <v>2222.9659999999999</v>
      </c>
      <c r="AD17" s="9">
        <v>650.09100000000001</v>
      </c>
      <c r="AE17" s="9">
        <v>395.30200000000002</v>
      </c>
      <c r="AF17" s="9">
        <v>254.79</v>
      </c>
      <c r="AG17" s="9">
        <v>49.689</v>
      </c>
      <c r="AH17" s="9">
        <v>29.36</v>
      </c>
      <c r="AI17" s="9">
        <v>20.327999999999999</v>
      </c>
      <c r="AJ17" s="9">
        <v>37.521000000000001</v>
      </c>
      <c r="AK17" s="9">
        <v>19.8</v>
      </c>
      <c r="AL17" s="9">
        <v>17.72</v>
      </c>
      <c r="AM17" s="9">
        <v>12.706</v>
      </c>
      <c r="AN17" s="9">
        <v>8.6319999999999997</v>
      </c>
      <c r="AO17" s="9">
        <v>4.0739999999999998</v>
      </c>
      <c r="AP17" s="9">
        <v>43.597000000000001</v>
      </c>
      <c r="AQ17" s="9">
        <v>24.745000000000001</v>
      </c>
      <c r="AR17" s="9">
        <v>18.852</v>
      </c>
      <c r="AS17" s="9">
        <v>36.14</v>
      </c>
      <c r="AT17" s="9">
        <v>18.420000000000002</v>
      </c>
      <c r="AU17" s="9">
        <v>17.72</v>
      </c>
      <c r="AV17" s="9">
        <v>21.582000000000001</v>
      </c>
      <c r="AW17" s="9">
        <v>13.618</v>
      </c>
      <c r="AX17" s="9">
        <v>7.9640000000000004</v>
      </c>
      <c r="AY17" s="9">
        <v>628.51</v>
      </c>
      <c r="AZ17" s="9">
        <v>381.68400000000003</v>
      </c>
      <c r="BA17" s="9">
        <v>246.82599999999999</v>
      </c>
      <c r="BB17" s="9">
        <v>15.268000000000001</v>
      </c>
      <c r="BC17" s="9">
        <v>9.8979999999999997</v>
      </c>
      <c r="BD17" s="9">
        <v>5.37</v>
      </c>
      <c r="BE17" s="9">
        <v>317.57499999999999</v>
      </c>
      <c r="BF17" s="9">
        <v>167.50899999999999</v>
      </c>
      <c r="BG17" s="9">
        <v>150.066</v>
      </c>
      <c r="BH17" s="9">
        <v>18.292999999999999</v>
      </c>
      <c r="BI17" s="9">
        <v>9.3420000000000005</v>
      </c>
      <c r="BJ17" s="9">
        <v>8.9510000000000005</v>
      </c>
      <c r="BK17" s="9">
        <v>740.15599999999995</v>
      </c>
      <c r="BL17" s="9">
        <v>447.84699999999998</v>
      </c>
      <c r="BM17" s="9">
        <v>292.30900000000003</v>
      </c>
      <c r="BN17" s="9">
        <v>735.24300000000005</v>
      </c>
      <c r="BO17" s="9">
        <v>446.92399999999998</v>
      </c>
      <c r="BP17" s="9">
        <v>288.32</v>
      </c>
      <c r="BQ17" s="9">
        <v>633.57000000000005</v>
      </c>
      <c r="BR17" s="9">
        <v>385.35500000000002</v>
      </c>
      <c r="BS17" s="9">
        <v>248.21600000000001</v>
      </c>
      <c r="BT17" s="9">
        <v>155.172</v>
      </c>
      <c r="BU17" s="9">
        <v>94.284000000000006</v>
      </c>
      <c r="BV17" s="9">
        <v>60.887999999999998</v>
      </c>
      <c r="BW17" s="9">
        <v>95.667000000000002</v>
      </c>
      <c r="BX17" s="9">
        <v>56.298000000000002</v>
      </c>
      <c r="BY17" s="9">
        <v>39.369</v>
      </c>
      <c r="BZ17" s="9">
        <v>5.6020000000000003</v>
      </c>
      <c r="CA17" s="9">
        <v>3.7530000000000001</v>
      </c>
      <c r="CB17" s="9">
        <v>1.85</v>
      </c>
      <c r="CC17" s="9">
        <v>14.134</v>
      </c>
      <c r="CD17" s="9">
        <v>7.835</v>
      </c>
      <c r="CE17" s="9">
        <v>6.2990000000000004</v>
      </c>
      <c r="CF17" s="9">
        <v>3550.8679999999999</v>
      </c>
      <c r="CG17" s="9">
        <v>1588.991</v>
      </c>
      <c r="CH17" s="9">
        <v>1961.877</v>
      </c>
      <c r="CI17" s="9">
        <v>127.2</v>
      </c>
      <c r="CJ17" s="9">
        <v>70.698999999999998</v>
      </c>
      <c r="CK17" s="9">
        <v>56.500999999999998</v>
      </c>
      <c r="CL17" s="9">
        <v>17.734999999999999</v>
      </c>
      <c r="CM17" s="9">
        <v>10.603</v>
      </c>
      <c r="CN17" s="9">
        <v>7.1310000000000002</v>
      </c>
      <c r="CO17" s="9">
        <v>113.89700000000001</v>
      </c>
      <c r="CP17" s="9">
        <v>62.597000000000001</v>
      </c>
      <c r="CQ17" s="9">
        <v>51.3</v>
      </c>
      <c r="CR17" s="9">
        <v>17.062999999999999</v>
      </c>
      <c r="CS17" s="9">
        <v>9.3160000000000007</v>
      </c>
      <c r="CT17" s="9">
        <v>7.7469999999999999</v>
      </c>
      <c r="CU17" s="9">
        <v>95.593000000000004</v>
      </c>
      <c r="CV17" s="9">
        <v>53.280999999999999</v>
      </c>
      <c r="CW17" s="9">
        <v>42.313000000000002</v>
      </c>
      <c r="CX17" s="9">
        <v>31.178000000000001</v>
      </c>
      <c r="CY17" s="9">
        <v>16.350000000000001</v>
      </c>
      <c r="CZ17" s="9">
        <v>14.827999999999999</v>
      </c>
      <c r="DA17" s="9">
        <v>15.547000000000001</v>
      </c>
      <c r="DB17" s="9">
        <v>8.7520000000000007</v>
      </c>
      <c r="DC17" s="9">
        <v>6.7949999999999999</v>
      </c>
      <c r="DD17" s="9">
        <v>3.9820000000000002</v>
      </c>
      <c r="DE17" s="9">
        <v>3.4489999999999998</v>
      </c>
      <c r="DF17" s="9">
        <v>0.53400000000000003</v>
      </c>
      <c r="DG17" s="9">
        <v>1136.597</v>
      </c>
      <c r="DH17" s="9">
        <v>629.41399999999999</v>
      </c>
      <c r="DI17" s="9">
        <v>507.18299999999999</v>
      </c>
      <c r="DJ17" s="9">
        <v>143.578</v>
      </c>
      <c r="DK17" s="9">
        <v>79.183999999999997</v>
      </c>
      <c r="DL17" s="9">
        <v>64.394000000000005</v>
      </c>
      <c r="DM17" s="9">
        <v>21.472000000000001</v>
      </c>
      <c r="DN17" s="9">
        <v>10.923999999999999</v>
      </c>
      <c r="DO17" s="9">
        <v>10.548</v>
      </c>
      <c r="DP17" s="9">
        <v>122.10599999999999</v>
      </c>
      <c r="DQ17" s="9">
        <v>68.260000000000005</v>
      </c>
      <c r="DR17" s="9">
        <v>53.845999999999997</v>
      </c>
      <c r="DS17" s="9">
        <v>671.56299999999999</v>
      </c>
      <c r="DT17" s="9">
        <v>406.22500000000002</v>
      </c>
      <c r="DU17" s="9">
        <v>265.33800000000002</v>
      </c>
      <c r="DV17" s="9">
        <v>3543.53</v>
      </c>
      <c r="DW17" s="9">
        <v>1585.902</v>
      </c>
      <c r="DX17" s="9">
        <v>1957.6279999999999</v>
      </c>
      <c r="DY17" s="9">
        <v>109.29900000000001</v>
      </c>
      <c r="DZ17" s="9">
        <v>60.792000000000002</v>
      </c>
      <c r="EA17" s="9">
        <v>48.506999999999998</v>
      </c>
      <c r="EB17" s="9">
        <v>6570.549</v>
      </c>
      <c r="EC17" s="9">
        <v>3224.895</v>
      </c>
      <c r="ED17" s="9">
        <v>3345.654</v>
      </c>
      <c r="EE17" s="9">
        <v>4116.92</v>
      </c>
      <c r="EF17" s="9">
        <v>2164.788</v>
      </c>
      <c r="EG17" s="9">
        <v>1952.133</v>
      </c>
      <c r="EH17" s="9">
        <v>529.55799999999999</v>
      </c>
      <c r="EI17" s="9">
        <v>290.79000000000002</v>
      </c>
      <c r="EJ17" s="9">
        <v>238.768</v>
      </c>
      <c r="EK17" s="9">
        <v>330.03699999999998</v>
      </c>
      <c r="EL17" s="9">
        <v>138.67099999999999</v>
      </c>
      <c r="EM17" s="9">
        <v>191.36600000000001</v>
      </c>
      <c r="EN17" s="9">
        <v>181.19</v>
      </c>
      <c r="EO17" s="9">
        <v>94.915999999999997</v>
      </c>
      <c r="EP17" s="9">
        <v>86.274000000000001</v>
      </c>
      <c r="EQ17" s="9">
        <v>358.18599999999998</v>
      </c>
      <c r="ER17" s="9">
        <v>172.65299999999999</v>
      </c>
      <c r="ES17" s="9">
        <v>185.53299999999999</v>
      </c>
      <c r="ET17" s="9">
        <v>311.36900000000003</v>
      </c>
      <c r="EU17" s="9">
        <v>135.19900000000001</v>
      </c>
      <c r="EV17" s="9">
        <v>176.17</v>
      </c>
      <c r="EW17" s="9">
        <v>709.28200000000004</v>
      </c>
      <c r="EX17" s="9">
        <v>364.76400000000001</v>
      </c>
      <c r="EY17" s="9">
        <v>344.51799999999997</v>
      </c>
      <c r="EZ17" s="9">
        <v>3407.6390000000001</v>
      </c>
      <c r="FA17" s="9">
        <v>1800.0239999999999</v>
      </c>
      <c r="FB17" s="9">
        <v>1607.615</v>
      </c>
      <c r="FC17" s="9">
        <v>650.69000000000005</v>
      </c>
      <c r="FD17" s="9">
        <v>333.12599999999998</v>
      </c>
      <c r="FE17" s="9">
        <v>317.56400000000002</v>
      </c>
      <c r="FF17" s="9">
        <v>2761.3150000000001</v>
      </c>
      <c r="FG17" s="9">
        <v>1377.336</v>
      </c>
      <c r="FH17" s="9">
        <v>1383.979</v>
      </c>
      <c r="FI17" s="9">
        <v>305.745</v>
      </c>
      <c r="FJ17" s="9">
        <v>151.41300000000001</v>
      </c>
      <c r="FK17" s="9">
        <v>154.33099999999999</v>
      </c>
      <c r="FL17" s="9">
        <v>4365.509</v>
      </c>
      <c r="FM17" s="9">
        <v>2273.0940000000001</v>
      </c>
      <c r="FN17" s="9">
        <v>2092.415</v>
      </c>
      <c r="FO17" s="9">
        <v>3946.2840000000001</v>
      </c>
      <c r="FP17" s="9">
        <v>2070.4940000000001</v>
      </c>
      <c r="FQ17" s="9">
        <v>1875.789</v>
      </c>
      <c r="FR17" s="9">
        <v>3697.3429999999998</v>
      </c>
      <c r="FS17" s="9">
        <v>1954.5440000000001</v>
      </c>
      <c r="FT17" s="9">
        <v>1742.799</v>
      </c>
      <c r="FU17" s="9">
        <v>939.14700000000005</v>
      </c>
      <c r="FV17" s="9">
        <v>455.80599999999998</v>
      </c>
      <c r="FW17" s="9">
        <v>483.34100000000001</v>
      </c>
      <c r="FX17" s="9">
        <v>533.202</v>
      </c>
      <c r="FY17" s="9">
        <v>262.99599999999998</v>
      </c>
      <c r="FZ17" s="9">
        <v>270.20600000000002</v>
      </c>
      <c r="GA17" s="9">
        <v>284.613</v>
      </c>
      <c r="GB17" s="9">
        <v>154.69</v>
      </c>
      <c r="GC17" s="9">
        <v>129.923</v>
      </c>
      <c r="GD17" s="9">
        <v>245.21799999999999</v>
      </c>
      <c r="GE17" s="9">
        <v>138.44200000000001</v>
      </c>
      <c r="GF17" s="9">
        <v>106.776</v>
      </c>
      <c r="GG17" s="9">
        <v>2208.41</v>
      </c>
      <c r="GH17" s="9">
        <v>921.66499999999996</v>
      </c>
      <c r="GI17" s="9">
        <v>1286.7449999999999</v>
      </c>
      <c r="GJ17" s="9">
        <v>438.88400000000001</v>
      </c>
      <c r="GK17" s="9">
        <v>169.07499999999999</v>
      </c>
      <c r="GL17" s="9">
        <v>269.81</v>
      </c>
      <c r="GM17" s="9">
        <v>133.816</v>
      </c>
      <c r="GN17" s="9">
        <v>58.329000000000001</v>
      </c>
      <c r="GO17" s="9">
        <v>75.486999999999995</v>
      </c>
      <c r="GP17" s="9">
        <v>369.93400000000003</v>
      </c>
      <c r="GQ17" s="9">
        <v>145.91999999999999</v>
      </c>
      <c r="GR17" s="9">
        <v>224.01400000000001</v>
      </c>
      <c r="GS17" s="9">
        <v>75.286000000000001</v>
      </c>
      <c r="GT17" s="9">
        <v>27.065999999999999</v>
      </c>
      <c r="GU17" s="9">
        <v>48.219000000000001</v>
      </c>
      <c r="GV17" s="9">
        <v>265.738</v>
      </c>
      <c r="GW17" s="9">
        <v>107.039</v>
      </c>
      <c r="GX17" s="9">
        <v>158.69900000000001</v>
      </c>
      <c r="GY17" s="9">
        <v>35.783000000000001</v>
      </c>
      <c r="GZ17" s="9">
        <v>15.218</v>
      </c>
      <c r="HA17" s="9">
        <v>20.565000000000001</v>
      </c>
      <c r="HB17" s="9">
        <v>70.728999999999999</v>
      </c>
      <c r="HC17" s="9">
        <v>24.251000000000001</v>
      </c>
      <c r="HD17" s="9">
        <v>46.478000000000002</v>
      </c>
      <c r="HE17" s="9">
        <v>77.564999999999998</v>
      </c>
      <c r="HF17" s="9">
        <v>9.9890000000000008</v>
      </c>
      <c r="HG17" s="9">
        <v>67.575000000000003</v>
      </c>
      <c r="HH17" s="9">
        <v>892.30799999999999</v>
      </c>
      <c r="HI17" s="9">
        <v>409.03100000000001</v>
      </c>
      <c r="HJ17" s="9">
        <v>483.27699999999999</v>
      </c>
      <c r="HK17" s="9">
        <v>685.88099999999997</v>
      </c>
      <c r="HL17" s="9">
        <v>308.61399999999998</v>
      </c>
      <c r="HM17" s="9">
        <v>377.267</v>
      </c>
      <c r="HN17" s="9">
        <v>109.47199999999999</v>
      </c>
      <c r="HO17" s="9">
        <v>43.86</v>
      </c>
      <c r="HP17" s="9">
        <v>65.611999999999995</v>
      </c>
      <c r="HQ17" s="9">
        <v>576.40899999999999</v>
      </c>
      <c r="HR17" s="9">
        <v>264.75299999999999</v>
      </c>
      <c r="HS17" s="9">
        <v>311.65600000000001</v>
      </c>
      <c r="HT17" s="9">
        <v>4226.3919999999998</v>
      </c>
      <c r="HU17" s="9">
        <v>2208.6480000000001</v>
      </c>
      <c r="HV17" s="9">
        <v>2017.7439999999999</v>
      </c>
      <c r="HW17" s="9">
        <v>2344.1559999999999</v>
      </c>
      <c r="HX17" s="9">
        <v>1016.247</v>
      </c>
      <c r="HY17" s="9">
        <v>1327.9090000000001</v>
      </c>
      <c r="HZ17" s="9">
        <v>343.733</v>
      </c>
      <c r="IA17" s="9">
        <v>137.46299999999999</v>
      </c>
      <c r="IB17" s="9">
        <v>206.27</v>
      </c>
      <c r="IC17" s="9">
        <v>5406.0709999999999</v>
      </c>
      <c r="ID17" s="9">
        <v>2653.0790000000002</v>
      </c>
      <c r="IE17" s="9">
        <v>2752.9929999999999</v>
      </c>
      <c r="IF17" s="9">
        <v>3410.0639999999999</v>
      </c>
      <c r="IG17" s="9">
        <v>1801.558</v>
      </c>
      <c r="IH17" s="9">
        <v>1608.5060000000001</v>
      </c>
      <c r="II17" s="9">
        <v>458.62</v>
      </c>
      <c r="IJ17" s="9">
        <v>258.08800000000002</v>
      </c>
      <c r="IK17" s="9">
        <v>200.53200000000001</v>
      </c>
      <c r="IL17" s="9">
        <v>283.39999999999998</v>
      </c>
      <c r="IM17" s="9">
        <v>121.747</v>
      </c>
      <c r="IN17" s="9">
        <v>161.65299999999999</v>
      </c>
      <c r="IO17" s="9">
        <v>153.43899999999999</v>
      </c>
      <c r="IP17" s="9">
        <v>75.186999999999998</v>
      </c>
      <c r="IQ17" s="9">
        <v>78.253</v>
      </c>
    </row>
    <row r="18" spans="1:251">
      <c r="A18" s="10">
        <v>44593</v>
      </c>
      <c r="B18" s="9">
        <v>25.356999999999999</v>
      </c>
      <c r="C18" s="9">
        <v>33.686</v>
      </c>
      <c r="D18" s="9">
        <v>7.3620000000000001</v>
      </c>
      <c r="E18" s="9">
        <v>26.323</v>
      </c>
      <c r="F18" s="9">
        <v>801.87400000000002</v>
      </c>
      <c r="G18" s="9">
        <v>346.84100000000001</v>
      </c>
      <c r="H18" s="9">
        <v>455.03300000000002</v>
      </c>
      <c r="I18" s="9">
        <v>423.71800000000002</v>
      </c>
      <c r="J18" s="9">
        <v>184.91800000000001</v>
      </c>
      <c r="K18" s="9">
        <v>238.8</v>
      </c>
      <c r="L18" s="9">
        <v>80.102000000000004</v>
      </c>
      <c r="M18" s="9">
        <v>38.713000000000001</v>
      </c>
      <c r="N18" s="9">
        <v>41.389000000000003</v>
      </c>
      <c r="O18" s="9">
        <v>343.61599999999999</v>
      </c>
      <c r="P18" s="9">
        <v>146.20599999999999</v>
      </c>
      <c r="Q18" s="9">
        <v>197.41</v>
      </c>
      <c r="R18" s="9">
        <v>4803.4089999999997</v>
      </c>
      <c r="S18" s="9">
        <v>2484.451</v>
      </c>
      <c r="T18" s="9">
        <v>2318.9589999999998</v>
      </c>
      <c r="U18" s="9">
        <v>1412.4760000000001</v>
      </c>
      <c r="V18" s="9">
        <v>554.89599999999996</v>
      </c>
      <c r="W18" s="9">
        <v>857.58</v>
      </c>
      <c r="X18" s="9">
        <v>224.65799999999999</v>
      </c>
      <c r="Y18" s="9">
        <v>86.494</v>
      </c>
      <c r="Z18" s="9">
        <v>138.16300000000001</v>
      </c>
      <c r="AA18" s="9">
        <v>4289.1689999999999</v>
      </c>
      <c r="AB18" s="9">
        <v>2031.2139999999999</v>
      </c>
      <c r="AC18" s="9">
        <v>2257.9549999999999</v>
      </c>
      <c r="AD18" s="9">
        <v>642.85</v>
      </c>
      <c r="AE18" s="9">
        <v>386.42200000000003</v>
      </c>
      <c r="AF18" s="9">
        <v>256.428</v>
      </c>
      <c r="AG18" s="9">
        <v>26.047000000000001</v>
      </c>
      <c r="AH18" s="9">
        <v>17.489000000000001</v>
      </c>
      <c r="AI18" s="9">
        <v>8.5579999999999998</v>
      </c>
      <c r="AJ18" s="9">
        <v>18.010999999999999</v>
      </c>
      <c r="AK18" s="9">
        <v>10.877000000000001</v>
      </c>
      <c r="AL18" s="9">
        <v>7.133</v>
      </c>
      <c r="AM18" s="9">
        <v>5.0940000000000003</v>
      </c>
      <c r="AN18" s="9">
        <v>4.5190000000000001</v>
      </c>
      <c r="AO18" s="9">
        <v>0.57499999999999996</v>
      </c>
      <c r="AP18" s="9">
        <v>23.370999999999999</v>
      </c>
      <c r="AQ18" s="9">
        <v>14.305999999999999</v>
      </c>
      <c r="AR18" s="9">
        <v>9.0649999999999995</v>
      </c>
      <c r="AS18" s="9">
        <v>16.462</v>
      </c>
      <c r="AT18" s="9">
        <v>9.3279999999999994</v>
      </c>
      <c r="AU18" s="9">
        <v>7.133</v>
      </c>
      <c r="AV18" s="9">
        <v>28.995999999999999</v>
      </c>
      <c r="AW18" s="9">
        <v>14.255000000000001</v>
      </c>
      <c r="AX18" s="9">
        <v>14.741</v>
      </c>
      <c r="AY18" s="9">
        <v>613.85400000000004</v>
      </c>
      <c r="AZ18" s="9">
        <v>372.16699999999997</v>
      </c>
      <c r="BA18" s="9">
        <v>241.68700000000001</v>
      </c>
      <c r="BB18" s="9">
        <v>25.814</v>
      </c>
      <c r="BC18" s="9">
        <v>12.25</v>
      </c>
      <c r="BD18" s="9">
        <v>13.564</v>
      </c>
      <c r="BE18" s="9">
        <v>333.995</v>
      </c>
      <c r="BF18" s="9">
        <v>175.393</v>
      </c>
      <c r="BG18" s="9">
        <v>158.602</v>
      </c>
      <c r="BH18" s="9">
        <v>9.875</v>
      </c>
      <c r="BI18" s="9">
        <v>6.2430000000000003</v>
      </c>
      <c r="BJ18" s="9">
        <v>3.6320000000000001</v>
      </c>
      <c r="BK18" s="9">
        <v>754.42899999999997</v>
      </c>
      <c r="BL18" s="9">
        <v>443.00200000000001</v>
      </c>
      <c r="BM18" s="9">
        <v>311.42700000000002</v>
      </c>
      <c r="BN18" s="9">
        <v>735.86099999999999</v>
      </c>
      <c r="BO18" s="9">
        <v>434.77699999999999</v>
      </c>
      <c r="BP18" s="9">
        <v>301.08300000000003</v>
      </c>
      <c r="BQ18" s="9">
        <v>622.86400000000003</v>
      </c>
      <c r="BR18" s="9">
        <v>375.16199999999998</v>
      </c>
      <c r="BS18" s="9">
        <v>247.702</v>
      </c>
      <c r="BT18" s="9">
        <v>172.53899999999999</v>
      </c>
      <c r="BU18" s="9">
        <v>94.531999999999996</v>
      </c>
      <c r="BV18" s="9">
        <v>78.007000000000005</v>
      </c>
      <c r="BW18" s="9">
        <v>121.255</v>
      </c>
      <c r="BX18" s="9">
        <v>59.671999999999997</v>
      </c>
      <c r="BY18" s="9">
        <v>61.582999999999998</v>
      </c>
      <c r="BZ18" s="9">
        <v>9.6760000000000002</v>
      </c>
      <c r="CA18" s="9">
        <v>3.0920000000000001</v>
      </c>
      <c r="CB18" s="9">
        <v>6.5839999999999996</v>
      </c>
      <c r="CC18" s="9">
        <v>15.298</v>
      </c>
      <c r="CD18" s="9">
        <v>9.0229999999999997</v>
      </c>
      <c r="CE18" s="9">
        <v>6.2750000000000004</v>
      </c>
      <c r="CF18" s="9">
        <v>3631.02</v>
      </c>
      <c r="CG18" s="9">
        <v>1635.768</v>
      </c>
      <c r="CH18" s="9">
        <v>1995.252</v>
      </c>
      <c r="CI18" s="9">
        <v>146.977</v>
      </c>
      <c r="CJ18" s="9">
        <v>80.128</v>
      </c>
      <c r="CK18" s="9">
        <v>66.849000000000004</v>
      </c>
      <c r="CL18" s="9">
        <v>17.076000000000001</v>
      </c>
      <c r="CM18" s="9">
        <v>10.493</v>
      </c>
      <c r="CN18" s="9">
        <v>6.5830000000000002</v>
      </c>
      <c r="CO18" s="9">
        <v>131.73099999999999</v>
      </c>
      <c r="CP18" s="9">
        <v>74.834999999999994</v>
      </c>
      <c r="CQ18" s="9">
        <v>56.896000000000001</v>
      </c>
      <c r="CR18" s="9">
        <v>14.771000000000001</v>
      </c>
      <c r="CS18" s="9">
        <v>8.1379999999999999</v>
      </c>
      <c r="CT18" s="9">
        <v>6.633</v>
      </c>
      <c r="CU18" s="9">
        <v>116.081</v>
      </c>
      <c r="CV18" s="9">
        <v>65.817999999999998</v>
      </c>
      <c r="CW18" s="9">
        <v>50.262999999999998</v>
      </c>
      <c r="CX18" s="9">
        <v>30.163</v>
      </c>
      <c r="CY18" s="9">
        <v>16.87</v>
      </c>
      <c r="CZ18" s="9">
        <v>13.292999999999999</v>
      </c>
      <c r="DA18" s="9">
        <v>15.548999999999999</v>
      </c>
      <c r="DB18" s="9">
        <v>5.5960000000000001</v>
      </c>
      <c r="DC18" s="9">
        <v>9.9529999999999994</v>
      </c>
      <c r="DD18" s="9">
        <v>5.9859999999999998</v>
      </c>
      <c r="DE18" s="9">
        <v>1.5660000000000001</v>
      </c>
      <c r="DF18" s="9">
        <v>4.4210000000000003</v>
      </c>
      <c r="DG18" s="9">
        <v>1178.0650000000001</v>
      </c>
      <c r="DH18" s="9">
        <v>643.50199999999995</v>
      </c>
      <c r="DI18" s="9">
        <v>534.56299999999999</v>
      </c>
      <c r="DJ18" s="9">
        <v>162.57900000000001</v>
      </c>
      <c r="DK18" s="9">
        <v>89.453999999999994</v>
      </c>
      <c r="DL18" s="9">
        <v>73.123999999999995</v>
      </c>
      <c r="DM18" s="9">
        <v>20.465</v>
      </c>
      <c r="DN18" s="9">
        <v>11.500999999999999</v>
      </c>
      <c r="DO18" s="9">
        <v>8.9649999999999999</v>
      </c>
      <c r="DP18" s="9">
        <v>142.113</v>
      </c>
      <c r="DQ18" s="9">
        <v>77.953000000000003</v>
      </c>
      <c r="DR18" s="9">
        <v>64.16</v>
      </c>
      <c r="DS18" s="9">
        <v>663.31500000000005</v>
      </c>
      <c r="DT18" s="9">
        <v>397.923</v>
      </c>
      <c r="DU18" s="9">
        <v>265.39299999999997</v>
      </c>
      <c r="DV18" s="9">
        <v>3625.8530000000001</v>
      </c>
      <c r="DW18" s="9">
        <v>1633.2909999999999</v>
      </c>
      <c r="DX18" s="9">
        <v>1992.5630000000001</v>
      </c>
      <c r="DY18" s="9">
        <v>127.842</v>
      </c>
      <c r="DZ18" s="9">
        <v>72.718999999999994</v>
      </c>
      <c r="EA18" s="9">
        <v>55.124000000000002</v>
      </c>
      <c r="EB18" s="9">
        <v>6627.2939999999999</v>
      </c>
      <c r="EC18" s="9">
        <v>3259.556</v>
      </c>
      <c r="ED18" s="9">
        <v>3367.7379999999998</v>
      </c>
      <c r="EE18" s="9">
        <v>4215.2510000000002</v>
      </c>
      <c r="EF18" s="9">
        <v>2200.1550000000002</v>
      </c>
      <c r="EG18" s="9">
        <v>2015.096</v>
      </c>
      <c r="EH18" s="9">
        <v>429.80799999999999</v>
      </c>
      <c r="EI18" s="9">
        <v>223.14400000000001</v>
      </c>
      <c r="EJ18" s="9">
        <v>206.66399999999999</v>
      </c>
      <c r="EK18" s="9">
        <v>268.05200000000002</v>
      </c>
      <c r="EL18" s="9">
        <v>110.498</v>
      </c>
      <c r="EM18" s="9">
        <v>157.554</v>
      </c>
      <c r="EN18" s="9">
        <v>127.90900000000001</v>
      </c>
      <c r="EO18" s="9">
        <v>68.260999999999996</v>
      </c>
      <c r="EP18" s="9">
        <v>59.648000000000003</v>
      </c>
      <c r="EQ18" s="9">
        <v>282.39</v>
      </c>
      <c r="ER18" s="9">
        <v>123.71599999999999</v>
      </c>
      <c r="ES18" s="9">
        <v>158.67500000000001</v>
      </c>
      <c r="ET18" s="9">
        <v>248.02099999999999</v>
      </c>
      <c r="EU18" s="9">
        <v>101.18</v>
      </c>
      <c r="EV18" s="9">
        <v>146.84</v>
      </c>
      <c r="EW18" s="9">
        <v>820.07600000000002</v>
      </c>
      <c r="EX18" s="9">
        <v>408.33300000000003</v>
      </c>
      <c r="EY18" s="9">
        <v>411.74299999999999</v>
      </c>
      <c r="EZ18" s="9">
        <v>3395.1750000000002</v>
      </c>
      <c r="FA18" s="9">
        <v>1791.8219999999999</v>
      </c>
      <c r="FB18" s="9">
        <v>1603.3520000000001</v>
      </c>
      <c r="FC18" s="9">
        <v>763.72</v>
      </c>
      <c r="FD18" s="9">
        <v>373.64</v>
      </c>
      <c r="FE18" s="9">
        <v>390.08</v>
      </c>
      <c r="FF18" s="9">
        <v>2737.0990000000002</v>
      </c>
      <c r="FG18" s="9">
        <v>1355.106</v>
      </c>
      <c r="FH18" s="9">
        <v>1381.9929999999999</v>
      </c>
      <c r="FI18" s="9">
        <v>291.17099999999999</v>
      </c>
      <c r="FJ18" s="9">
        <v>135.822</v>
      </c>
      <c r="FK18" s="9">
        <v>155.34800000000001</v>
      </c>
      <c r="FL18" s="9">
        <v>4473.0410000000002</v>
      </c>
      <c r="FM18" s="9">
        <v>2315.64</v>
      </c>
      <c r="FN18" s="9">
        <v>2157.4009999999998</v>
      </c>
      <c r="FO18" s="9">
        <v>3982.8159999999998</v>
      </c>
      <c r="FP18" s="9">
        <v>2065.201</v>
      </c>
      <c r="FQ18" s="9">
        <v>1917.616</v>
      </c>
      <c r="FR18" s="9">
        <v>3747.4209999999998</v>
      </c>
      <c r="FS18" s="9">
        <v>1965.88</v>
      </c>
      <c r="FT18" s="9">
        <v>1781.5409999999999</v>
      </c>
      <c r="FU18" s="9">
        <v>1040.4390000000001</v>
      </c>
      <c r="FV18" s="9">
        <v>496.96600000000001</v>
      </c>
      <c r="FW18" s="9">
        <v>543.47299999999996</v>
      </c>
      <c r="FX18" s="9">
        <v>606.69200000000001</v>
      </c>
      <c r="FY18" s="9">
        <v>289.56599999999997</v>
      </c>
      <c r="FZ18" s="9">
        <v>317.12599999999998</v>
      </c>
      <c r="GA18" s="9">
        <v>348.90199999999999</v>
      </c>
      <c r="GB18" s="9">
        <v>174.08099999999999</v>
      </c>
      <c r="GC18" s="9">
        <v>174.821</v>
      </c>
      <c r="GD18" s="9">
        <v>162.90799999999999</v>
      </c>
      <c r="GE18" s="9">
        <v>88.423000000000002</v>
      </c>
      <c r="GF18" s="9">
        <v>74.484999999999999</v>
      </c>
      <c r="GG18" s="9">
        <v>2249.1350000000002</v>
      </c>
      <c r="GH18" s="9">
        <v>970.97699999999998</v>
      </c>
      <c r="GI18" s="9">
        <v>1278.1579999999999</v>
      </c>
      <c r="GJ18" s="9">
        <v>380.54500000000002</v>
      </c>
      <c r="GK18" s="9">
        <v>153.10599999999999</v>
      </c>
      <c r="GL18" s="9">
        <v>227.43899999999999</v>
      </c>
      <c r="GM18" s="9">
        <v>111.288</v>
      </c>
      <c r="GN18" s="9">
        <v>43.232999999999997</v>
      </c>
      <c r="GO18" s="9">
        <v>68.055000000000007</v>
      </c>
      <c r="GP18" s="9">
        <v>330.26400000000001</v>
      </c>
      <c r="GQ18" s="9">
        <v>131.14400000000001</v>
      </c>
      <c r="GR18" s="9">
        <v>199.12</v>
      </c>
      <c r="GS18" s="9">
        <v>87.251000000000005</v>
      </c>
      <c r="GT18" s="9">
        <v>28.86</v>
      </c>
      <c r="GU18" s="9">
        <v>58.390999999999998</v>
      </c>
      <c r="GV18" s="9">
        <v>225.499</v>
      </c>
      <c r="GW18" s="9">
        <v>94.301000000000002</v>
      </c>
      <c r="GX18" s="9">
        <v>131.19800000000001</v>
      </c>
      <c r="GY18" s="9">
        <v>26.013000000000002</v>
      </c>
      <c r="GZ18" s="9">
        <v>13.35</v>
      </c>
      <c r="HA18" s="9">
        <v>12.663</v>
      </c>
      <c r="HB18" s="9">
        <v>55.27</v>
      </c>
      <c r="HC18" s="9">
        <v>24.713000000000001</v>
      </c>
      <c r="HD18" s="9">
        <v>30.556999999999999</v>
      </c>
      <c r="HE18" s="9">
        <v>52.04</v>
      </c>
      <c r="HF18" s="9">
        <v>2.847</v>
      </c>
      <c r="HG18" s="9">
        <v>49.192999999999998</v>
      </c>
      <c r="HH18" s="9">
        <v>910.07600000000002</v>
      </c>
      <c r="HI18" s="9">
        <v>426.774</v>
      </c>
      <c r="HJ18" s="9">
        <v>483.30200000000002</v>
      </c>
      <c r="HK18" s="9">
        <v>548.44299999999998</v>
      </c>
      <c r="HL18" s="9">
        <v>244.28100000000001</v>
      </c>
      <c r="HM18" s="9">
        <v>304.16199999999998</v>
      </c>
      <c r="HN18" s="9">
        <v>126.256</v>
      </c>
      <c r="HO18" s="9">
        <v>46.039000000000001</v>
      </c>
      <c r="HP18" s="9">
        <v>80.218000000000004</v>
      </c>
      <c r="HQ18" s="9">
        <v>422.18599999999998</v>
      </c>
      <c r="HR18" s="9">
        <v>198.24199999999999</v>
      </c>
      <c r="HS18" s="9">
        <v>223.94399999999999</v>
      </c>
      <c r="HT18" s="9">
        <v>4341.5069999999996</v>
      </c>
      <c r="HU18" s="9">
        <v>2246.194</v>
      </c>
      <c r="HV18" s="9">
        <v>2095.3130000000001</v>
      </c>
      <c r="HW18" s="9">
        <v>2285.7869999999998</v>
      </c>
      <c r="HX18" s="9">
        <v>1013.362</v>
      </c>
      <c r="HY18" s="9">
        <v>1272.425</v>
      </c>
      <c r="HZ18" s="9">
        <v>298.41500000000002</v>
      </c>
      <c r="IA18" s="9">
        <v>120.71</v>
      </c>
      <c r="IB18" s="9">
        <v>177.70500000000001</v>
      </c>
      <c r="IC18" s="9">
        <v>5351.3969999999999</v>
      </c>
      <c r="ID18" s="9">
        <v>2630.1880000000001</v>
      </c>
      <c r="IE18" s="9">
        <v>2721.2080000000001</v>
      </c>
      <c r="IF18" s="9">
        <v>3483.9639999999999</v>
      </c>
      <c r="IG18" s="9">
        <v>1838.5830000000001</v>
      </c>
      <c r="IH18" s="9">
        <v>1645.3810000000001</v>
      </c>
      <c r="II18" s="9">
        <v>366.78100000000001</v>
      </c>
      <c r="IJ18" s="9">
        <v>189.244</v>
      </c>
      <c r="IK18" s="9">
        <v>177.53700000000001</v>
      </c>
      <c r="IL18" s="9">
        <v>225.358</v>
      </c>
      <c r="IM18" s="9">
        <v>90.453000000000003</v>
      </c>
      <c r="IN18" s="9">
        <v>134.90600000000001</v>
      </c>
      <c r="IO18" s="9">
        <v>104.889</v>
      </c>
      <c r="IP18" s="9">
        <v>53.997</v>
      </c>
      <c r="IQ18" s="9">
        <v>50.893000000000001</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Q18"/>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1512</v>
      </c>
      <c r="C1" s="3" t="s">
        <v>1513</v>
      </c>
      <c r="D1" s="3" t="s">
        <v>1514</v>
      </c>
      <c r="E1" s="3" t="s">
        <v>1515</v>
      </c>
      <c r="F1" s="3" t="s">
        <v>1516</v>
      </c>
      <c r="G1" s="3" t="s">
        <v>1517</v>
      </c>
      <c r="H1" s="3" t="s">
        <v>1518</v>
      </c>
      <c r="I1" s="3" t="s">
        <v>1519</v>
      </c>
      <c r="J1" s="3" t="s">
        <v>1520</v>
      </c>
      <c r="K1" s="3" t="s">
        <v>1521</v>
      </c>
      <c r="L1" s="3" t="s">
        <v>1522</v>
      </c>
      <c r="M1" s="3" t="s">
        <v>1523</v>
      </c>
      <c r="N1" s="3" t="s">
        <v>1524</v>
      </c>
      <c r="O1" s="3" t="s">
        <v>1525</v>
      </c>
      <c r="P1" s="3" t="s">
        <v>1526</v>
      </c>
      <c r="Q1" s="3" t="s">
        <v>1527</v>
      </c>
      <c r="R1" s="3" t="s">
        <v>1528</v>
      </c>
      <c r="S1" s="3" t="s">
        <v>1529</v>
      </c>
      <c r="T1" s="3" t="s">
        <v>1530</v>
      </c>
      <c r="U1" s="3" t="s">
        <v>1531</v>
      </c>
      <c r="V1" s="3" t="s">
        <v>1532</v>
      </c>
      <c r="W1" s="3" t="s">
        <v>1533</v>
      </c>
      <c r="X1" s="3" t="s">
        <v>1534</v>
      </c>
      <c r="Y1" s="3" t="s">
        <v>1535</v>
      </c>
      <c r="Z1" s="3" t="s">
        <v>1536</v>
      </c>
      <c r="AA1" s="3" t="s">
        <v>1537</v>
      </c>
      <c r="AB1" s="3" t="s">
        <v>1538</v>
      </c>
      <c r="AC1" s="3" t="s">
        <v>1539</v>
      </c>
      <c r="AD1" s="3" t="s">
        <v>1540</v>
      </c>
      <c r="AE1" s="3" t="s">
        <v>1541</v>
      </c>
      <c r="AF1" s="3" t="s">
        <v>1542</v>
      </c>
      <c r="AG1" s="3" t="s">
        <v>1543</v>
      </c>
      <c r="AH1" s="3" t="s">
        <v>1544</v>
      </c>
      <c r="AI1" s="3" t="s">
        <v>1545</v>
      </c>
      <c r="AJ1" s="3" t="s">
        <v>1546</v>
      </c>
      <c r="AK1" s="3" t="s">
        <v>1547</v>
      </c>
      <c r="AL1" s="3" t="s">
        <v>1548</v>
      </c>
      <c r="AM1" s="3" t="s">
        <v>1549</v>
      </c>
      <c r="AN1" s="3" t="s">
        <v>1550</v>
      </c>
      <c r="AO1" s="3" t="s">
        <v>1551</v>
      </c>
      <c r="AP1" s="3" t="s">
        <v>1552</v>
      </c>
      <c r="AQ1" s="3" t="s">
        <v>1553</v>
      </c>
      <c r="AR1" s="3" t="s">
        <v>1554</v>
      </c>
      <c r="AS1" s="3" t="s">
        <v>1555</v>
      </c>
      <c r="AT1" s="3" t="s">
        <v>1556</v>
      </c>
      <c r="AU1" s="3" t="s">
        <v>1557</v>
      </c>
      <c r="AV1" s="3" t="s">
        <v>1558</v>
      </c>
      <c r="AW1" s="3" t="s">
        <v>1559</v>
      </c>
      <c r="AX1" s="3" t="s">
        <v>1560</v>
      </c>
      <c r="AY1" s="3" t="s">
        <v>1561</v>
      </c>
      <c r="AZ1" s="3" t="s">
        <v>1562</v>
      </c>
      <c r="BA1" s="3" t="s">
        <v>1563</v>
      </c>
      <c r="BB1" s="3" t="s">
        <v>1564</v>
      </c>
      <c r="BC1" s="3" t="s">
        <v>1565</v>
      </c>
      <c r="BD1" s="3" t="s">
        <v>1566</v>
      </c>
      <c r="BE1" s="3" t="s">
        <v>1567</v>
      </c>
      <c r="BF1" s="3" t="s">
        <v>1568</v>
      </c>
      <c r="BG1" s="3" t="s">
        <v>1569</v>
      </c>
      <c r="BH1" s="3" t="s">
        <v>1570</v>
      </c>
      <c r="BI1" s="3" t="s">
        <v>1571</v>
      </c>
      <c r="BJ1" s="3" t="s">
        <v>1572</v>
      </c>
      <c r="BK1" s="3" t="s">
        <v>1573</v>
      </c>
      <c r="BL1" s="3" t="s">
        <v>1574</v>
      </c>
      <c r="BM1" s="3" t="s">
        <v>1575</v>
      </c>
      <c r="BN1" s="3" t="s">
        <v>1576</v>
      </c>
      <c r="BO1" s="3" t="s">
        <v>1577</v>
      </c>
      <c r="BP1" s="3" t="s">
        <v>1578</v>
      </c>
      <c r="BQ1" s="3" t="s">
        <v>1579</v>
      </c>
      <c r="BR1" s="3" t="s">
        <v>1580</v>
      </c>
      <c r="BS1" s="3" t="s">
        <v>1581</v>
      </c>
      <c r="BT1" s="3" t="s">
        <v>1582</v>
      </c>
      <c r="BU1" s="3" t="s">
        <v>1583</v>
      </c>
      <c r="BV1" s="3" t="s">
        <v>1584</v>
      </c>
      <c r="BW1" s="3" t="s">
        <v>1585</v>
      </c>
      <c r="BX1" s="3" t="s">
        <v>1586</v>
      </c>
      <c r="BY1" s="3" t="s">
        <v>1587</v>
      </c>
      <c r="BZ1" s="3" t="s">
        <v>1588</v>
      </c>
      <c r="CA1" s="3" t="s">
        <v>1589</v>
      </c>
      <c r="CB1" s="3" t="s">
        <v>1590</v>
      </c>
      <c r="CC1" s="3" t="s">
        <v>1591</v>
      </c>
      <c r="CD1" s="3" t="s">
        <v>1592</v>
      </c>
      <c r="CE1" s="3" t="s">
        <v>1593</v>
      </c>
      <c r="CF1" s="3" t="s">
        <v>1594</v>
      </c>
      <c r="CG1" s="3" t="s">
        <v>1595</v>
      </c>
      <c r="CH1" s="3" t="s">
        <v>1596</v>
      </c>
      <c r="CI1" s="3" t="s">
        <v>1597</v>
      </c>
      <c r="CJ1" s="3" t="s">
        <v>1598</v>
      </c>
      <c r="CK1" s="3" t="s">
        <v>1599</v>
      </c>
      <c r="CL1" s="3" t="s">
        <v>1600</v>
      </c>
      <c r="CM1" s="3" t="s">
        <v>1601</v>
      </c>
      <c r="CN1" s="3" t="s">
        <v>1602</v>
      </c>
      <c r="CO1" s="3" t="s">
        <v>1603</v>
      </c>
      <c r="CP1" s="3" t="s">
        <v>1604</v>
      </c>
      <c r="CQ1" s="3" t="s">
        <v>1605</v>
      </c>
      <c r="CR1" s="3" t="s">
        <v>1606</v>
      </c>
      <c r="CS1" s="3" t="s">
        <v>1607</v>
      </c>
      <c r="CT1" s="3" t="s">
        <v>1608</v>
      </c>
      <c r="CU1" s="3" t="s">
        <v>1609</v>
      </c>
      <c r="CV1" s="3" t="s">
        <v>1610</v>
      </c>
      <c r="CW1" s="3" t="s">
        <v>1611</v>
      </c>
      <c r="CX1" s="3" t="s">
        <v>1612</v>
      </c>
      <c r="CY1" s="3" t="s">
        <v>1613</v>
      </c>
      <c r="CZ1" s="3" t="s">
        <v>1614</v>
      </c>
      <c r="DA1" s="3" t="s">
        <v>1615</v>
      </c>
      <c r="DB1" s="3" t="s">
        <v>1616</v>
      </c>
      <c r="DC1" s="3" t="s">
        <v>1617</v>
      </c>
      <c r="DD1" s="3" t="s">
        <v>1618</v>
      </c>
      <c r="DE1" s="3" t="s">
        <v>1619</v>
      </c>
      <c r="DF1" s="3" t="s">
        <v>1620</v>
      </c>
      <c r="DG1" s="3" t="s">
        <v>1621</v>
      </c>
      <c r="DH1" s="3" t="s">
        <v>1622</v>
      </c>
      <c r="DI1" s="3" t="s">
        <v>1623</v>
      </c>
      <c r="DJ1" s="3" t="s">
        <v>1624</v>
      </c>
      <c r="DK1" s="3" t="s">
        <v>1625</v>
      </c>
      <c r="DL1" s="3" t="s">
        <v>1626</v>
      </c>
      <c r="DM1" s="3" t="s">
        <v>1627</v>
      </c>
      <c r="DN1" s="3" t="s">
        <v>1628</v>
      </c>
      <c r="DO1" s="3" t="s">
        <v>1629</v>
      </c>
      <c r="DP1" s="3" t="s">
        <v>1630</v>
      </c>
      <c r="DQ1" s="3" t="s">
        <v>1631</v>
      </c>
      <c r="DR1" s="3" t="s">
        <v>1632</v>
      </c>
      <c r="DS1" s="3" t="s">
        <v>1633</v>
      </c>
      <c r="DT1" s="3" t="s">
        <v>1634</v>
      </c>
      <c r="DU1" s="3" t="s">
        <v>1635</v>
      </c>
      <c r="DV1" s="3" t="s">
        <v>1636</v>
      </c>
      <c r="DW1" s="3" t="s">
        <v>1637</v>
      </c>
      <c r="DX1" s="3" t="s">
        <v>1638</v>
      </c>
      <c r="DY1" s="3" t="s">
        <v>1639</v>
      </c>
      <c r="DZ1" s="3" t="s">
        <v>1640</v>
      </c>
      <c r="EA1" s="3" t="s">
        <v>1641</v>
      </c>
      <c r="EB1" s="3" t="s">
        <v>1642</v>
      </c>
      <c r="EC1" s="3" t="s">
        <v>1643</v>
      </c>
      <c r="ED1" s="3" t="s">
        <v>1644</v>
      </c>
      <c r="EE1" s="3" t="s">
        <v>1645</v>
      </c>
      <c r="EF1" s="3" t="s">
        <v>1646</v>
      </c>
      <c r="EG1" s="3" t="s">
        <v>1647</v>
      </c>
      <c r="EH1" s="3" t="s">
        <v>1648</v>
      </c>
      <c r="EI1" s="3" t="s">
        <v>1649</v>
      </c>
      <c r="EJ1" s="3" t="s">
        <v>1650</v>
      </c>
      <c r="EK1" s="3" t="s">
        <v>1651</v>
      </c>
      <c r="EL1" s="3" t="s">
        <v>1652</v>
      </c>
      <c r="EM1" s="3" t="s">
        <v>1653</v>
      </c>
      <c r="EN1" s="3" t="s">
        <v>1654</v>
      </c>
      <c r="EO1" s="3" t="s">
        <v>1655</v>
      </c>
      <c r="EP1" s="3" t="s">
        <v>1656</v>
      </c>
      <c r="EQ1" s="3" t="s">
        <v>1657</v>
      </c>
      <c r="ER1" s="3" t="s">
        <v>1658</v>
      </c>
      <c r="ES1" s="3" t="s">
        <v>1659</v>
      </c>
      <c r="ET1" s="3" t="s">
        <v>1660</v>
      </c>
      <c r="EU1" s="3" t="s">
        <v>1661</v>
      </c>
      <c r="EV1" s="3" t="s">
        <v>1662</v>
      </c>
      <c r="EW1" s="3" t="s">
        <v>1663</v>
      </c>
      <c r="EX1" s="3" t="s">
        <v>1664</v>
      </c>
      <c r="EY1" s="3" t="s">
        <v>1665</v>
      </c>
      <c r="EZ1" s="3" t="s">
        <v>1666</v>
      </c>
      <c r="FA1" s="3" t="s">
        <v>1667</v>
      </c>
      <c r="FB1" s="3" t="s">
        <v>1668</v>
      </c>
      <c r="FC1" s="3" t="s">
        <v>1669</v>
      </c>
      <c r="FD1" s="3" t="s">
        <v>1670</v>
      </c>
      <c r="FE1" s="3" t="s">
        <v>1671</v>
      </c>
      <c r="FF1" s="3" t="s">
        <v>1672</v>
      </c>
      <c r="FG1" s="3" t="s">
        <v>1673</v>
      </c>
      <c r="FH1" s="3" t="s">
        <v>1674</v>
      </c>
      <c r="FI1" s="3" t="s">
        <v>1675</v>
      </c>
      <c r="FJ1" s="3" t="s">
        <v>1676</v>
      </c>
      <c r="FK1" s="3" t="s">
        <v>1677</v>
      </c>
      <c r="FL1" s="3" t="s">
        <v>1678</v>
      </c>
      <c r="FM1" s="3" t="s">
        <v>1679</v>
      </c>
      <c r="FN1" s="3" t="s">
        <v>1680</v>
      </c>
      <c r="FO1" s="3" t="s">
        <v>1681</v>
      </c>
      <c r="FP1" s="3" t="s">
        <v>1682</v>
      </c>
      <c r="FQ1" s="3" t="s">
        <v>1683</v>
      </c>
      <c r="FR1" s="3" t="s">
        <v>1684</v>
      </c>
      <c r="FS1" s="3" t="s">
        <v>1685</v>
      </c>
      <c r="FT1" s="3" t="s">
        <v>1686</v>
      </c>
      <c r="FU1" s="3" t="s">
        <v>1687</v>
      </c>
      <c r="FV1" s="3" t="s">
        <v>1688</v>
      </c>
      <c r="FW1" s="3" t="s">
        <v>1689</v>
      </c>
      <c r="FX1" s="3" t="s">
        <v>1690</v>
      </c>
      <c r="FY1" s="3" t="s">
        <v>1691</v>
      </c>
      <c r="FZ1" s="3" t="s">
        <v>1692</v>
      </c>
      <c r="GA1" s="3" t="s">
        <v>1693</v>
      </c>
      <c r="GB1" s="3" t="s">
        <v>1694</v>
      </c>
      <c r="GC1" s="3" t="s">
        <v>1695</v>
      </c>
      <c r="GD1" s="3" t="s">
        <v>1696</v>
      </c>
      <c r="GE1" s="3" t="s">
        <v>1697</v>
      </c>
      <c r="GF1" s="3" t="s">
        <v>1698</v>
      </c>
      <c r="GG1" s="3" t="s">
        <v>1699</v>
      </c>
      <c r="GH1" s="3" t="s">
        <v>1700</v>
      </c>
      <c r="GI1" s="3" t="s">
        <v>1701</v>
      </c>
      <c r="GJ1" s="3" t="s">
        <v>1702</v>
      </c>
      <c r="GK1" s="3" t="s">
        <v>1703</v>
      </c>
      <c r="GL1" s="3" t="s">
        <v>1704</v>
      </c>
      <c r="GM1" s="3" t="s">
        <v>1705</v>
      </c>
      <c r="GN1" s="3" t="s">
        <v>1706</v>
      </c>
      <c r="GO1" s="3" t="s">
        <v>1707</v>
      </c>
      <c r="GP1" s="3" t="s">
        <v>1708</v>
      </c>
      <c r="GQ1" s="3" t="s">
        <v>1709</v>
      </c>
      <c r="GR1" s="3" t="s">
        <v>1710</v>
      </c>
      <c r="GS1" s="3" t="s">
        <v>1711</v>
      </c>
      <c r="GT1" s="3" t="s">
        <v>1712</v>
      </c>
      <c r="GU1" s="3" t="s">
        <v>1713</v>
      </c>
      <c r="GV1" s="3" t="s">
        <v>1714</v>
      </c>
      <c r="GW1" s="3" t="s">
        <v>1715</v>
      </c>
      <c r="GX1" s="3" t="s">
        <v>1716</v>
      </c>
      <c r="GY1" s="3" t="s">
        <v>1717</v>
      </c>
      <c r="GZ1" s="3" t="s">
        <v>1718</v>
      </c>
      <c r="HA1" s="3" t="s">
        <v>1719</v>
      </c>
      <c r="HB1" s="3" t="s">
        <v>1720</v>
      </c>
      <c r="HC1" s="3" t="s">
        <v>1721</v>
      </c>
      <c r="HD1" s="3" t="s">
        <v>1722</v>
      </c>
      <c r="HE1" s="3" t="s">
        <v>1723</v>
      </c>
      <c r="HF1" s="3" t="s">
        <v>1724</v>
      </c>
      <c r="HG1" s="3" t="s">
        <v>1725</v>
      </c>
      <c r="HH1" s="3" t="s">
        <v>1726</v>
      </c>
      <c r="HI1" s="3" t="s">
        <v>1727</v>
      </c>
      <c r="HJ1" s="3" t="s">
        <v>1728</v>
      </c>
      <c r="HK1" s="3" t="s">
        <v>1729</v>
      </c>
      <c r="HL1" s="3" t="s">
        <v>1730</v>
      </c>
      <c r="HM1" s="3" t="s">
        <v>1731</v>
      </c>
      <c r="HN1" s="3" t="s">
        <v>1732</v>
      </c>
      <c r="HO1" s="3" t="s">
        <v>1733</v>
      </c>
      <c r="HP1" s="3" t="s">
        <v>1734</v>
      </c>
      <c r="HQ1" s="3" t="s">
        <v>1735</v>
      </c>
      <c r="HR1" s="3" t="s">
        <v>1736</v>
      </c>
      <c r="HS1" s="3" t="s">
        <v>1737</v>
      </c>
      <c r="HT1" s="3" t="s">
        <v>1738</v>
      </c>
      <c r="HU1" s="3" t="s">
        <v>1739</v>
      </c>
      <c r="HV1" s="3" t="s">
        <v>1740</v>
      </c>
      <c r="HW1" s="3" t="s">
        <v>1741</v>
      </c>
      <c r="HX1" s="3" t="s">
        <v>1742</v>
      </c>
      <c r="HY1" s="3" t="s">
        <v>1743</v>
      </c>
      <c r="HZ1" s="3" t="s">
        <v>1744</v>
      </c>
      <c r="IA1" s="3" t="s">
        <v>1745</v>
      </c>
      <c r="IB1" s="3" t="s">
        <v>1746</v>
      </c>
      <c r="IC1" s="3" t="s">
        <v>1747</v>
      </c>
      <c r="ID1" s="3" t="s">
        <v>1748</v>
      </c>
      <c r="IE1" s="3" t="s">
        <v>1749</v>
      </c>
      <c r="IF1" s="3" t="s">
        <v>1750</v>
      </c>
      <c r="IG1" s="3" t="s">
        <v>1751</v>
      </c>
      <c r="IH1" s="3" t="s">
        <v>1752</v>
      </c>
      <c r="II1" s="3" t="s">
        <v>1753</v>
      </c>
      <c r="IJ1" s="3" t="s">
        <v>1754</v>
      </c>
      <c r="IK1" s="3" t="s">
        <v>1755</v>
      </c>
      <c r="IL1" s="3" t="s">
        <v>1756</v>
      </c>
      <c r="IM1" s="3" t="s">
        <v>1757</v>
      </c>
      <c r="IN1" s="3" t="s">
        <v>1758</v>
      </c>
      <c r="IO1" s="3" t="s">
        <v>1759</v>
      </c>
      <c r="IP1" s="3" t="s">
        <v>1760</v>
      </c>
      <c r="IQ1" s="3" t="s">
        <v>1761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44593</v>
      </c>
      <c r="C8" s="6">
        <v>44593</v>
      </c>
      <c r="D8" s="6">
        <v>44593</v>
      </c>
      <c r="E8" s="6">
        <v>44593</v>
      </c>
      <c r="F8" s="6">
        <v>44593</v>
      </c>
      <c r="G8" s="6">
        <v>44593</v>
      </c>
      <c r="H8" s="6">
        <v>44593</v>
      </c>
      <c r="I8" s="6">
        <v>44593</v>
      </c>
      <c r="J8" s="6">
        <v>44593</v>
      </c>
      <c r="K8" s="6">
        <v>44593</v>
      </c>
      <c r="L8" s="6">
        <v>44593</v>
      </c>
      <c r="M8" s="6">
        <v>44593</v>
      </c>
      <c r="N8" s="6">
        <v>44593</v>
      </c>
      <c r="O8" s="6">
        <v>44593</v>
      </c>
      <c r="P8" s="6">
        <v>44593</v>
      </c>
      <c r="Q8" s="6">
        <v>44593</v>
      </c>
      <c r="R8" s="6">
        <v>44593</v>
      </c>
      <c r="S8" s="6">
        <v>44593</v>
      </c>
      <c r="T8" s="6">
        <v>44593</v>
      </c>
      <c r="U8" s="6">
        <v>44593</v>
      </c>
      <c r="V8" s="6">
        <v>44593</v>
      </c>
      <c r="W8" s="6">
        <v>44593</v>
      </c>
      <c r="X8" s="6">
        <v>44593</v>
      </c>
      <c r="Y8" s="6">
        <v>44593</v>
      </c>
      <c r="Z8" s="6">
        <v>44593</v>
      </c>
      <c r="AA8" s="6">
        <v>44593</v>
      </c>
      <c r="AB8" s="6">
        <v>44593</v>
      </c>
      <c r="AC8" s="6">
        <v>44593</v>
      </c>
      <c r="AD8" s="6">
        <v>44593</v>
      </c>
      <c r="AE8" s="6">
        <v>44593</v>
      </c>
      <c r="AF8" s="6">
        <v>44593</v>
      </c>
      <c r="AG8" s="6">
        <v>44593</v>
      </c>
      <c r="AH8" s="6">
        <v>44593</v>
      </c>
      <c r="AI8" s="6">
        <v>44593</v>
      </c>
      <c r="AJ8" s="6">
        <v>44593</v>
      </c>
      <c r="AK8" s="6">
        <v>44593</v>
      </c>
      <c r="AL8" s="6">
        <v>44593</v>
      </c>
      <c r="AM8" s="6">
        <v>44593</v>
      </c>
      <c r="AN8" s="6">
        <v>44593</v>
      </c>
      <c r="AO8" s="6">
        <v>44593</v>
      </c>
      <c r="AP8" s="6">
        <v>44593</v>
      </c>
      <c r="AQ8" s="6">
        <v>44593</v>
      </c>
      <c r="AR8" s="6">
        <v>44593</v>
      </c>
      <c r="AS8" s="6">
        <v>44593</v>
      </c>
      <c r="AT8" s="6">
        <v>44593</v>
      </c>
      <c r="AU8" s="6">
        <v>44593</v>
      </c>
      <c r="AV8" s="6">
        <v>44593</v>
      </c>
      <c r="AW8" s="6">
        <v>44593</v>
      </c>
      <c r="AX8" s="6">
        <v>44593</v>
      </c>
      <c r="AY8" s="6">
        <v>44593</v>
      </c>
      <c r="AZ8" s="6">
        <v>44593</v>
      </c>
      <c r="BA8" s="6">
        <v>44593</v>
      </c>
      <c r="BB8" s="6">
        <v>44593</v>
      </c>
      <c r="BC8" s="6">
        <v>44593</v>
      </c>
      <c r="BD8" s="6">
        <v>44593</v>
      </c>
      <c r="BE8" s="6">
        <v>44593</v>
      </c>
      <c r="BF8" s="6">
        <v>44593</v>
      </c>
      <c r="BG8" s="6">
        <v>44593</v>
      </c>
      <c r="BH8" s="6">
        <v>44593</v>
      </c>
      <c r="BI8" s="6">
        <v>44593</v>
      </c>
      <c r="BJ8" s="6">
        <v>44593</v>
      </c>
      <c r="BK8" s="6">
        <v>44593</v>
      </c>
      <c r="BL8" s="6">
        <v>44593</v>
      </c>
      <c r="BM8" s="6">
        <v>44593</v>
      </c>
      <c r="BN8" s="6">
        <v>44593</v>
      </c>
      <c r="BO8" s="6">
        <v>44593</v>
      </c>
      <c r="BP8" s="6">
        <v>44593</v>
      </c>
      <c r="BQ8" s="6">
        <v>44593</v>
      </c>
      <c r="BR8" s="6">
        <v>44593</v>
      </c>
      <c r="BS8" s="6">
        <v>44593</v>
      </c>
      <c r="BT8" s="6">
        <v>44593</v>
      </c>
      <c r="BU8" s="6">
        <v>44593</v>
      </c>
      <c r="BV8" s="6">
        <v>44593</v>
      </c>
      <c r="BW8" s="6">
        <v>44593</v>
      </c>
      <c r="BX8" s="6">
        <v>44593</v>
      </c>
      <c r="BY8" s="6">
        <v>44593</v>
      </c>
      <c r="BZ8" s="6">
        <v>44593</v>
      </c>
      <c r="CA8" s="6">
        <v>44593</v>
      </c>
      <c r="CB8" s="6">
        <v>44593</v>
      </c>
      <c r="CC8" s="6">
        <v>44593</v>
      </c>
      <c r="CD8" s="6">
        <v>44593</v>
      </c>
      <c r="CE8" s="6">
        <v>44593</v>
      </c>
      <c r="CF8" s="6">
        <v>44593</v>
      </c>
      <c r="CG8" s="6">
        <v>44593</v>
      </c>
      <c r="CH8" s="6">
        <v>44593</v>
      </c>
      <c r="CI8" s="6">
        <v>44593</v>
      </c>
      <c r="CJ8" s="6">
        <v>44593</v>
      </c>
      <c r="CK8" s="6">
        <v>44593</v>
      </c>
      <c r="CL8" s="6">
        <v>44593</v>
      </c>
      <c r="CM8" s="6">
        <v>44593</v>
      </c>
      <c r="CN8" s="6">
        <v>44593</v>
      </c>
      <c r="CO8" s="6">
        <v>44593</v>
      </c>
      <c r="CP8" s="6">
        <v>44593</v>
      </c>
      <c r="CQ8" s="6">
        <v>44593</v>
      </c>
      <c r="CR8" s="6">
        <v>44593</v>
      </c>
      <c r="CS8" s="6">
        <v>44593</v>
      </c>
      <c r="CT8" s="6">
        <v>44593</v>
      </c>
      <c r="CU8" s="6">
        <v>44593</v>
      </c>
      <c r="CV8" s="6">
        <v>44593</v>
      </c>
      <c r="CW8" s="6">
        <v>44593</v>
      </c>
      <c r="CX8" s="6">
        <v>44593</v>
      </c>
      <c r="CY8" s="6">
        <v>44593</v>
      </c>
      <c r="CZ8" s="6">
        <v>44593</v>
      </c>
      <c r="DA8" s="6">
        <v>44593</v>
      </c>
      <c r="DB8" s="6">
        <v>44593</v>
      </c>
      <c r="DC8" s="6">
        <v>44593</v>
      </c>
      <c r="DD8" s="6">
        <v>44593</v>
      </c>
      <c r="DE8" s="6">
        <v>44593</v>
      </c>
      <c r="DF8" s="6">
        <v>44593</v>
      </c>
      <c r="DG8" s="6">
        <v>44593</v>
      </c>
      <c r="DH8" s="6">
        <v>44593</v>
      </c>
      <c r="DI8" s="6">
        <v>44593</v>
      </c>
      <c r="DJ8" s="6">
        <v>44593</v>
      </c>
      <c r="DK8" s="6">
        <v>44593</v>
      </c>
      <c r="DL8" s="6">
        <v>44593</v>
      </c>
      <c r="DM8" s="6">
        <v>44593</v>
      </c>
      <c r="DN8" s="6">
        <v>44593</v>
      </c>
      <c r="DO8" s="6">
        <v>44593</v>
      </c>
      <c r="DP8" s="6">
        <v>44593</v>
      </c>
      <c r="DQ8" s="6">
        <v>44593</v>
      </c>
      <c r="DR8" s="6">
        <v>44593</v>
      </c>
      <c r="DS8" s="6">
        <v>44593</v>
      </c>
      <c r="DT8" s="6">
        <v>44593</v>
      </c>
      <c r="DU8" s="6">
        <v>44593</v>
      </c>
      <c r="DV8" s="6">
        <v>44593</v>
      </c>
      <c r="DW8" s="6">
        <v>44593</v>
      </c>
      <c r="DX8" s="6">
        <v>44593</v>
      </c>
      <c r="DY8" s="6">
        <v>44593</v>
      </c>
      <c r="DZ8" s="6">
        <v>44593</v>
      </c>
      <c r="EA8" s="6">
        <v>44593</v>
      </c>
      <c r="EB8" s="6">
        <v>44593</v>
      </c>
      <c r="EC8" s="6">
        <v>44593</v>
      </c>
      <c r="ED8" s="6">
        <v>44593</v>
      </c>
      <c r="EE8" s="6">
        <v>44593</v>
      </c>
      <c r="EF8" s="6">
        <v>44593</v>
      </c>
      <c r="EG8" s="6">
        <v>44593</v>
      </c>
      <c r="EH8" s="6">
        <v>44593</v>
      </c>
      <c r="EI8" s="6">
        <v>44593</v>
      </c>
      <c r="EJ8" s="6">
        <v>44593</v>
      </c>
      <c r="EK8" s="6">
        <v>44593</v>
      </c>
      <c r="EL8" s="6">
        <v>44593</v>
      </c>
      <c r="EM8" s="6">
        <v>44593</v>
      </c>
      <c r="EN8" s="6">
        <v>44593</v>
      </c>
      <c r="EO8" s="6">
        <v>44593</v>
      </c>
      <c r="EP8" s="6">
        <v>44593</v>
      </c>
      <c r="EQ8" s="6">
        <v>44593</v>
      </c>
      <c r="ER8" s="6">
        <v>44593</v>
      </c>
      <c r="ES8" s="6">
        <v>44593</v>
      </c>
      <c r="ET8" s="6">
        <v>44593</v>
      </c>
      <c r="EU8" s="6">
        <v>44593</v>
      </c>
      <c r="EV8" s="6">
        <v>44593</v>
      </c>
      <c r="EW8" s="6">
        <v>44593</v>
      </c>
      <c r="EX8" s="6">
        <v>44593</v>
      </c>
      <c r="EY8" s="6">
        <v>44593</v>
      </c>
      <c r="EZ8" s="6">
        <v>44593</v>
      </c>
      <c r="FA8" s="6">
        <v>44593</v>
      </c>
      <c r="FB8" s="6">
        <v>44593</v>
      </c>
      <c r="FC8" s="6">
        <v>44593</v>
      </c>
      <c r="FD8" s="6">
        <v>44593</v>
      </c>
      <c r="FE8" s="6">
        <v>44593</v>
      </c>
      <c r="FF8" s="6">
        <v>44593</v>
      </c>
      <c r="FG8" s="6">
        <v>44593</v>
      </c>
      <c r="FH8" s="6">
        <v>44593</v>
      </c>
      <c r="FI8" s="6">
        <v>44593</v>
      </c>
      <c r="FJ8" s="6">
        <v>44593</v>
      </c>
      <c r="FK8" s="6">
        <v>44593</v>
      </c>
      <c r="FL8" s="6">
        <v>44593</v>
      </c>
      <c r="FM8" s="6">
        <v>44593</v>
      </c>
      <c r="FN8" s="6">
        <v>44593</v>
      </c>
      <c r="FO8" s="6">
        <v>44593</v>
      </c>
      <c r="FP8" s="6">
        <v>44593</v>
      </c>
      <c r="FQ8" s="6">
        <v>44593</v>
      </c>
      <c r="FR8" s="6">
        <v>44593</v>
      </c>
      <c r="FS8" s="6">
        <v>44593</v>
      </c>
      <c r="FT8" s="6">
        <v>44593</v>
      </c>
      <c r="FU8" s="6">
        <v>44593</v>
      </c>
      <c r="FV8" s="6">
        <v>44593</v>
      </c>
      <c r="FW8" s="6">
        <v>44593</v>
      </c>
      <c r="FX8" s="6">
        <v>44593</v>
      </c>
      <c r="FY8" s="6">
        <v>44593</v>
      </c>
      <c r="FZ8" s="6">
        <v>44593</v>
      </c>
      <c r="GA8" s="6">
        <v>44593</v>
      </c>
      <c r="GB8" s="6">
        <v>44593</v>
      </c>
      <c r="GC8" s="6">
        <v>44593</v>
      </c>
      <c r="GD8" s="6">
        <v>44593</v>
      </c>
      <c r="GE8" s="6">
        <v>44593</v>
      </c>
      <c r="GF8" s="6">
        <v>44593</v>
      </c>
      <c r="GG8" s="6">
        <v>44593</v>
      </c>
      <c r="GH8" s="6">
        <v>44593</v>
      </c>
      <c r="GI8" s="6">
        <v>44593</v>
      </c>
      <c r="GJ8" s="6">
        <v>44593</v>
      </c>
      <c r="GK8" s="6">
        <v>44593</v>
      </c>
      <c r="GL8" s="6">
        <v>44593</v>
      </c>
      <c r="GM8" s="6">
        <v>44593</v>
      </c>
      <c r="GN8" s="6">
        <v>44593</v>
      </c>
      <c r="GO8" s="6">
        <v>44593</v>
      </c>
      <c r="GP8" s="6">
        <v>44593</v>
      </c>
      <c r="GQ8" s="6">
        <v>44593</v>
      </c>
      <c r="GR8" s="6">
        <v>44593</v>
      </c>
      <c r="GS8" s="6">
        <v>44593</v>
      </c>
      <c r="GT8" s="6">
        <v>44593</v>
      </c>
      <c r="GU8" s="6">
        <v>44593</v>
      </c>
      <c r="GV8" s="6">
        <v>44593</v>
      </c>
      <c r="GW8" s="6">
        <v>44593</v>
      </c>
      <c r="GX8" s="6">
        <v>44593</v>
      </c>
      <c r="GY8" s="6">
        <v>44593</v>
      </c>
      <c r="GZ8" s="6">
        <v>44593</v>
      </c>
      <c r="HA8" s="6">
        <v>44593</v>
      </c>
      <c r="HB8" s="6">
        <v>44593</v>
      </c>
      <c r="HC8" s="6">
        <v>44593</v>
      </c>
      <c r="HD8" s="6">
        <v>44593</v>
      </c>
      <c r="HE8" s="6">
        <v>44593</v>
      </c>
      <c r="HF8" s="6">
        <v>44593</v>
      </c>
      <c r="HG8" s="6">
        <v>44593</v>
      </c>
      <c r="HH8" s="6">
        <v>44593</v>
      </c>
      <c r="HI8" s="6">
        <v>44593</v>
      </c>
      <c r="HJ8" s="6">
        <v>44593</v>
      </c>
      <c r="HK8" s="6">
        <v>44593</v>
      </c>
      <c r="HL8" s="6">
        <v>44593</v>
      </c>
      <c r="HM8" s="6">
        <v>44593</v>
      </c>
      <c r="HN8" s="6">
        <v>44593</v>
      </c>
      <c r="HO8" s="6">
        <v>44593</v>
      </c>
      <c r="HP8" s="6">
        <v>44593</v>
      </c>
      <c r="HQ8" s="6">
        <v>44593</v>
      </c>
      <c r="HR8" s="6">
        <v>44593</v>
      </c>
      <c r="HS8" s="6">
        <v>44593</v>
      </c>
      <c r="HT8" s="6">
        <v>44593</v>
      </c>
      <c r="HU8" s="6">
        <v>44593</v>
      </c>
      <c r="HV8" s="6">
        <v>44593</v>
      </c>
      <c r="HW8" s="6">
        <v>44593</v>
      </c>
      <c r="HX8" s="6">
        <v>44593</v>
      </c>
      <c r="HY8" s="6">
        <v>44593</v>
      </c>
      <c r="HZ8" s="6">
        <v>44593</v>
      </c>
      <c r="IA8" s="6">
        <v>44593</v>
      </c>
      <c r="IB8" s="6">
        <v>44593</v>
      </c>
      <c r="IC8" s="6">
        <v>44593</v>
      </c>
      <c r="ID8" s="6">
        <v>44593</v>
      </c>
      <c r="IE8" s="6">
        <v>44593</v>
      </c>
      <c r="IF8" s="6">
        <v>44593</v>
      </c>
      <c r="IG8" s="6">
        <v>44593</v>
      </c>
      <c r="IH8" s="6">
        <v>44593</v>
      </c>
      <c r="II8" s="6">
        <v>44593</v>
      </c>
      <c r="IJ8" s="6">
        <v>44593</v>
      </c>
      <c r="IK8" s="6">
        <v>44593</v>
      </c>
      <c r="IL8" s="6">
        <v>44593</v>
      </c>
      <c r="IM8" s="6">
        <v>44593</v>
      </c>
      <c r="IN8" s="6">
        <v>44593</v>
      </c>
      <c r="IO8" s="6">
        <v>44593</v>
      </c>
      <c r="IP8" s="6">
        <v>44593</v>
      </c>
      <c r="IQ8" s="6">
        <v>44593</v>
      </c>
    </row>
    <row r="9" spans="1:251">
      <c r="A9" s="4" t="s">
        <v>257</v>
      </c>
      <c r="B9" s="1">
        <v>8</v>
      </c>
      <c r="C9" s="1">
        <v>8</v>
      </c>
      <c r="D9" s="1">
        <v>8</v>
      </c>
      <c r="E9" s="1">
        <v>8</v>
      </c>
      <c r="F9" s="1">
        <v>8</v>
      </c>
      <c r="G9" s="1">
        <v>8</v>
      </c>
      <c r="H9" s="1">
        <v>8</v>
      </c>
      <c r="I9" s="1">
        <v>8</v>
      </c>
      <c r="J9" s="1">
        <v>8</v>
      </c>
      <c r="K9" s="1">
        <v>8</v>
      </c>
      <c r="L9" s="1">
        <v>8</v>
      </c>
      <c r="M9" s="1">
        <v>8</v>
      </c>
      <c r="N9" s="1">
        <v>8</v>
      </c>
      <c r="O9" s="1">
        <v>8</v>
      </c>
      <c r="P9" s="1">
        <v>8</v>
      </c>
      <c r="Q9" s="1">
        <v>8</v>
      </c>
      <c r="R9" s="1">
        <v>8</v>
      </c>
      <c r="S9" s="1">
        <v>8</v>
      </c>
      <c r="T9" s="1">
        <v>8</v>
      </c>
      <c r="U9" s="1">
        <v>8</v>
      </c>
      <c r="V9" s="1">
        <v>8</v>
      </c>
      <c r="W9" s="1">
        <v>8</v>
      </c>
      <c r="X9" s="1">
        <v>8</v>
      </c>
      <c r="Y9" s="1">
        <v>8</v>
      </c>
      <c r="Z9" s="1">
        <v>8</v>
      </c>
      <c r="AA9" s="1">
        <v>8</v>
      </c>
      <c r="AB9" s="1">
        <v>8</v>
      </c>
      <c r="AC9" s="1">
        <v>8</v>
      </c>
      <c r="AD9" s="1">
        <v>8</v>
      </c>
      <c r="AE9" s="1">
        <v>8</v>
      </c>
      <c r="AF9" s="1">
        <v>8</v>
      </c>
      <c r="AG9" s="1">
        <v>8</v>
      </c>
      <c r="AH9" s="1">
        <v>8</v>
      </c>
      <c r="AI9" s="1">
        <v>8</v>
      </c>
      <c r="AJ9" s="1">
        <v>8</v>
      </c>
      <c r="AK9" s="1">
        <v>8</v>
      </c>
      <c r="AL9" s="1">
        <v>8</v>
      </c>
      <c r="AM9" s="1">
        <v>8</v>
      </c>
      <c r="AN9" s="1">
        <v>8</v>
      </c>
      <c r="AO9" s="1">
        <v>8</v>
      </c>
      <c r="AP9" s="1">
        <v>8</v>
      </c>
      <c r="AQ9" s="1">
        <v>8</v>
      </c>
      <c r="AR9" s="1">
        <v>8</v>
      </c>
      <c r="AS9" s="1">
        <v>8</v>
      </c>
      <c r="AT9" s="1">
        <v>8</v>
      </c>
      <c r="AU9" s="1">
        <v>8</v>
      </c>
      <c r="AV9" s="1">
        <v>8</v>
      </c>
      <c r="AW9" s="1">
        <v>8</v>
      </c>
      <c r="AX9" s="1">
        <v>8</v>
      </c>
      <c r="AY9" s="1">
        <v>8</v>
      </c>
      <c r="AZ9" s="1">
        <v>8</v>
      </c>
      <c r="BA9" s="1">
        <v>8</v>
      </c>
      <c r="BB9" s="1">
        <v>8</v>
      </c>
      <c r="BC9" s="1">
        <v>8</v>
      </c>
      <c r="BD9" s="1">
        <v>8</v>
      </c>
      <c r="BE9" s="1">
        <v>8</v>
      </c>
      <c r="BF9" s="1">
        <v>8</v>
      </c>
      <c r="BG9" s="1">
        <v>8</v>
      </c>
      <c r="BH9" s="1">
        <v>8</v>
      </c>
      <c r="BI9" s="1">
        <v>8</v>
      </c>
      <c r="BJ9" s="1">
        <v>8</v>
      </c>
      <c r="BK9" s="1">
        <v>8</v>
      </c>
      <c r="BL9" s="1">
        <v>8</v>
      </c>
      <c r="BM9" s="1">
        <v>8</v>
      </c>
      <c r="BN9" s="1">
        <v>8</v>
      </c>
      <c r="BO9" s="1">
        <v>8</v>
      </c>
      <c r="BP9" s="1">
        <v>8</v>
      </c>
      <c r="BQ9" s="1">
        <v>8</v>
      </c>
      <c r="BR9" s="1">
        <v>8</v>
      </c>
      <c r="BS9" s="1">
        <v>8</v>
      </c>
      <c r="BT9" s="1">
        <v>8</v>
      </c>
      <c r="BU9" s="1">
        <v>8</v>
      </c>
      <c r="BV9" s="1">
        <v>8</v>
      </c>
      <c r="BW9" s="1">
        <v>8</v>
      </c>
      <c r="BX9" s="1">
        <v>8</v>
      </c>
      <c r="BY9" s="1">
        <v>8</v>
      </c>
      <c r="BZ9" s="1">
        <v>8</v>
      </c>
      <c r="CA9" s="1">
        <v>8</v>
      </c>
      <c r="CB9" s="1">
        <v>8</v>
      </c>
      <c r="CC9" s="1">
        <v>8</v>
      </c>
      <c r="CD9" s="1">
        <v>8</v>
      </c>
      <c r="CE9" s="1">
        <v>8</v>
      </c>
      <c r="CF9" s="1">
        <v>8</v>
      </c>
      <c r="CG9" s="1">
        <v>8</v>
      </c>
      <c r="CH9" s="1">
        <v>8</v>
      </c>
      <c r="CI9" s="1">
        <v>8</v>
      </c>
      <c r="CJ9" s="1">
        <v>8</v>
      </c>
      <c r="CK9" s="1">
        <v>8</v>
      </c>
      <c r="CL9" s="1">
        <v>8</v>
      </c>
      <c r="CM9" s="1">
        <v>8</v>
      </c>
      <c r="CN9" s="1">
        <v>8</v>
      </c>
      <c r="CO9" s="1">
        <v>8</v>
      </c>
      <c r="CP9" s="1">
        <v>8</v>
      </c>
      <c r="CQ9" s="1">
        <v>8</v>
      </c>
      <c r="CR9" s="1">
        <v>8</v>
      </c>
      <c r="CS9" s="1">
        <v>8</v>
      </c>
      <c r="CT9" s="1">
        <v>8</v>
      </c>
      <c r="CU9" s="1">
        <v>8</v>
      </c>
      <c r="CV9" s="1">
        <v>8</v>
      </c>
      <c r="CW9" s="1">
        <v>8</v>
      </c>
      <c r="CX9" s="1">
        <v>8</v>
      </c>
      <c r="CY9" s="1">
        <v>8</v>
      </c>
      <c r="CZ9" s="1">
        <v>8</v>
      </c>
      <c r="DA9" s="1">
        <v>8</v>
      </c>
      <c r="DB9" s="1">
        <v>8</v>
      </c>
      <c r="DC9" s="1">
        <v>8</v>
      </c>
      <c r="DD9" s="1">
        <v>8</v>
      </c>
      <c r="DE9" s="1">
        <v>8</v>
      </c>
      <c r="DF9" s="1">
        <v>8</v>
      </c>
      <c r="DG9" s="1">
        <v>8</v>
      </c>
      <c r="DH9" s="1">
        <v>8</v>
      </c>
      <c r="DI9" s="1">
        <v>8</v>
      </c>
      <c r="DJ9" s="1">
        <v>8</v>
      </c>
      <c r="DK9" s="1">
        <v>8</v>
      </c>
      <c r="DL9" s="1">
        <v>8</v>
      </c>
      <c r="DM9" s="1">
        <v>8</v>
      </c>
      <c r="DN9" s="1">
        <v>8</v>
      </c>
      <c r="DO9" s="1">
        <v>8</v>
      </c>
      <c r="DP9" s="1">
        <v>8</v>
      </c>
      <c r="DQ9" s="1">
        <v>8</v>
      </c>
      <c r="DR9" s="1">
        <v>8</v>
      </c>
      <c r="DS9" s="1">
        <v>8</v>
      </c>
      <c r="DT9" s="1">
        <v>8</v>
      </c>
      <c r="DU9" s="1">
        <v>8</v>
      </c>
      <c r="DV9" s="1">
        <v>8</v>
      </c>
      <c r="DW9" s="1">
        <v>8</v>
      </c>
      <c r="DX9" s="1">
        <v>8</v>
      </c>
      <c r="DY9" s="1">
        <v>8</v>
      </c>
      <c r="DZ9" s="1">
        <v>8</v>
      </c>
      <c r="EA9" s="1">
        <v>8</v>
      </c>
      <c r="EB9" s="1">
        <v>8</v>
      </c>
      <c r="EC9" s="1">
        <v>8</v>
      </c>
      <c r="ED9" s="1">
        <v>8</v>
      </c>
      <c r="EE9" s="1">
        <v>8</v>
      </c>
      <c r="EF9" s="1">
        <v>8</v>
      </c>
      <c r="EG9" s="1">
        <v>8</v>
      </c>
      <c r="EH9" s="1">
        <v>8</v>
      </c>
      <c r="EI9" s="1">
        <v>8</v>
      </c>
      <c r="EJ9" s="1">
        <v>8</v>
      </c>
      <c r="EK9" s="1">
        <v>8</v>
      </c>
      <c r="EL9" s="1">
        <v>8</v>
      </c>
      <c r="EM9" s="1">
        <v>8</v>
      </c>
      <c r="EN9" s="1">
        <v>8</v>
      </c>
      <c r="EO9" s="1">
        <v>8</v>
      </c>
      <c r="EP9" s="1">
        <v>8</v>
      </c>
      <c r="EQ9" s="1">
        <v>8</v>
      </c>
      <c r="ER9" s="1">
        <v>8</v>
      </c>
      <c r="ES9" s="1">
        <v>8</v>
      </c>
      <c r="ET9" s="1">
        <v>8</v>
      </c>
      <c r="EU9" s="1">
        <v>8</v>
      </c>
      <c r="EV9" s="1">
        <v>8</v>
      </c>
      <c r="EW9" s="1">
        <v>8</v>
      </c>
      <c r="EX9" s="1">
        <v>8</v>
      </c>
      <c r="EY9" s="1">
        <v>8</v>
      </c>
      <c r="EZ9" s="1">
        <v>8</v>
      </c>
      <c r="FA9" s="1">
        <v>8</v>
      </c>
      <c r="FB9" s="1">
        <v>8</v>
      </c>
      <c r="FC9" s="1">
        <v>8</v>
      </c>
      <c r="FD9" s="1">
        <v>8</v>
      </c>
      <c r="FE9" s="1">
        <v>8</v>
      </c>
      <c r="FF9" s="1">
        <v>8</v>
      </c>
      <c r="FG9" s="1">
        <v>8</v>
      </c>
      <c r="FH9" s="1">
        <v>8</v>
      </c>
      <c r="FI9" s="1">
        <v>8</v>
      </c>
      <c r="FJ9" s="1">
        <v>8</v>
      </c>
      <c r="FK9" s="1">
        <v>8</v>
      </c>
      <c r="FL9" s="1">
        <v>8</v>
      </c>
      <c r="FM9" s="1">
        <v>8</v>
      </c>
      <c r="FN9" s="1">
        <v>8</v>
      </c>
      <c r="FO9" s="1">
        <v>8</v>
      </c>
      <c r="FP9" s="1">
        <v>8</v>
      </c>
      <c r="FQ9" s="1">
        <v>8</v>
      </c>
      <c r="FR9" s="1">
        <v>8</v>
      </c>
      <c r="FS9" s="1">
        <v>8</v>
      </c>
      <c r="FT9" s="1">
        <v>8</v>
      </c>
      <c r="FU9" s="1">
        <v>8</v>
      </c>
      <c r="FV9" s="1">
        <v>8</v>
      </c>
      <c r="FW9" s="1">
        <v>8</v>
      </c>
      <c r="FX9" s="1">
        <v>8</v>
      </c>
      <c r="FY9" s="1">
        <v>8</v>
      </c>
      <c r="FZ9" s="1">
        <v>8</v>
      </c>
      <c r="GA9" s="1">
        <v>8</v>
      </c>
      <c r="GB9" s="1">
        <v>8</v>
      </c>
      <c r="GC9" s="1">
        <v>8</v>
      </c>
      <c r="GD9" s="1">
        <v>8</v>
      </c>
      <c r="GE9" s="1">
        <v>8</v>
      </c>
      <c r="GF9" s="1">
        <v>8</v>
      </c>
      <c r="GG9" s="1">
        <v>8</v>
      </c>
      <c r="GH9" s="1">
        <v>8</v>
      </c>
      <c r="GI9" s="1">
        <v>8</v>
      </c>
      <c r="GJ9" s="1">
        <v>8</v>
      </c>
      <c r="GK9" s="1">
        <v>8</v>
      </c>
      <c r="GL9" s="1">
        <v>8</v>
      </c>
      <c r="GM9" s="1">
        <v>8</v>
      </c>
      <c r="GN9" s="1">
        <v>8</v>
      </c>
      <c r="GO9" s="1">
        <v>8</v>
      </c>
      <c r="GP9" s="1">
        <v>8</v>
      </c>
      <c r="GQ9" s="1">
        <v>8</v>
      </c>
      <c r="GR9" s="1">
        <v>8</v>
      </c>
      <c r="GS9" s="1">
        <v>8</v>
      </c>
      <c r="GT9" s="1">
        <v>8</v>
      </c>
      <c r="GU9" s="1">
        <v>8</v>
      </c>
      <c r="GV9" s="1">
        <v>8</v>
      </c>
      <c r="GW9" s="1">
        <v>8</v>
      </c>
      <c r="GX9" s="1">
        <v>8</v>
      </c>
      <c r="GY9" s="1">
        <v>8</v>
      </c>
      <c r="GZ9" s="1">
        <v>8</v>
      </c>
      <c r="HA9" s="1">
        <v>8</v>
      </c>
      <c r="HB9" s="1">
        <v>8</v>
      </c>
      <c r="HC9" s="1">
        <v>8</v>
      </c>
      <c r="HD9" s="1">
        <v>8</v>
      </c>
      <c r="HE9" s="1">
        <v>8</v>
      </c>
      <c r="HF9" s="1">
        <v>8</v>
      </c>
      <c r="HG9" s="1">
        <v>8</v>
      </c>
      <c r="HH9" s="1">
        <v>8</v>
      </c>
      <c r="HI9" s="1">
        <v>8</v>
      </c>
      <c r="HJ9" s="1">
        <v>8</v>
      </c>
      <c r="HK9" s="1">
        <v>8</v>
      </c>
      <c r="HL9" s="1">
        <v>8</v>
      </c>
      <c r="HM9" s="1">
        <v>8</v>
      </c>
      <c r="HN9" s="1">
        <v>8</v>
      </c>
      <c r="HO9" s="1">
        <v>8</v>
      </c>
      <c r="HP9" s="1">
        <v>8</v>
      </c>
      <c r="HQ9" s="1">
        <v>8</v>
      </c>
      <c r="HR9" s="1">
        <v>8</v>
      </c>
      <c r="HS9" s="1">
        <v>8</v>
      </c>
      <c r="HT9" s="1">
        <v>8</v>
      </c>
      <c r="HU9" s="1">
        <v>8</v>
      </c>
      <c r="HV9" s="1">
        <v>8</v>
      </c>
      <c r="HW9" s="1">
        <v>8</v>
      </c>
      <c r="HX9" s="1">
        <v>8</v>
      </c>
      <c r="HY9" s="1">
        <v>8</v>
      </c>
      <c r="HZ9" s="1">
        <v>8</v>
      </c>
      <c r="IA9" s="1">
        <v>8</v>
      </c>
      <c r="IB9" s="1">
        <v>8</v>
      </c>
      <c r="IC9" s="1">
        <v>8</v>
      </c>
      <c r="ID9" s="1">
        <v>8</v>
      </c>
      <c r="IE9" s="1">
        <v>8</v>
      </c>
      <c r="IF9" s="1">
        <v>8</v>
      </c>
      <c r="IG9" s="1">
        <v>8</v>
      </c>
      <c r="IH9" s="1">
        <v>8</v>
      </c>
      <c r="II9" s="1">
        <v>8</v>
      </c>
      <c r="IJ9" s="1">
        <v>8</v>
      </c>
      <c r="IK9" s="1">
        <v>8</v>
      </c>
      <c r="IL9" s="1">
        <v>8</v>
      </c>
      <c r="IM9" s="1">
        <v>8</v>
      </c>
      <c r="IN9" s="1">
        <v>8</v>
      </c>
      <c r="IO9" s="1">
        <v>8</v>
      </c>
      <c r="IP9" s="1">
        <v>8</v>
      </c>
      <c r="IQ9" s="1">
        <v>8</v>
      </c>
    </row>
    <row r="10" spans="1:251">
      <c r="A10" s="4" t="s">
        <v>258</v>
      </c>
      <c r="B10" s="8" t="s">
        <v>1762</v>
      </c>
      <c r="C10" s="8" t="s">
        <v>1763</v>
      </c>
      <c r="D10" s="8" t="s">
        <v>1764</v>
      </c>
      <c r="E10" s="8" t="s">
        <v>1765</v>
      </c>
      <c r="F10" s="8" t="s">
        <v>1766</v>
      </c>
      <c r="G10" s="8" t="s">
        <v>1767</v>
      </c>
      <c r="H10" s="8" t="s">
        <v>1768</v>
      </c>
      <c r="I10" s="8" t="s">
        <v>1769</v>
      </c>
      <c r="J10" s="8" t="s">
        <v>1770</v>
      </c>
      <c r="K10" s="8" t="s">
        <v>1771</v>
      </c>
      <c r="L10" s="8" t="s">
        <v>1772</v>
      </c>
      <c r="M10" s="8" t="s">
        <v>1773</v>
      </c>
      <c r="N10" s="8" t="s">
        <v>1774</v>
      </c>
      <c r="O10" s="8" t="s">
        <v>1775</v>
      </c>
      <c r="P10" s="8" t="s">
        <v>1776</v>
      </c>
      <c r="Q10" s="8" t="s">
        <v>1777</v>
      </c>
      <c r="R10" s="8" t="s">
        <v>1778</v>
      </c>
      <c r="S10" s="8" t="s">
        <v>1779</v>
      </c>
      <c r="T10" s="8" t="s">
        <v>1780</v>
      </c>
      <c r="U10" s="8" t="s">
        <v>1781</v>
      </c>
      <c r="V10" s="8" t="s">
        <v>1782</v>
      </c>
      <c r="W10" s="8" t="s">
        <v>1783</v>
      </c>
      <c r="X10" s="8" t="s">
        <v>1784</v>
      </c>
      <c r="Y10" s="8" t="s">
        <v>1785</v>
      </c>
      <c r="Z10" s="8" t="s">
        <v>1786</v>
      </c>
      <c r="AA10" s="8" t="s">
        <v>1787</v>
      </c>
      <c r="AB10" s="8" t="s">
        <v>1788</v>
      </c>
      <c r="AC10" s="8" t="s">
        <v>1789</v>
      </c>
      <c r="AD10" s="8" t="s">
        <v>1790</v>
      </c>
      <c r="AE10" s="8" t="s">
        <v>1791</v>
      </c>
      <c r="AF10" s="8" t="s">
        <v>1792</v>
      </c>
      <c r="AG10" s="8" t="s">
        <v>1793</v>
      </c>
      <c r="AH10" s="8" t="s">
        <v>1794</v>
      </c>
      <c r="AI10" s="8" t="s">
        <v>1795</v>
      </c>
      <c r="AJ10" s="8" t="s">
        <v>1796</v>
      </c>
      <c r="AK10" s="8" t="s">
        <v>1797</v>
      </c>
      <c r="AL10" s="8" t="s">
        <v>1798</v>
      </c>
      <c r="AM10" s="8" t="s">
        <v>1799</v>
      </c>
      <c r="AN10" s="8" t="s">
        <v>1800</v>
      </c>
      <c r="AO10" s="8" t="s">
        <v>1801</v>
      </c>
      <c r="AP10" s="8" t="s">
        <v>1802</v>
      </c>
      <c r="AQ10" s="8" t="s">
        <v>1803</v>
      </c>
      <c r="AR10" s="8" t="s">
        <v>1804</v>
      </c>
      <c r="AS10" s="8" t="s">
        <v>1805</v>
      </c>
      <c r="AT10" s="8" t="s">
        <v>1806</v>
      </c>
      <c r="AU10" s="8" t="s">
        <v>1807</v>
      </c>
      <c r="AV10" s="8" t="s">
        <v>1808</v>
      </c>
      <c r="AW10" s="8" t="s">
        <v>1809</v>
      </c>
      <c r="AX10" s="8" t="s">
        <v>1810</v>
      </c>
      <c r="AY10" s="8" t="s">
        <v>1811</v>
      </c>
      <c r="AZ10" s="8" t="s">
        <v>1812</v>
      </c>
      <c r="BA10" s="8" t="s">
        <v>1813</v>
      </c>
      <c r="BB10" s="8" t="s">
        <v>1814</v>
      </c>
      <c r="BC10" s="8" t="s">
        <v>1815</v>
      </c>
      <c r="BD10" s="8" t="s">
        <v>1816</v>
      </c>
      <c r="BE10" s="8" t="s">
        <v>1817</v>
      </c>
      <c r="BF10" s="8" t="s">
        <v>1818</v>
      </c>
      <c r="BG10" s="8" t="s">
        <v>1819</v>
      </c>
      <c r="BH10" s="8" t="s">
        <v>1820</v>
      </c>
      <c r="BI10" s="8" t="s">
        <v>1821</v>
      </c>
      <c r="BJ10" s="8" t="s">
        <v>1822</v>
      </c>
      <c r="BK10" s="8" t="s">
        <v>1823</v>
      </c>
      <c r="BL10" s="8" t="s">
        <v>1824</v>
      </c>
      <c r="BM10" s="8" t="s">
        <v>1825</v>
      </c>
      <c r="BN10" s="8" t="s">
        <v>1826</v>
      </c>
      <c r="BO10" s="8" t="s">
        <v>1827</v>
      </c>
      <c r="BP10" s="8" t="s">
        <v>1828</v>
      </c>
      <c r="BQ10" s="8" t="s">
        <v>1829</v>
      </c>
      <c r="BR10" s="8" t="s">
        <v>1830</v>
      </c>
      <c r="BS10" s="8" t="s">
        <v>1831</v>
      </c>
      <c r="BT10" s="8" t="s">
        <v>1832</v>
      </c>
      <c r="BU10" s="8" t="s">
        <v>1833</v>
      </c>
      <c r="BV10" s="8" t="s">
        <v>1834</v>
      </c>
      <c r="BW10" s="8" t="s">
        <v>1835</v>
      </c>
      <c r="BX10" s="8" t="s">
        <v>1836</v>
      </c>
      <c r="BY10" s="8" t="s">
        <v>1837</v>
      </c>
      <c r="BZ10" s="8" t="s">
        <v>1838</v>
      </c>
      <c r="CA10" s="8" t="s">
        <v>1839</v>
      </c>
      <c r="CB10" s="8" t="s">
        <v>1840</v>
      </c>
      <c r="CC10" s="8" t="s">
        <v>1841</v>
      </c>
      <c r="CD10" s="8" t="s">
        <v>1842</v>
      </c>
      <c r="CE10" s="8" t="s">
        <v>1843</v>
      </c>
      <c r="CF10" s="8" t="s">
        <v>1844</v>
      </c>
      <c r="CG10" s="8" t="s">
        <v>1845</v>
      </c>
      <c r="CH10" s="8" t="s">
        <v>1846</v>
      </c>
      <c r="CI10" s="8" t="s">
        <v>1847</v>
      </c>
      <c r="CJ10" s="8" t="s">
        <v>1848</v>
      </c>
      <c r="CK10" s="8" t="s">
        <v>1849</v>
      </c>
      <c r="CL10" s="8" t="s">
        <v>1850</v>
      </c>
      <c r="CM10" s="8" t="s">
        <v>1851</v>
      </c>
      <c r="CN10" s="8" t="s">
        <v>1852</v>
      </c>
      <c r="CO10" s="8" t="s">
        <v>1853</v>
      </c>
      <c r="CP10" s="8" t="s">
        <v>1854</v>
      </c>
      <c r="CQ10" s="8" t="s">
        <v>1855</v>
      </c>
      <c r="CR10" s="8" t="s">
        <v>1856</v>
      </c>
      <c r="CS10" s="8" t="s">
        <v>1857</v>
      </c>
      <c r="CT10" s="8" t="s">
        <v>1858</v>
      </c>
      <c r="CU10" s="8" t="s">
        <v>1859</v>
      </c>
      <c r="CV10" s="8" t="s">
        <v>1860</v>
      </c>
      <c r="CW10" s="8" t="s">
        <v>1861</v>
      </c>
      <c r="CX10" s="8" t="s">
        <v>1862</v>
      </c>
      <c r="CY10" s="8" t="s">
        <v>1863</v>
      </c>
      <c r="CZ10" s="8" t="s">
        <v>1864</v>
      </c>
      <c r="DA10" s="8" t="s">
        <v>1865</v>
      </c>
      <c r="DB10" s="8" t="s">
        <v>1866</v>
      </c>
      <c r="DC10" s="8" t="s">
        <v>1867</v>
      </c>
      <c r="DD10" s="8" t="s">
        <v>1868</v>
      </c>
      <c r="DE10" s="8" t="s">
        <v>1869</v>
      </c>
      <c r="DF10" s="8" t="s">
        <v>1870</v>
      </c>
      <c r="DG10" s="8" t="s">
        <v>1871</v>
      </c>
      <c r="DH10" s="8" t="s">
        <v>1872</v>
      </c>
      <c r="DI10" s="8" t="s">
        <v>1873</v>
      </c>
      <c r="DJ10" s="8" t="s">
        <v>1874</v>
      </c>
      <c r="DK10" s="8" t="s">
        <v>1875</v>
      </c>
      <c r="DL10" s="8" t="s">
        <v>1876</v>
      </c>
      <c r="DM10" s="8" t="s">
        <v>1877</v>
      </c>
      <c r="DN10" s="8" t="s">
        <v>1878</v>
      </c>
      <c r="DO10" s="8" t="s">
        <v>1879</v>
      </c>
      <c r="DP10" s="8" t="s">
        <v>1880</v>
      </c>
      <c r="DQ10" s="8" t="s">
        <v>1881</v>
      </c>
      <c r="DR10" s="8" t="s">
        <v>1882</v>
      </c>
      <c r="DS10" s="8" t="s">
        <v>1883</v>
      </c>
      <c r="DT10" s="8" t="s">
        <v>1884</v>
      </c>
      <c r="DU10" s="8" t="s">
        <v>1885</v>
      </c>
      <c r="DV10" s="8" t="s">
        <v>1886</v>
      </c>
      <c r="DW10" s="8" t="s">
        <v>1887</v>
      </c>
      <c r="DX10" s="8" t="s">
        <v>1888</v>
      </c>
      <c r="DY10" s="8" t="s">
        <v>1889</v>
      </c>
      <c r="DZ10" s="8" t="s">
        <v>1890</v>
      </c>
      <c r="EA10" s="8" t="s">
        <v>1891</v>
      </c>
      <c r="EB10" s="8" t="s">
        <v>1892</v>
      </c>
      <c r="EC10" s="8" t="s">
        <v>1893</v>
      </c>
      <c r="ED10" s="8" t="s">
        <v>1894</v>
      </c>
      <c r="EE10" s="8" t="s">
        <v>1895</v>
      </c>
      <c r="EF10" s="8" t="s">
        <v>1896</v>
      </c>
      <c r="EG10" s="8" t="s">
        <v>1897</v>
      </c>
      <c r="EH10" s="8" t="s">
        <v>1898</v>
      </c>
      <c r="EI10" s="8" t="s">
        <v>1899</v>
      </c>
      <c r="EJ10" s="8" t="s">
        <v>1900</v>
      </c>
      <c r="EK10" s="8" t="s">
        <v>1901</v>
      </c>
      <c r="EL10" s="8" t="s">
        <v>1902</v>
      </c>
      <c r="EM10" s="8" t="s">
        <v>1903</v>
      </c>
      <c r="EN10" s="8" t="s">
        <v>1904</v>
      </c>
      <c r="EO10" s="8" t="s">
        <v>1905</v>
      </c>
      <c r="EP10" s="8" t="s">
        <v>1906</v>
      </c>
      <c r="EQ10" s="8" t="s">
        <v>1907</v>
      </c>
      <c r="ER10" s="8" t="s">
        <v>1908</v>
      </c>
      <c r="ES10" s="8" t="s">
        <v>1909</v>
      </c>
      <c r="ET10" s="8" t="s">
        <v>1910</v>
      </c>
      <c r="EU10" s="8" t="s">
        <v>1911</v>
      </c>
      <c r="EV10" s="8" t="s">
        <v>1912</v>
      </c>
      <c r="EW10" s="8" t="s">
        <v>1913</v>
      </c>
      <c r="EX10" s="8" t="s">
        <v>1914</v>
      </c>
      <c r="EY10" s="8" t="s">
        <v>1915</v>
      </c>
      <c r="EZ10" s="8" t="s">
        <v>1916</v>
      </c>
      <c r="FA10" s="8" t="s">
        <v>1917</v>
      </c>
      <c r="FB10" s="8" t="s">
        <v>1918</v>
      </c>
      <c r="FC10" s="8" t="s">
        <v>1919</v>
      </c>
      <c r="FD10" s="8" t="s">
        <v>1920</v>
      </c>
      <c r="FE10" s="8" t="s">
        <v>1921</v>
      </c>
      <c r="FF10" s="8" t="s">
        <v>1922</v>
      </c>
      <c r="FG10" s="8" t="s">
        <v>1923</v>
      </c>
      <c r="FH10" s="8" t="s">
        <v>1924</v>
      </c>
      <c r="FI10" s="8" t="s">
        <v>1925</v>
      </c>
      <c r="FJ10" s="8" t="s">
        <v>1926</v>
      </c>
      <c r="FK10" s="8" t="s">
        <v>1927</v>
      </c>
      <c r="FL10" s="8" t="s">
        <v>1928</v>
      </c>
      <c r="FM10" s="8" t="s">
        <v>1929</v>
      </c>
      <c r="FN10" s="8" t="s">
        <v>1930</v>
      </c>
      <c r="FO10" s="8" t="s">
        <v>1931</v>
      </c>
      <c r="FP10" s="8" t="s">
        <v>1932</v>
      </c>
      <c r="FQ10" s="8" t="s">
        <v>1933</v>
      </c>
      <c r="FR10" s="8" t="s">
        <v>1934</v>
      </c>
      <c r="FS10" s="8" t="s">
        <v>1935</v>
      </c>
      <c r="FT10" s="8" t="s">
        <v>1936</v>
      </c>
      <c r="FU10" s="8" t="s">
        <v>1937</v>
      </c>
      <c r="FV10" s="8" t="s">
        <v>1938</v>
      </c>
      <c r="FW10" s="8" t="s">
        <v>1939</v>
      </c>
      <c r="FX10" s="8" t="s">
        <v>1940</v>
      </c>
      <c r="FY10" s="8" t="s">
        <v>1941</v>
      </c>
      <c r="FZ10" s="8" t="s">
        <v>1942</v>
      </c>
      <c r="GA10" s="8" t="s">
        <v>1943</v>
      </c>
      <c r="GB10" s="8" t="s">
        <v>1944</v>
      </c>
      <c r="GC10" s="8" t="s">
        <v>1945</v>
      </c>
      <c r="GD10" s="8" t="s">
        <v>1946</v>
      </c>
      <c r="GE10" s="8" t="s">
        <v>1947</v>
      </c>
      <c r="GF10" s="8" t="s">
        <v>1948</v>
      </c>
      <c r="GG10" s="8" t="s">
        <v>1949</v>
      </c>
      <c r="GH10" s="8" t="s">
        <v>1950</v>
      </c>
      <c r="GI10" s="8" t="s">
        <v>1951</v>
      </c>
      <c r="GJ10" s="8" t="s">
        <v>1952</v>
      </c>
      <c r="GK10" s="8" t="s">
        <v>1953</v>
      </c>
      <c r="GL10" s="8" t="s">
        <v>1954</v>
      </c>
      <c r="GM10" s="8" t="s">
        <v>1955</v>
      </c>
      <c r="GN10" s="8" t="s">
        <v>1956</v>
      </c>
      <c r="GO10" s="8" t="s">
        <v>1957</v>
      </c>
      <c r="GP10" s="8" t="s">
        <v>1958</v>
      </c>
      <c r="GQ10" s="8" t="s">
        <v>1959</v>
      </c>
      <c r="GR10" s="8" t="s">
        <v>1960</v>
      </c>
      <c r="GS10" s="8" t="s">
        <v>1961</v>
      </c>
      <c r="GT10" s="8" t="s">
        <v>1962</v>
      </c>
      <c r="GU10" s="8" t="s">
        <v>1963</v>
      </c>
      <c r="GV10" s="8" t="s">
        <v>1964</v>
      </c>
      <c r="GW10" s="8" t="s">
        <v>1965</v>
      </c>
      <c r="GX10" s="8" t="s">
        <v>1966</v>
      </c>
      <c r="GY10" s="8" t="s">
        <v>1967</v>
      </c>
      <c r="GZ10" s="8" t="s">
        <v>1968</v>
      </c>
      <c r="HA10" s="8" t="s">
        <v>1969</v>
      </c>
      <c r="HB10" s="8" t="s">
        <v>1970</v>
      </c>
      <c r="HC10" s="8" t="s">
        <v>1971</v>
      </c>
      <c r="HD10" s="8" t="s">
        <v>1972</v>
      </c>
      <c r="HE10" s="8" t="s">
        <v>1973</v>
      </c>
      <c r="HF10" s="8" t="s">
        <v>1974</v>
      </c>
      <c r="HG10" s="8" t="s">
        <v>1975</v>
      </c>
      <c r="HH10" s="8" t="s">
        <v>1976</v>
      </c>
      <c r="HI10" s="8" t="s">
        <v>1977</v>
      </c>
      <c r="HJ10" s="8" t="s">
        <v>1978</v>
      </c>
      <c r="HK10" s="8" t="s">
        <v>1979</v>
      </c>
      <c r="HL10" s="8" t="s">
        <v>1980</v>
      </c>
      <c r="HM10" s="8" t="s">
        <v>1981</v>
      </c>
      <c r="HN10" s="8" t="s">
        <v>1982</v>
      </c>
      <c r="HO10" s="8" t="s">
        <v>1983</v>
      </c>
      <c r="HP10" s="8" t="s">
        <v>1984</v>
      </c>
      <c r="HQ10" s="8" t="s">
        <v>1985</v>
      </c>
      <c r="HR10" s="8" t="s">
        <v>1986</v>
      </c>
      <c r="HS10" s="8" t="s">
        <v>1987</v>
      </c>
      <c r="HT10" s="8" t="s">
        <v>1988</v>
      </c>
      <c r="HU10" s="8" t="s">
        <v>1989</v>
      </c>
      <c r="HV10" s="8" t="s">
        <v>1990</v>
      </c>
      <c r="HW10" s="8" t="s">
        <v>1991</v>
      </c>
      <c r="HX10" s="8" t="s">
        <v>1992</v>
      </c>
      <c r="HY10" s="8" t="s">
        <v>1993</v>
      </c>
      <c r="HZ10" s="8" t="s">
        <v>1994</v>
      </c>
      <c r="IA10" s="8" t="s">
        <v>1995</v>
      </c>
      <c r="IB10" s="8" t="s">
        <v>1996</v>
      </c>
      <c r="IC10" s="8" t="s">
        <v>1997</v>
      </c>
      <c r="ID10" s="8" t="s">
        <v>1998</v>
      </c>
      <c r="IE10" s="8" t="s">
        <v>1999</v>
      </c>
      <c r="IF10" s="8" t="s">
        <v>2000</v>
      </c>
      <c r="IG10" s="8" t="s">
        <v>2001</v>
      </c>
      <c r="IH10" s="8" t="s">
        <v>2002</v>
      </c>
      <c r="II10" s="8" t="s">
        <v>2003</v>
      </c>
      <c r="IJ10" s="8" t="s">
        <v>2004</v>
      </c>
      <c r="IK10" s="8" t="s">
        <v>2005</v>
      </c>
      <c r="IL10" s="8" t="s">
        <v>2006</v>
      </c>
      <c r="IM10" s="8" t="s">
        <v>2007</v>
      </c>
      <c r="IN10" s="8" t="s">
        <v>2008</v>
      </c>
      <c r="IO10" s="8" t="s">
        <v>2009</v>
      </c>
      <c r="IP10" s="8" t="s">
        <v>2010</v>
      </c>
      <c r="IQ10" s="8" t="s">
        <v>2011</v>
      </c>
    </row>
    <row r="11" spans="1:251">
      <c r="A11" s="10">
        <v>42036</v>
      </c>
      <c r="B11" s="9">
        <v>286.32</v>
      </c>
      <c r="C11" s="9">
        <v>115.529</v>
      </c>
      <c r="D11" s="9">
        <v>170.79</v>
      </c>
      <c r="E11" s="9">
        <v>267.87400000000002</v>
      </c>
      <c r="F11" s="9">
        <v>102.63</v>
      </c>
      <c r="G11" s="9">
        <v>165.244</v>
      </c>
      <c r="H11" s="9">
        <v>547.59500000000003</v>
      </c>
      <c r="I11" s="9">
        <v>293.84800000000001</v>
      </c>
      <c r="J11" s="9">
        <v>253.74700000000001</v>
      </c>
      <c r="K11" s="9">
        <v>2433.7460000000001</v>
      </c>
      <c r="L11" s="9">
        <v>1316.117</v>
      </c>
      <c r="M11" s="9">
        <v>1117.6300000000001</v>
      </c>
      <c r="N11" s="9">
        <v>487.79399999999998</v>
      </c>
      <c r="O11" s="9">
        <v>259.77</v>
      </c>
      <c r="P11" s="9">
        <v>228.024</v>
      </c>
      <c r="Q11" s="9">
        <v>1924.8009999999999</v>
      </c>
      <c r="R11" s="9">
        <v>979.25300000000004</v>
      </c>
      <c r="S11" s="9">
        <v>945.548</v>
      </c>
      <c r="T11" s="9">
        <v>257.17399999999998</v>
      </c>
      <c r="U11" s="9">
        <v>132.73500000000001</v>
      </c>
      <c r="V11" s="9">
        <v>124.43899999999999</v>
      </c>
      <c r="W11" s="9">
        <v>3226.1480000000001</v>
      </c>
      <c r="X11" s="9">
        <v>1724.778</v>
      </c>
      <c r="Y11" s="9">
        <v>1501.37</v>
      </c>
      <c r="Z11" s="9">
        <v>2876.4749999999999</v>
      </c>
      <c r="AA11" s="9">
        <v>1547.4549999999999</v>
      </c>
      <c r="AB11" s="9">
        <v>1329.02</v>
      </c>
      <c r="AC11" s="9">
        <v>2681.2130000000002</v>
      </c>
      <c r="AD11" s="9">
        <v>1455.405</v>
      </c>
      <c r="AE11" s="9">
        <v>1225.808</v>
      </c>
      <c r="AF11" s="9">
        <v>825.91700000000003</v>
      </c>
      <c r="AG11" s="9">
        <v>412.34100000000001</v>
      </c>
      <c r="AH11" s="9">
        <v>413.57600000000002</v>
      </c>
      <c r="AI11" s="9">
        <v>483.38499999999999</v>
      </c>
      <c r="AJ11" s="9">
        <v>249.947</v>
      </c>
      <c r="AK11" s="9">
        <v>233.43799999999999</v>
      </c>
      <c r="AL11" s="9">
        <v>238.578</v>
      </c>
      <c r="AM11" s="9">
        <v>135.13399999999999</v>
      </c>
      <c r="AN11" s="9">
        <v>103.444</v>
      </c>
      <c r="AO11" s="9">
        <v>187.804</v>
      </c>
      <c r="AP11" s="9">
        <v>99.135000000000005</v>
      </c>
      <c r="AQ11" s="9">
        <v>88.668999999999997</v>
      </c>
      <c r="AR11" s="9">
        <v>1614.7449999999999</v>
      </c>
      <c r="AS11" s="9">
        <v>653.50900000000001</v>
      </c>
      <c r="AT11" s="9">
        <v>961.23599999999999</v>
      </c>
      <c r="AU11" s="9">
        <v>359.733</v>
      </c>
      <c r="AV11" s="9">
        <v>131.66800000000001</v>
      </c>
      <c r="AW11" s="9">
        <v>228.065</v>
      </c>
      <c r="AX11" s="9">
        <v>89.747</v>
      </c>
      <c r="AY11" s="9">
        <v>38.076999999999998</v>
      </c>
      <c r="AZ11" s="9">
        <v>51.670999999999999</v>
      </c>
      <c r="BA11" s="9">
        <v>299.06099999999998</v>
      </c>
      <c r="BB11" s="9">
        <v>105.09099999999999</v>
      </c>
      <c r="BC11" s="9">
        <v>193.971</v>
      </c>
      <c r="BD11" s="9">
        <v>45.201000000000001</v>
      </c>
      <c r="BE11" s="9">
        <v>17.251999999999999</v>
      </c>
      <c r="BF11" s="9">
        <v>27.949000000000002</v>
      </c>
      <c r="BG11" s="9">
        <v>239.197</v>
      </c>
      <c r="BH11" s="9">
        <v>81.078999999999994</v>
      </c>
      <c r="BI11" s="9">
        <v>158.11799999999999</v>
      </c>
      <c r="BJ11" s="9">
        <v>26.434999999999999</v>
      </c>
      <c r="BK11" s="9">
        <v>10.958</v>
      </c>
      <c r="BL11" s="9">
        <v>15.477</v>
      </c>
      <c r="BM11" s="9">
        <v>61.914999999999999</v>
      </c>
      <c r="BN11" s="9">
        <v>27.215</v>
      </c>
      <c r="BO11" s="9">
        <v>34.700000000000003</v>
      </c>
      <c r="BP11" s="9">
        <v>67.537000000000006</v>
      </c>
      <c r="BQ11" s="9">
        <v>2.8439999999999999</v>
      </c>
      <c r="BR11" s="9">
        <v>64.692999999999998</v>
      </c>
      <c r="BS11" s="9">
        <v>675.53200000000004</v>
      </c>
      <c r="BT11" s="9">
        <v>287.14499999999998</v>
      </c>
      <c r="BU11" s="9">
        <v>388.387</v>
      </c>
      <c r="BV11" s="9">
        <v>548.78099999999995</v>
      </c>
      <c r="BW11" s="9">
        <v>231.44</v>
      </c>
      <c r="BX11" s="9">
        <v>317.33999999999997</v>
      </c>
      <c r="BY11" s="9">
        <v>70.665000000000006</v>
      </c>
      <c r="BZ11" s="9">
        <v>30.672000000000001</v>
      </c>
      <c r="CA11" s="9">
        <v>39.993000000000002</v>
      </c>
      <c r="CB11" s="9">
        <v>478.11599999999999</v>
      </c>
      <c r="CC11" s="9">
        <v>200.768</v>
      </c>
      <c r="CD11" s="9">
        <v>277.34800000000001</v>
      </c>
      <c r="CE11" s="9">
        <v>3052.0059999999999</v>
      </c>
      <c r="CF11" s="9">
        <v>1640.636</v>
      </c>
      <c r="CG11" s="9">
        <v>1411.3689999999999</v>
      </c>
      <c r="CH11" s="9">
        <v>1731.884</v>
      </c>
      <c r="CI11" s="9">
        <v>721.971</v>
      </c>
      <c r="CJ11" s="9">
        <v>1009.913</v>
      </c>
      <c r="CK11" s="9">
        <v>278.60899999999998</v>
      </c>
      <c r="CL11" s="9">
        <v>100.878</v>
      </c>
      <c r="CM11" s="9">
        <v>177.73</v>
      </c>
      <c r="CN11" s="9">
        <v>3755.1840000000002</v>
      </c>
      <c r="CO11" s="9">
        <v>1854.5609999999999</v>
      </c>
      <c r="CP11" s="9">
        <v>1900.623</v>
      </c>
      <c r="CQ11" s="9">
        <v>2328.873</v>
      </c>
      <c r="CR11" s="9">
        <v>1237.1110000000001</v>
      </c>
      <c r="CS11" s="9">
        <v>1091.7619999999999</v>
      </c>
      <c r="CT11" s="9">
        <v>354.88499999999999</v>
      </c>
      <c r="CU11" s="9">
        <v>185.63800000000001</v>
      </c>
      <c r="CV11" s="9">
        <v>169.24700000000001</v>
      </c>
      <c r="CW11" s="9">
        <v>215.88399999999999</v>
      </c>
      <c r="CX11" s="9">
        <v>86.361000000000004</v>
      </c>
      <c r="CY11" s="9">
        <v>129.523</v>
      </c>
      <c r="CZ11" s="9">
        <v>124.398</v>
      </c>
      <c r="DA11" s="9">
        <v>52.536999999999999</v>
      </c>
      <c r="DB11" s="9">
        <v>71.861000000000004</v>
      </c>
      <c r="DC11" s="9">
        <v>224.36699999999999</v>
      </c>
      <c r="DD11" s="9">
        <v>97.366</v>
      </c>
      <c r="DE11" s="9">
        <v>127.001</v>
      </c>
      <c r="DF11" s="9">
        <v>205.93299999999999</v>
      </c>
      <c r="DG11" s="9">
        <v>83.441000000000003</v>
      </c>
      <c r="DH11" s="9">
        <v>122.492</v>
      </c>
      <c r="DI11" s="9">
        <v>460.83100000000002</v>
      </c>
      <c r="DJ11" s="9">
        <v>231.827</v>
      </c>
      <c r="DK11" s="9">
        <v>229.00399999999999</v>
      </c>
      <c r="DL11" s="9">
        <v>1868.0419999999999</v>
      </c>
      <c r="DM11" s="9">
        <v>1005.284</v>
      </c>
      <c r="DN11" s="9">
        <v>862.75800000000004</v>
      </c>
      <c r="DO11" s="9">
        <v>424.78500000000003</v>
      </c>
      <c r="DP11" s="9">
        <v>212.792</v>
      </c>
      <c r="DQ11" s="9">
        <v>211.99299999999999</v>
      </c>
      <c r="DR11" s="9">
        <v>1521.413</v>
      </c>
      <c r="DS11" s="9">
        <v>798.60199999999998</v>
      </c>
      <c r="DT11" s="9">
        <v>722.81100000000004</v>
      </c>
      <c r="DU11" s="9">
        <v>173.161</v>
      </c>
      <c r="DV11" s="9">
        <v>84.927000000000007</v>
      </c>
      <c r="DW11" s="9">
        <v>88.234999999999999</v>
      </c>
      <c r="DX11" s="9">
        <v>2507.348</v>
      </c>
      <c r="DY11" s="9">
        <v>1323.2929999999999</v>
      </c>
      <c r="DZ11" s="9">
        <v>1184.0540000000001</v>
      </c>
      <c r="EA11" s="9">
        <v>2227.5700000000002</v>
      </c>
      <c r="EB11" s="9">
        <v>1195.1099999999999</v>
      </c>
      <c r="EC11" s="9">
        <v>1032.4590000000001</v>
      </c>
      <c r="ED11" s="9">
        <v>2075.3240000000001</v>
      </c>
      <c r="EE11" s="9">
        <v>1120.355</v>
      </c>
      <c r="EF11" s="9">
        <v>954.96900000000005</v>
      </c>
      <c r="EG11" s="9">
        <v>580.61500000000001</v>
      </c>
      <c r="EH11" s="9">
        <v>299.60899999999998</v>
      </c>
      <c r="EI11" s="9">
        <v>281.00599999999997</v>
      </c>
      <c r="EJ11" s="9">
        <v>377.13099999999997</v>
      </c>
      <c r="EK11" s="9">
        <v>197.25800000000001</v>
      </c>
      <c r="EL11" s="9">
        <v>179.87299999999999</v>
      </c>
      <c r="EM11" s="9">
        <v>198.65600000000001</v>
      </c>
      <c r="EN11" s="9">
        <v>111.07599999999999</v>
      </c>
      <c r="EO11" s="9">
        <v>87.58</v>
      </c>
      <c r="EP11" s="9">
        <v>163.095</v>
      </c>
      <c r="EQ11" s="9">
        <v>93.206000000000003</v>
      </c>
      <c r="ER11" s="9">
        <v>69.89</v>
      </c>
      <c r="ES11" s="9">
        <v>1263.2159999999999</v>
      </c>
      <c r="ET11" s="9">
        <v>524.24400000000003</v>
      </c>
      <c r="EU11" s="9">
        <v>738.97199999999998</v>
      </c>
      <c r="EV11" s="9">
        <v>256.483</v>
      </c>
      <c r="EW11" s="9">
        <v>88.19</v>
      </c>
      <c r="EX11" s="9">
        <v>168.29400000000001</v>
      </c>
      <c r="EY11" s="9">
        <v>58.283000000000001</v>
      </c>
      <c r="EZ11" s="9">
        <v>23.245000000000001</v>
      </c>
      <c r="FA11" s="9">
        <v>35.036999999999999</v>
      </c>
      <c r="FB11" s="9">
        <v>224.386</v>
      </c>
      <c r="FC11" s="9">
        <v>77.305000000000007</v>
      </c>
      <c r="FD11" s="9">
        <v>147.08099999999999</v>
      </c>
      <c r="FE11" s="9">
        <v>33.225000000000001</v>
      </c>
      <c r="FF11" s="9">
        <v>10.308999999999999</v>
      </c>
      <c r="FG11" s="9">
        <v>22.916</v>
      </c>
      <c r="FH11" s="9">
        <v>182.559</v>
      </c>
      <c r="FI11" s="9">
        <v>63.576999999999998</v>
      </c>
      <c r="FJ11" s="9">
        <v>118.982</v>
      </c>
      <c r="FK11" s="9">
        <v>19.712</v>
      </c>
      <c r="FL11" s="9">
        <v>9.984</v>
      </c>
      <c r="FM11" s="9">
        <v>9.7279999999999998</v>
      </c>
      <c r="FN11" s="9">
        <v>32.572000000000003</v>
      </c>
      <c r="FO11" s="9">
        <v>10.884</v>
      </c>
      <c r="FP11" s="9">
        <v>21.687999999999999</v>
      </c>
      <c r="FQ11" s="9">
        <v>63.805999999999997</v>
      </c>
      <c r="FR11" s="9">
        <v>7.1970000000000001</v>
      </c>
      <c r="FS11" s="9">
        <v>56.61</v>
      </c>
      <c r="FT11" s="9">
        <v>554.03099999999995</v>
      </c>
      <c r="FU11" s="9">
        <v>236.89</v>
      </c>
      <c r="FV11" s="9">
        <v>317.14100000000002</v>
      </c>
      <c r="FW11" s="9">
        <v>420.053</v>
      </c>
      <c r="FX11" s="9">
        <v>181.39500000000001</v>
      </c>
      <c r="FY11" s="9">
        <v>238.65799999999999</v>
      </c>
      <c r="FZ11" s="9">
        <v>54.22</v>
      </c>
      <c r="GA11" s="9">
        <v>23.216999999999999</v>
      </c>
      <c r="GB11" s="9">
        <v>31.003</v>
      </c>
      <c r="GC11" s="9">
        <v>365.83300000000003</v>
      </c>
      <c r="GD11" s="9">
        <v>158.178</v>
      </c>
      <c r="GE11" s="9">
        <v>207.655</v>
      </c>
      <c r="GF11" s="9">
        <v>2383.0929999999998</v>
      </c>
      <c r="GG11" s="9">
        <v>1260.329</v>
      </c>
      <c r="GH11" s="9">
        <v>1122.7650000000001</v>
      </c>
      <c r="GI11" s="9">
        <v>1372.0909999999999</v>
      </c>
      <c r="GJ11" s="9">
        <v>594.23299999999995</v>
      </c>
      <c r="GK11" s="9">
        <v>777.85799999999995</v>
      </c>
      <c r="GL11" s="9">
        <v>212.59299999999999</v>
      </c>
      <c r="GM11" s="9">
        <v>76.278000000000006</v>
      </c>
      <c r="GN11" s="9">
        <v>136.316</v>
      </c>
      <c r="GO11" s="9">
        <v>1373.826</v>
      </c>
      <c r="GP11" s="9">
        <v>675.76700000000005</v>
      </c>
      <c r="GQ11" s="9">
        <v>698.05899999999997</v>
      </c>
      <c r="GR11" s="9">
        <v>797.64</v>
      </c>
      <c r="GS11" s="9">
        <v>428.983</v>
      </c>
      <c r="GT11" s="9">
        <v>368.65699999999998</v>
      </c>
      <c r="GU11" s="9">
        <v>112.443</v>
      </c>
      <c r="GV11" s="9">
        <v>53.069000000000003</v>
      </c>
      <c r="GW11" s="9">
        <v>59.374000000000002</v>
      </c>
      <c r="GX11" s="9">
        <v>77.352999999999994</v>
      </c>
      <c r="GY11" s="9">
        <v>26.863</v>
      </c>
      <c r="GZ11" s="9">
        <v>50.488999999999997</v>
      </c>
      <c r="HA11" s="9">
        <v>40.366999999999997</v>
      </c>
      <c r="HB11" s="9">
        <v>17.911000000000001</v>
      </c>
      <c r="HC11" s="9">
        <v>22.456</v>
      </c>
      <c r="HD11" s="9">
        <v>78.497</v>
      </c>
      <c r="HE11" s="9">
        <v>28.645</v>
      </c>
      <c r="HF11" s="9">
        <v>49.850999999999999</v>
      </c>
      <c r="HG11" s="9">
        <v>74.325000000000003</v>
      </c>
      <c r="HH11" s="9">
        <v>25.981000000000002</v>
      </c>
      <c r="HI11" s="9">
        <v>48.344000000000001</v>
      </c>
      <c r="HJ11" s="9">
        <v>129.55099999999999</v>
      </c>
      <c r="HK11" s="9">
        <v>69.912000000000006</v>
      </c>
      <c r="HL11" s="9">
        <v>59.639000000000003</v>
      </c>
      <c r="HM11" s="9">
        <v>668.08900000000006</v>
      </c>
      <c r="HN11" s="9">
        <v>359.07100000000003</v>
      </c>
      <c r="HO11" s="9">
        <v>309.01799999999997</v>
      </c>
      <c r="HP11" s="9">
        <v>119.626</v>
      </c>
      <c r="HQ11" s="9">
        <v>63.820999999999998</v>
      </c>
      <c r="HR11" s="9">
        <v>55.805</v>
      </c>
      <c r="HS11" s="9">
        <v>536.19200000000001</v>
      </c>
      <c r="HT11" s="9">
        <v>272.858</v>
      </c>
      <c r="HU11" s="9">
        <v>263.334</v>
      </c>
      <c r="HV11" s="9">
        <v>61.551000000000002</v>
      </c>
      <c r="HW11" s="9">
        <v>31.623999999999999</v>
      </c>
      <c r="HX11" s="9">
        <v>29.927</v>
      </c>
      <c r="HY11" s="9">
        <v>863.37400000000002</v>
      </c>
      <c r="HZ11" s="9">
        <v>459.92500000000001</v>
      </c>
      <c r="IA11" s="9">
        <v>403.45</v>
      </c>
      <c r="IB11" s="9">
        <v>777.31399999999996</v>
      </c>
      <c r="IC11" s="9">
        <v>416.577</v>
      </c>
      <c r="ID11" s="9">
        <v>360.73700000000002</v>
      </c>
      <c r="IE11" s="9">
        <v>724.23</v>
      </c>
      <c r="IF11" s="9">
        <v>391.67099999999999</v>
      </c>
      <c r="IG11" s="9">
        <v>332.55900000000003</v>
      </c>
      <c r="IH11" s="9">
        <v>197.6</v>
      </c>
      <c r="II11" s="9">
        <v>96.504999999999995</v>
      </c>
      <c r="IJ11" s="9">
        <v>101.096</v>
      </c>
      <c r="IK11" s="9">
        <v>117.44799999999999</v>
      </c>
      <c r="IL11" s="9">
        <v>58.415999999999997</v>
      </c>
      <c r="IM11" s="9">
        <v>59.031999999999996</v>
      </c>
      <c r="IN11" s="9">
        <v>51.713999999999999</v>
      </c>
      <c r="IO11" s="9">
        <v>27.475000000000001</v>
      </c>
      <c r="IP11" s="9">
        <v>24.239000000000001</v>
      </c>
      <c r="IQ11" s="9">
        <v>57.426000000000002</v>
      </c>
    </row>
    <row r="12" spans="1:251">
      <c r="A12" s="10">
        <v>42401</v>
      </c>
      <c r="B12" s="9">
        <v>288.60300000000001</v>
      </c>
      <c r="C12" s="9">
        <v>126.53700000000001</v>
      </c>
      <c r="D12" s="9">
        <v>162.066</v>
      </c>
      <c r="E12" s="9">
        <v>274.72699999999998</v>
      </c>
      <c r="F12" s="9">
        <v>114.92</v>
      </c>
      <c r="G12" s="9">
        <v>159.80699999999999</v>
      </c>
      <c r="H12" s="9">
        <v>571.61800000000005</v>
      </c>
      <c r="I12" s="9">
        <v>309.12200000000001</v>
      </c>
      <c r="J12" s="9">
        <v>262.49599999999998</v>
      </c>
      <c r="K12" s="9">
        <v>2480.9940000000001</v>
      </c>
      <c r="L12" s="9">
        <v>1347.912</v>
      </c>
      <c r="M12" s="9">
        <v>1133.0820000000001</v>
      </c>
      <c r="N12" s="9">
        <v>520.88499999999999</v>
      </c>
      <c r="O12" s="9">
        <v>279.28800000000001</v>
      </c>
      <c r="P12" s="9">
        <v>241.59700000000001</v>
      </c>
      <c r="Q12" s="9">
        <v>1947.883</v>
      </c>
      <c r="R12" s="9">
        <v>990.06500000000005</v>
      </c>
      <c r="S12" s="9">
        <v>957.81799999999998</v>
      </c>
      <c r="T12" s="9">
        <v>269.89600000000002</v>
      </c>
      <c r="U12" s="9">
        <v>137.46799999999999</v>
      </c>
      <c r="V12" s="9">
        <v>132.428</v>
      </c>
      <c r="W12" s="9">
        <v>3288.913</v>
      </c>
      <c r="X12" s="9">
        <v>1763.59</v>
      </c>
      <c r="Y12" s="9">
        <v>1525.3230000000001</v>
      </c>
      <c r="Z12" s="9">
        <v>2919.8890000000001</v>
      </c>
      <c r="AA12" s="9">
        <v>1573.587</v>
      </c>
      <c r="AB12" s="9">
        <v>1346.3019999999999</v>
      </c>
      <c r="AC12" s="9">
        <v>2725.8679999999999</v>
      </c>
      <c r="AD12" s="9">
        <v>1487.5229999999999</v>
      </c>
      <c r="AE12" s="9">
        <v>1238.345</v>
      </c>
      <c r="AF12" s="9">
        <v>810.798</v>
      </c>
      <c r="AG12" s="9">
        <v>410.40600000000001</v>
      </c>
      <c r="AH12" s="9">
        <v>400.392</v>
      </c>
      <c r="AI12" s="9">
        <v>482.48</v>
      </c>
      <c r="AJ12" s="9">
        <v>248.97</v>
      </c>
      <c r="AK12" s="9">
        <v>233.51</v>
      </c>
      <c r="AL12" s="9">
        <v>246.18</v>
      </c>
      <c r="AM12" s="9">
        <v>142.41399999999999</v>
      </c>
      <c r="AN12" s="9">
        <v>103.76600000000001</v>
      </c>
      <c r="AO12" s="9">
        <v>189.012</v>
      </c>
      <c r="AP12" s="9">
        <v>101.276</v>
      </c>
      <c r="AQ12" s="9">
        <v>87.736000000000004</v>
      </c>
      <c r="AR12" s="9">
        <v>1664.702</v>
      </c>
      <c r="AS12" s="9">
        <v>654.47799999999995</v>
      </c>
      <c r="AT12" s="9">
        <v>1010.223</v>
      </c>
      <c r="AU12" s="9">
        <v>362.73899999999998</v>
      </c>
      <c r="AV12" s="9">
        <v>129.15700000000001</v>
      </c>
      <c r="AW12" s="9">
        <v>233.583</v>
      </c>
      <c r="AX12" s="9">
        <v>109.21</v>
      </c>
      <c r="AY12" s="9">
        <v>40.36</v>
      </c>
      <c r="AZ12" s="9">
        <v>68.849999999999994</v>
      </c>
      <c r="BA12" s="9">
        <v>306.55200000000002</v>
      </c>
      <c r="BB12" s="9">
        <v>112.367</v>
      </c>
      <c r="BC12" s="9">
        <v>194.185</v>
      </c>
      <c r="BD12" s="9">
        <v>46.728999999999999</v>
      </c>
      <c r="BE12" s="9">
        <v>14.194000000000001</v>
      </c>
      <c r="BF12" s="9">
        <v>32.536000000000001</v>
      </c>
      <c r="BG12" s="9">
        <v>243.542</v>
      </c>
      <c r="BH12" s="9">
        <v>94.052999999999997</v>
      </c>
      <c r="BI12" s="9">
        <v>149.489</v>
      </c>
      <c r="BJ12" s="9">
        <v>26.015999999999998</v>
      </c>
      <c r="BK12" s="9">
        <v>11.286</v>
      </c>
      <c r="BL12" s="9">
        <v>14.731</v>
      </c>
      <c r="BM12" s="9">
        <v>61.182000000000002</v>
      </c>
      <c r="BN12" s="9">
        <v>19.768000000000001</v>
      </c>
      <c r="BO12" s="9">
        <v>41.412999999999997</v>
      </c>
      <c r="BP12" s="9">
        <v>66.86</v>
      </c>
      <c r="BQ12" s="9">
        <v>3.7949999999999999</v>
      </c>
      <c r="BR12" s="9">
        <v>63.064999999999998</v>
      </c>
      <c r="BS12" s="9">
        <v>684.55399999999997</v>
      </c>
      <c r="BT12" s="9">
        <v>279.101</v>
      </c>
      <c r="BU12" s="9">
        <v>405.45299999999997</v>
      </c>
      <c r="BV12" s="9">
        <v>556.74599999999998</v>
      </c>
      <c r="BW12" s="9">
        <v>233.411</v>
      </c>
      <c r="BX12" s="9">
        <v>323.33499999999998</v>
      </c>
      <c r="BY12" s="9">
        <v>76.558999999999997</v>
      </c>
      <c r="BZ12" s="9">
        <v>34.323</v>
      </c>
      <c r="CA12" s="9">
        <v>42.234999999999999</v>
      </c>
      <c r="CB12" s="9">
        <v>480.18700000000001</v>
      </c>
      <c r="CC12" s="9">
        <v>199.08799999999999</v>
      </c>
      <c r="CD12" s="9">
        <v>281.09899999999999</v>
      </c>
      <c r="CE12" s="9">
        <v>3129.1709999999998</v>
      </c>
      <c r="CF12" s="9">
        <v>1691.357</v>
      </c>
      <c r="CG12" s="9">
        <v>1437.8140000000001</v>
      </c>
      <c r="CH12" s="9">
        <v>1777.155</v>
      </c>
      <c r="CI12" s="9">
        <v>721.43100000000004</v>
      </c>
      <c r="CJ12" s="9">
        <v>1055.7239999999999</v>
      </c>
      <c r="CK12" s="9">
        <v>282.77199999999999</v>
      </c>
      <c r="CL12" s="9">
        <v>106.042</v>
      </c>
      <c r="CM12" s="9">
        <v>176.73099999999999</v>
      </c>
      <c r="CN12" s="9">
        <v>3774.9580000000001</v>
      </c>
      <c r="CO12" s="9">
        <v>1857.877</v>
      </c>
      <c r="CP12" s="9">
        <v>1917.0809999999999</v>
      </c>
      <c r="CQ12" s="9">
        <v>2378.3389999999999</v>
      </c>
      <c r="CR12" s="9">
        <v>1262.009</v>
      </c>
      <c r="CS12" s="9">
        <v>1116.33</v>
      </c>
      <c r="CT12" s="9">
        <v>311.57499999999999</v>
      </c>
      <c r="CU12" s="9">
        <v>158.41</v>
      </c>
      <c r="CV12" s="9">
        <v>153.166</v>
      </c>
      <c r="CW12" s="9">
        <v>194.15600000000001</v>
      </c>
      <c r="CX12" s="9">
        <v>77.816000000000003</v>
      </c>
      <c r="CY12" s="9">
        <v>116.339</v>
      </c>
      <c r="CZ12" s="9">
        <v>112.074</v>
      </c>
      <c r="DA12" s="9">
        <v>49.567</v>
      </c>
      <c r="DB12" s="9">
        <v>62.508000000000003</v>
      </c>
      <c r="DC12" s="9">
        <v>208.42699999999999</v>
      </c>
      <c r="DD12" s="9">
        <v>90.465000000000003</v>
      </c>
      <c r="DE12" s="9">
        <v>117.962</v>
      </c>
      <c r="DF12" s="9">
        <v>186.52799999999999</v>
      </c>
      <c r="DG12" s="9">
        <v>76.448999999999998</v>
      </c>
      <c r="DH12" s="9">
        <v>110.07899999999999</v>
      </c>
      <c r="DI12" s="9">
        <v>439.88900000000001</v>
      </c>
      <c r="DJ12" s="9">
        <v>240.40100000000001</v>
      </c>
      <c r="DK12" s="9">
        <v>199.488</v>
      </c>
      <c r="DL12" s="9">
        <v>1938.45</v>
      </c>
      <c r="DM12" s="9">
        <v>1021.6079999999999</v>
      </c>
      <c r="DN12" s="9">
        <v>916.84199999999998</v>
      </c>
      <c r="DO12" s="9">
        <v>396.54899999999998</v>
      </c>
      <c r="DP12" s="9">
        <v>211.41200000000001</v>
      </c>
      <c r="DQ12" s="9">
        <v>185.137</v>
      </c>
      <c r="DR12" s="9">
        <v>1570.758</v>
      </c>
      <c r="DS12" s="9">
        <v>791.14599999999996</v>
      </c>
      <c r="DT12" s="9">
        <v>779.61199999999997</v>
      </c>
      <c r="DU12" s="9">
        <v>155.90799999999999</v>
      </c>
      <c r="DV12" s="9">
        <v>76.838999999999999</v>
      </c>
      <c r="DW12" s="9">
        <v>79.069000000000003</v>
      </c>
      <c r="DX12" s="9">
        <v>2553.2750000000001</v>
      </c>
      <c r="DY12" s="9">
        <v>1350.7370000000001</v>
      </c>
      <c r="DZ12" s="9">
        <v>1202.537</v>
      </c>
      <c r="EA12" s="9">
        <v>2264.1990000000001</v>
      </c>
      <c r="EB12" s="9">
        <v>1194.873</v>
      </c>
      <c r="EC12" s="9">
        <v>1069.327</v>
      </c>
      <c r="ED12" s="9">
        <v>2118.8339999999998</v>
      </c>
      <c r="EE12" s="9">
        <v>1127.2190000000001</v>
      </c>
      <c r="EF12" s="9">
        <v>991.61500000000001</v>
      </c>
      <c r="EG12" s="9">
        <v>538.61099999999999</v>
      </c>
      <c r="EH12" s="9">
        <v>276.17099999999999</v>
      </c>
      <c r="EI12" s="9">
        <v>262.44</v>
      </c>
      <c r="EJ12" s="9">
        <v>354.76900000000001</v>
      </c>
      <c r="EK12" s="9">
        <v>195.01900000000001</v>
      </c>
      <c r="EL12" s="9">
        <v>159.75</v>
      </c>
      <c r="EM12" s="9">
        <v>179.833</v>
      </c>
      <c r="EN12" s="9">
        <v>106.29</v>
      </c>
      <c r="EO12" s="9">
        <v>73.542000000000002</v>
      </c>
      <c r="EP12" s="9">
        <v>138.208</v>
      </c>
      <c r="EQ12" s="9">
        <v>68.557000000000002</v>
      </c>
      <c r="ER12" s="9">
        <v>69.650999999999996</v>
      </c>
      <c r="ES12" s="9">
        <v>1258.4110000000001</v>
      </c>
      <c r="ET12" s="9">
        <v>527.31200000000001</v>
      </c>
      <c r="EU12" s="9">
        <v>731.1</v>
      </c>
      <c r="EV12" s="9">
        <v>241.86500000000001</v>
      </c>
      <c r="EW12" s="9">
        <v>92.421000000000006</v>
      </c>
      <c r="EX12" s="9">
        <v>149.44399999999999</v>
      </c>
      <c r="EY12" s="9">
        <v>66.375</v>
      </c>
      <c r="EZ12" s="9">
        <v>30.382000000000001</v>
      </c>
      <c r="FA12" s="9">
        <v>35.991999999999997</v>
      </c>
      <c r="FB12" s="9">
        <v>205.98500000000001</v>
      </c>
      <c r="FC12" s="9">
        <v>79.703000000000003</v>
      </c>
      <c r="FD12" s="9">
        <v>126.282</v>
      </c>
      <c r="FE12" s="9">
        <v>29.388999999999999</v>
      </c>
      <c r="FF12" s="9">
        <v>11.06</v>
      </c>
      <c r="FG12" s="9">
        <v>18.329000000000001</v>
      </c>
      <c r="FH12" s="9">
        <v>162.78399999999999</v>
      </c>
      <c r="FI12" s="9">
        <v>65.382000000000005</v>
      </c>
      <c r="FJ12" s="9">
        <v>97.402000000000001</v>
      </c>
      <c r="FK12" s="9">
        <v>18.710999999999999</v>
      </c>
      <c r="FL12" s="9">
        <v>9.1280000000000001</v>
      </c>
      <c r="FM12" s="9">
        <v>9.5820000000000007</v>
      </c>
      <c r="FN12" s="9">
        <v>35.878999999999998</v>
      </c>
      <c r="FO12" s="9">
        <v>12.718</v>
      </c>
      <c r="FP12" s="9">
        <v>23.161999999999999</v>
      </c>
      <c r="FQ12" s="9">
        <v>46.923999999999999</v>
      </c>
      <c r="FR12" s="9">
        <v>4.4420000000000002</v>
      </c>
      <c r="FS12" s="9">
        <v>42.481999999999999</v>
      </c>
      <c r="FT12" s="9">
        <v>541.08799999999997</v>
      </c>
      <c r="FU12" s="9">
        <v>237.33199999999999</v>
      </c>
      <c r="FV12" s="9">
        <v>303.75599999999997</v>
      </c>
      <c r="FW12" s="9">
        <v>380.07299999999998</v>
      </c>
      <c r="FX12" s="9">
        <v>160.977</v>
      </c>
      <c r="FY12" s="9">
        <v>219.095</v>
      </c>
      <c r="FZ12" s="9">
        <v>46.231999999999999</v>
      </c>
      <c r="GA12" s="9">
        <v>17.669</v>
      </c>
      <c r="GB12" s="9">
        <v>28.562000000000001</v>
      </c>
      <c r="GC12" s="9">
        <v>333.84100000000001</v>
      </c>
      <c r="GD12" s="9">
        <v>143.30799999999999</v>
      </c>
      <c r="GE12" s="9">
        <v>190.53299999999999</v>
      </c>
      <c r="GF12" s="9">
        <v>2424.5709999999999</v>
      </c>
      <c r="GG12" s="9">
        <v>1279.6780000000001</v>
      </c>
      <c r="GH12" s="9">
        <v>1144.8920000000001</v>
      </c>
      <c r="GI12" s="9">
        <v>1350.3879999999999</v>
      </c>
      <c r="GJ12" s="9">
        <v>578.19899999999996</v>
      </c>
      <c r="GK12" s="9">
        <v>772.18899999999996</v>
      </c>
      <c r="GL12" s="9">
        <v>197.68799999999999</v>
      </c>
      <c r="GM12" s="9">
        <v>78.664000000000001</v>
      </c>
      <c r="GN12" s="9">
        <v>119.024</v>
      </c>
      <c r="GO12" s="9">
        <v>1371.539</v>
      </c>
      <c r="GP12" s="9">
        <v>676.03399999999999</v>
      </c>
      <c r="GQ12" s="9">
        <v>695.505</v>
      </c>
      <c r="GR12" s="9">
        <v>804.77200000000005</v>
      </c>
      <c r="GS12" s="9">
        <v>425.02699999999999</v>
      </c>
      <c r="GT12" s="9">
        <v>379.74400000000003</v>
      </c>
      <c r="GU12" s="9">
        <v>119.357</v>
      </c>
      <c r="GV12" s="9">
        <v>59.527999999999999</v>
      </c>
      <c r="GW12" s="9">
        <v>59.828000000000003</v>
      </c>
      <c r="GX12" s="9">
        <v>81.144000000000005</v>
      </c>
      <c r="GY12" s="9">
        <v>31.75</v>
      </c>
      <c r="GZ12" s="9">
        <v>49.393999999999998</v>
      </c>
      <c r="HA12" s="9">
        <v>41.279000000000003</v>
      </c>
      <c r="HB12" s="9">
        <v>21.349</v>
      </c>
      <c r="HC12" s="9">
        <v>19.93</v>
      </c>
      <c r="HD12" s="9">
        <v>82.215999999999994</v>
      </c>
      <c r="HE12" s="9">
        <v>32.884999999999998</v>
      </c>
      <c r="HF12" s="9">
        <v>49.331000000000003</v>
      </c>
      <c r="HG12" s="9">
        <v>77.132000000000005</v>
      </c>
      <c r="HH12" s="9">
        <v>30.436</v>
      </c>
      <c r="HI12" s="9">
        <v>46.695999999999998</v>
      </c>
      <c r="HJ12" s="9">
        <v>137.624</v>
      </c>
      <c r="HK12" s="9">
        <v>70.649000000000001</v>
      </c>
      <c r="HL12" s="9">
        <v>66.975999999999999</v>
      </c>
      <c r="HM12" s="9">
        <v>667.14700000000005</v>
      </c>
      <c r="HN12" s="9">
        <v>354.37900000000002</v>
      </c>
      <c r="HO12" s="9">
        <v>312.76900000000001</v>
      </c>
      <c r="HP12" s="9">
        <v>122.536</v>
      </c>
      <c r="HQ12" s="9">
        <v>61.838999999999999</v>
      </c>
      <c r="HR12" s="9">
        <v>60.697000000000003</v>
      </c>
      <c r="HS12" s="9">
        <v>543.05399999999997</v>
      </c>
      <c r="HT12" s="9">
        <v>273.06</v>
      </c>
      <c r="HU12" s="9">
        <v>269.99400000000003</v>
      </c>
      <c r="HV12" s="9">
        <v>68.355999999999995</v>
      </c>
      <c r="HW12" s="9">
        <v>31.67</v>
      </c>
      <c r="HX12" s="9">
        <v>36.686</v>
      </c>
      <c r="HY12" s="9">
        <v>873.79300000000001</v>
      </c>
      <c r="HZ12" s="9">
        <v>457.97699999999998</v>
      </c>
      <c r="IA12" s="9">
        <v>415.81599999999997</v>
      </c>
      <c r="IB12" s="9">
        <v>785.58199999999999</v>
      </c>
      <c r="IC12" s="9">
        <v>412.93200000000002</v>
      </c>
      <c r="ID12" s="9">
        <v>372.65</v>
      </c>
      <c r="IE12" s="9">
        <v>727.92100000000005</v>
      </c>
      <c r="IF12" s="9">
        <v>386.44499999999999</v>
      </c>
      <c r="IG12" s="9">
        <v>341.476</v>
      </c>
      <c r="IH12" s="9">
        <v>206.245</v>
      </c>
      <c r="II12" s="9">
        <v>97.096999999999994</v>
      </c>
      <c r="IJ12" s="9">
        <v>109.148</v>
      </c>
      <c r="IK12" s="9">
        <v>127.958</v>
      </c>
      <c r="IL12" s="9">
        <v>64.632000000000005</v>
      </c>
      <c r="IM12" s="9">
        <v>63.326000000000001</v>
      </c>
      <c r="IN12" s="9">
        <v>58.936999999999998</v>
      </c>
      <c r="IO12" s="9">
        <v>31.681999999999999</v>
      </c>
      <c r="IP12" s="9">
        <v>27.254999999999999</v>
      </c>
      <c r="IQ12" s="9">
        <v>64.114000000000004</v>
      </c>
    </row>
    <row r="13" spans="1:251">
      <c r="A13" s="10">
        <v>42767</v>
      </c>
      <c r="B13" s="9">
        <v>303.99400000000003</v>
      </c>
      <c r="C13" s="9">
        <v>126.203</v>
      </c>
      <c r="D13" s="9">
        <v>177.791</v>
      </c>
      <c r="E13" s="9">
        <v>287.77199999999999</v>
      </c>
      <c r="F13" s="9">
        <v>114.47199999999999</v>
      </c>
      <c r="G13" s="9">
        <v>173.3</v>
      </c>
      <c r="H13" s="9">
        <v>580.15499999999997</v>
      </c>
      <c r="I13" s="9">
        <v>311.13200000000001</v>
      </c>
      <c r="J13" s="9">
        <v>269.02199999999999</v>
      </c>
      <c r="K13" s="9">
        <v>2585.5300000000002</v>
      </c>
      <c r="L13" s="9">
        <v>1388.491</v>
      </c>
      <c r="M13" s="9">
        <v>1197.039</v>
      </c>
      <c r="N13" s="9">
        <v>522.95399999999995</v>
      </c>
      <c r="O13" s="9">
        <v>273.99900000000002</v>
      </c>
      <c r="P13" s="9">
        <v>248.95500000000001</v>
      </c>
      <c r="Q13" s="9">
        <v>2054.1619999999998</v>
      </c>
      <c r="R13" s="9">
        <v>1026.8489999999999</v>
      </c>
      <c r="S13" s="9">
        <v>1027.3130000000001</v>
      </c>
      <c r="T13" s="9">
        <v>261.58800000000002</v>
      </c>
      <c r="U13" s="9">
        <v>119.908</v>
      </c>
      <c r="V13" s="9">
        <v>141.68</v>
      </c>
      <c r="W13" s="9">
        <v>3431.3150000000001</v>
      </c>
      <c r="X13" s="9">
        <v>1814.22</v>
      </c>
      <c r="Y13" s="9">
        <v>1617.095</v>
      </c>
      <c r="Z13" s="9">
        <v>3038.288</v>
      </c>
      <c r="AA13" s="9">
        <v>1612.739</v>
      </c>
      <c r="AB13" s="9">
        <v>1425.549</v>
      </c>
      <c r="AC13" s="9">
        <v>2825.57</v>
      </c>
      <c r="AD13" s="9">
        <v>1527.213</v>
      </c>
      <c r="AE13" s="9">
        <v>1298.357</v>
      </c>
      <c r="AF13" s="9">
        <v>813.96299999999997</v>
      </c>
      <c r="AG13" s="9">
        <v>394.05099999999999</v>
      </c>
      <c r="AH13" s="9">
        <v>419.91199999999998</v>
      </c>
      <c r="AI13" s="9">
        <v>512.44899999999996</v>
      </c>
      <c r="AJ13" s="9">
        <v>259.19299999999998</v>
      </c>
      <c r="AK13" s="9">
        <v>253.256</v>
      </c>
      <c r="AL13" s="9">
        <v>246.81899999999999</v>
      </c>
      <c r="AM13" s="9">
        <v>144.596</v>
      </c>
      <c r="AN13" s="9">
        <v>102.223</v>
      </c>
      <c r="AO13" s="9">
        <v>201.01900000000001</v>
      </c>
      <c r="AP13" s="9">
        <v>99.563999999999993</v>
      </c>
      <c r="AQ13" s="9">
        <v>101.456</v>
      </c>
      <c r="AR13" s="9">
        <v>1688.6</v>
      </c>
      <c r="AS13" s="9">
        <v>676.11400000000003</v>
      </c>
      <c r="AT13" s="9">
        <v>1012.485</v>
      </c>
      <c r="AU13" s="9">
        <v>342.79</v>
      </c>
      <c r="AV13" s="9">
        <v>125.961</v>
      </c>
      <c r="AW13" s="9">
        <v>216.82900000000001</v>
      </c>
      <c r="AX13" s="9">
        <v>84.042000000000002</v>
      </c>
      <c r="AY13" s="9">
        <v>35.305999999999997</v>
      </c>
      <c r="AZ13" s="9">
        <v>48.735999999999997</v>
      </c>
      <c r="BA13" s="9">
        <v>288.83999999999997</v>
      </c>
      <c r="BB13" s="9">
        <v>110.846</v>
      </c>
      <c r="BC13" s="9">
        <v>177.994</v>
      </c>
      <c r="BD13" s="9">
        <v>47.607999999999997</v>
      </c>
      <c r="BE13" s="9">
        <v>14.881</v>
      </c>
      <c r="BF13" s="9">
        <v>32.726999999999997</v>
      </c>
      <c r="BG13" s="9">
        <v>230.429</v>
      </c>
      <c r="BH13" s="9">
        <v>92.585999999999999</v>
      </c>
      <c r="BI13" s="9">
        <v>137.84299999999999</v>
      </c>
      <c r="BJ13" s="9">
        <v>24.082000000000001</v>
      </c>
      <c r="BK13" s="9">
        <v>11.619</v>
      </c>
      <c r="BL13" s="9">
        <v>12.462999999999999</v>
      </c>
      <c r="BM13" s="9">
        <v>54.273000000000003</v>
      </c>
      <c r="BN13" s="9">
        <v>15.436999999999999</v>
      </c>
      <c r="BO13" s="9">
        <v>38.835000000000001</v>
      </c>
      <c r="BP13" s="9">
        <v>62.161000000000001</v>
      </c>
      <c r="BQ13" s="9">
        <v>3.3250000000000002</v>
      </c>
      <c r="BR13" s="9">
        <v>58.835999999999999</v>
      </c>
      <c r="BS13" s="9">
        <v>580.38900000000001</v>
      </c>
      <c r="BT13" s="9">
        <v>248.029</v>
      </c>
      <c r="BU13" s="9">
        <v>332.36</v>
      </c>
      <c r="BV13" s="9">
        <v>544.13199999999995</v>
      </c>
      <c r="BW13" s="9">
        <v>225.84700000000001</v>
      </c>
      <c r="BX13" s="9">
        <v>318.28399999999999</v>
      </c>
      <c r="BY13" s="9">
        <v>74.209999999999994</v>
      </c>
      <c r="BZ13" s="9">
        <v>26.199000000000002</v>
      </c>
      <c r="CA13" s="9">
        <v>48.011000000000003</v>
      </c>
      <c r="CB13" s="9">
        <v>469.92200000000003</v>
      </c>
      <c r="CC13" s="9">
        <v>199.648</v>
      </c>
      <c r="CD13" s="9">
        <v>270.274</v>
      </c>
      <c r="CE13" s="9">
        <v>3239.895</v>
      </c>
      <c r="CF13" s="9">
        <v>1725.8230000000001</v>
      </c>
      <c r="CG13" s="9">
        <v>1514.0719999999999</v>
      </c>
      <c r="CH13" s="9">
        <v>1815.4090000000001</v>
      </c>
      <c r="CI13" s="9">
        <v>749.47900000000004</v>
      </c>
      <c r="CJ13" s="9">
        <v>1065.93</v>
      </c>
      <c r="CK13" s="9">
        <v>274.50200000000001</v>
      </c>
      <c r="CL13" s="9">
        <v>109.724</v>
      </c>
      <c r="CM13" s="9">
        <v>164.779</v>
      </c>
      <c r="CN13" s="9">
        <v>3840.123</v>
      </c>
      <c r="CO13" s="9">
        <v>1882.673</v>
      </c>
      <c r="CP13" s="9">
        <v>1957.45</v>
      </c>
      <c r="CQ13" s="9">
        <v>2344.3069999999998</v>
      </c>
      <c r="CR13" s="9">
        <v>1234.2249999999999</v>
      </c>
      <c r="CS13" s="9">
        <v>1110.0820000000001</v>
      </c>
      <c r="CT13" s="9">
        <v>333.12200000000001</v>
      </c>
      <c r="CU13" s="9">
        <v>173.404</v>
      </c>
      <c r="CV13" s="9">
        <v>159.71799999999999</v>
      </c>
      <c r="CW13" s="9">
        <v>216.53399999999999</v>
      </c>
      <c r="CX13" s="9">
        <v>88.125</v>
      </c>
      <c r="CY13" s="9">
        <v>128.40899999999999</v>
      </c>
      <c r="CZ13" s="9">
        <v>115.328</v>
      </c>
      <c r="DA13" s="9">
        <v>61.308</v>
      </c>
      <c r="DB13" s="9">
        <v>54.021000000000001</v>
      </c>
      <c r="DC13" s="9">
        <v>235.68299999999999</v>
      </c>
      <c r="DD13" s="9">
        <v>103.697</v>
      </c>
      <c r="DE13" s="9">
        <v>131.98599999999999</v>
      </c>
      <c r="DF13" s="9">
        <v>208.87200000000001</v>
      </c>
      <c r="DG13" s="9">
        <v>86.015000000000001</v>
      </c>
      <c r="DH13" s="9">
        <v>122.857</v>
      </c>
      <c r="DI13" s="9">
        <v>477.64400000000001</v>
      </c>
      <c r="DJ13" s="9">
        <v>269.82</v>
      </c>
      <c r="DK13" s="9">
        <v>207.82400000000001</v>
      </c>
      <c r="DL13" s="9">
        <v>1866.663</v>
      </c>
      <c r="DM13" s="9">
        <v>964.40499999999997</v>
      </c>
      <c r="DN13" s="9">
        <v>902.25800000000004</v>
      </c>
      <c r="DO13" s="9">
        <v>438.995</v>
      </c>
      <c r="DP13" s="9">
        <v>243.47800000000001</v>
      </c>
      <c r="DQ13" s="9">
        <v>195.51599999999999</v>
      </c>
      <c r="DR13" s="9">
        <v>1516.902</v>
      </c>
      <c r="DS13" s="9">
        <v>739.83100000000002</v>
      </c>
      <c r="DT13" s="9">
        <v>777.07100000000003</v>
      </c>
      <c r="DU13" s="9">
        <v>159.655</v>
      </c>
      <c r="DV13" s="9">
        <v>71.031000000000006</v>
      </c>
      <c r="DW13" s="9">
        <v>88.625</v>
      </c>
      <c r="DX13" s="9">
        <v>2537.89</v>
      </c>
      <c r="DY13" s="9">
        <v>1322.6179999999999</v>
      </c>
      <c r="DZ13" s="9">
        <v>1215.2729999999999</v>
      </c>
      <c r="EA13" s="9">
        <v>2219.1129999999998</v>
      </c>
      <c r="EB13" s="9">
        <v>1159.874</v>
      </c>
      <c r="EC13" s="9">
        <v>1059.239</v>
      </c>
      <c r="ED13" s="9">
        <v>2052.2600000000002</v>
      </c>
      <c r="EE13" s="9">
        <v>1081.58</v>
      </c>
      <c r="EF13" s="9">
        <v>970.68</v>
      </c>
      <c r="EG13" s="9">
        <v>549.40300000000002</v>
      </c>
      <c r="EH13" s="9">
        <v>280.11200000000002</v>
      </c>
      <c r="EI13" s="9">
        <v>269.291</v>
      </c>
      <c r="EJ13" s="9">
        <v>381.64499999999998</v>
      </c>
      <c r="EK13" s="9">
        <v>205.416</v>
      </c>
      <c r="EL13" s="9">
        <v>176.22900000000001</v>
      </c>
      <c r="EM13" s="9">
        <v>188.06200000000001</v>
      </c>
      <c r="EN13" s="9">
        <v>117.024</v>
      </c>
      <c r="EO13" s="9">
        <v>71.037999999999997</v>
      </c>
      <c r="EP13" s="9">
        <v>169.155</v>
      </c>
      <c r="EQ13" s="9">
        <v>91.912999999999997</v>
      </c>
      <c r="ER13" s="9">
        <v>77.242000000000004</v>
      </c>
      <c r="ES13" s="9">
        <v>1326.6610000000001</v>
      </c>
      <c r="ET13" s="9">
        <v>556.53499999999997</v>
      </c>
      <c r="EU13" s="9">
        <v>770.12599999999998</v>
      </c>
      <c r="EV13" s="9">
        <v>255.07499999999999</v>
      </c>
      <c r="EW13" s="9">
        <v>83.748000000000005</v>
      </c>
      <c r="EX13" s="9">
        <v>171.327</v>
      </c>
      <c r="EY13" s="9">
        <v>74.075000000000003</v>
      </c>
      <c r="EZ13" s="9">
        <v>26.216999999999999</v>
      </c>
      <c r="FA13" s="9">
        <v>47.859000000000002</v>
      </c>
      <c r="FB13" s="9">
        <v>220.46700000000001</v>
      </c>
      <c r="FC13" s="9">
        <v>71.418999999999997</v>
      </c>
      <c r="FD13" s="9">
        <v>149.048</v>
      </c>
      <c r="FE13" s="9">
        <v>31.922000000000001</v>
      </c>
      <c r="FF13" s="9">
        <v>9.6850000000000005</v>
      </c>
      <c r="FG13" s="9">
        <v>22.236999999999998</v>
      </c>
      <c r="FH13" s="9">
        <v>177.29400000000001</v>
      </c>
      <c r="FI13" s="9">
        <v>57.542999999999999</v>
      </c>
      <c r="FJ13" s="9">
        <v>119.751</v>
      </c>
      <c r="FK13" s="9">
        <v>21.241</v>
      </c>
      <c r="FL13" s="9">
        <v>7.5129999999999999</v>
      </c>
      <c r="FM13" s="9">
        <v>13.728</v>
      </c>
      <c r="FN13" s="9">
        <v>35.036000000000001</v>
      </c>
      <c r="FO13" s="9">
        <v>12.757</v>
      </c>
      <c r="FP13" s="9">
        <v>22.279</v>
      </c>
      <c r="FQ13" s="9">
        <v>52.145000000000003</v>
      </c>
      <c r="FR13" s="9">
        <v>4.0590000000000002</v>
      </c>
      <c r="FS13" s="9">
        <v>48.085999999999999</v>
      </c>
      <c r="FT13" s="9">
        <v>602.40899999999999</v>
      </c>
      <c r="FU13" s="9">
        <v>256.49700000000001</v>
      </c>
      <c r="FV13" s="9">
        <v>345.91199999999998</v>
      </c>
      <c r="FW13" s="9">
        <v>424.65800000000002</v>
      </c>
      <c r="FX13" s="9">
        <v>176.09</v>
      </c>
      <c r="FY13" s="9">
        <v>248.56899999999999</v>
      </c>
      <c r="FZ13" s="9">
        <v>54.465000000000003</v>
      </c>
      <c r="GA13" s="9">
        <v>22.806999999999999</v>
      </c>
      <c r="GB13" s="9">
        <v>31.658000000000001</v>
      </c>
      <c r="GC13" s="9">
        <v>370.19299999999998</v>
      </c>
      <c r="GD13" s="9">
        <v>153.28299999999999</v>
      </c>
      <c r="GE13" s="9">
        <v>216.91</v>
      </c>
      <c r="GF13" s="9">
        <v>2398.7730000000001</v>
      </c>
      <c r="GG13" s="9">
        <v>1257.0319999999999</v>
      </c>
      <c r="GH13" s="9">
        <v>1141.74</v>
      </c>
      <c r="GI13" s="9">
        <v>1441.3510000000001</v>
      </c>
      <c r="GJ13" s="9">
        <v>625.64099999999996</v>
      </c>
      <c r="GK13" s="9">
        <v>815.71</v>
      </c>
      <c r="GL13" s="9">
        <v>207.47</v>
      </c>
      <c r="GM13" s="9">
        <v>68.186999999999998</v>
      </c>
      <c r="GN13" s="9">
        <v>139.28200000000001</v>
      </c>
      <c r="GO13" s="9">
        <v>1387.1179999999999</v>
      </c>
      <c r="GP13" s="9">
        <v>681.26800000000003</v>
      </c>
      <c r="GQ13" s="9">
        <v>705.85</v>
      </c>
      <c r="GR13" s="9">
        <v>821.43299999999999</v>
      </c>
      <c r="GS13" s="9">
        <v>429.93</v>
      </c>
      <c r="GT13" s="9">
        <v>391.50299999999999</v>
      </c>
      <c r="GU13" s="9">
        <v>130.38300000000001</v>
      </c>
      <c r="GV13" s="9">
        <v>63.427</v>
      </c>
      <c r="GW13" s="9">
        <v>66.956000000000003</v>
      </c>
      <c r="GX13" s="9">
        <v>92.492999999999995</v>
      </c>
      <c r="GY13" s="9">
        <v>35.423000000000002</v>
      </c>
      <c r="GZ13" s="9">
        <v>57.069000000000003</v>
      </c>
      <c r="HA13" s="9">
        <v>46.987000000000002</v>
      </c>
      <c r="HB13" s="9">
        <v>23.593</v>
      </c>
      <c r="HC13" s="9">
        <v>23.393999999999998</v>
      </c>
      <c r="HD13" s="9">
        <v>93.944000000000003</v>
      </c>
      <c r="HE13" s="9">
        <v>38.128999999999998</v>
      </c>
      <c r="HF13" s="9">
        <v>55.814999999999998</v>
      </c>
      <c r="HG13" s="9">
        <v>89.242999999999995</v>
      </c>
      <c r="HH13" s="9">
        <v>34.002000000000002</v>
      </c>
      <c r="HI13" s="9">
        <v>55.241</v>
      </c>
      <c r="HJ13" s="9">
        <v>123.331</v>
      </c>
      <c r="HK13" s="9">
        <v>65.454999999999998</v>
      </c>
      <c r="HL13" s="9">
        <v>57.875999999999998</v>
      </c>
      <c r="HM13" s="9">
        <v>698.10199999999998</v>
      </c>
      <c r="HN13" s="9">
        <v>364.47500000000002</v>
      </c>
      <c r="HO13" s="9">
        <v>333.62599999999998</v>
      </c>
      <c r="HP13" s="9">
        <v>113.39400000000001</v>
      </c>
      <c r="HQ13" s="9">
        <v>60.74</v>
      </c>
      <c r="HR13" s="9">
        <v>52.654000000000003</v>
      </c>
      <c r="HS13" s="9">
        <v>574.58000000000004</v>
      </c>
      <c r="HT13" s="9">
        <v>284.827</v>
      </c>
      <c r="HU13" s="9">
        <v>289.75400000000002</v>
      </c>
      <c r="HV13" s="9">
        <v>67.739000000000004</v>
      </c>
      <c r="HW13" s="9">
        <v>29.228999999999999</v>
      </c>
      <c r="HX13" s="9">
        <v>38.51</v>
      </c>
      <c r="HY13" s="9">
        <v>883.61300000000006</v>
      </c>
      <c r="HZ13" s="9">
        <v>460.16800000000001</v>
      </c>
      <c r="IA13" s="9">
        <v>423.44499999999999</v>
      </c>
      <c r="IB13" s="9">
        <v>800.18799999999999</v>
      </c>
      <c r="IC13" s="9">
        <v>416.27699999999999</v>
      </c>
      <c r="ID13" s="9">
        <v>383.91199999999998</v>
      </c>
      <c r="IE13" s="9">
        <v>750.23</v>
      </c>
      <c r="IF13" s="9">
        <v>392.52499999999998</v>
      </c>
      <c r="IG13" s="9">
        <v>357.70499999999998</v>
      </c>
      <c r="IH13" s="9">
        <v>190.01300000000001</v>
      </c>
      <c r="II13" s="9">
        <v>90.48</v>
      </c>
      <c r="IJ13" s="9">
        <v>99.534000000000006</v>
      </c>
      <c r="IK13" s="9">
        <v>112.554</v>
      </c>
      <c r="IL13" s="9">
        <v>57.694000000000003</v>
      </c>
      <c r="IM13" s="9">
        <v>54.86</v>
      </c>
      <c r="IN13" s="9">
        <v>50.374000000000002</v>
      </c>
      <c r="IO13" s="9">
        <v>27.456</v>
      </c>
      <c r="IP13" s="9">
        <v>22.917999999999999</v>
      </c>
      <c r="IQ13" s="9">
        <v>57.02</v>
      </c>
    </row>
    <row r="14" spans="1:251">
      <c r="A14" s="10">
        <v>43132</v>
      </c>
      <c r="B14" s="9">
        <v>279.96899999999999</v>
      </c>
      <c r="C14" s="9">
        <v>118.82599999999999</v>
      </c>
      <c r="D14" s="9">
        <v>161.143</v>
      </c>
      <c r="E14" s="9">
        <v>261.952</v>
      </c>
      <c r="F14" s="9">
        <v>105.098</v>
      </c>
      <c r="G14" s="9">
        <v>156.85400000000001</v>
      </c>
      <c r="H14" s="9">
        <v>633.83900000000006</v>
      </c>
      <c r="I14" s="9">
        <v>311.72800000000001</v>
      </c>
      <c r="J14" s="9">
        <v>322.11099999999999</v>
      </c>
      <c r="K14" s="9">
        <v>2599.8229999999999</v>
      </c>
      <c r="L14" s="9">
        <v>1417.4559999999999</v>
      </c>
      <c r="M14" s="9">
        <v>1182.3679999999999</v>
      </c>
      <c r="N14" s="9">
        <v>572.803</v>
      </c>
      <c r="O14" s="9">
        <v>271.02600000000001</v>
      </c>
      <c r="P14" s="9">
        <v>301.77699999999999</v>
      </c>
      <c r="Q14" s="9">
        <v>2081.739</v>
      </c>
      <c r="R14" s="9">
        <v>1048.789</v>
      </c>
      <c r="S14" s="9">
        <v>1032.95</v>
      </c>
      <c r="T14" s="9">
        <v>247.63900000000001</v>
      </c>
      <c r="U14" s="9">
        <v>118.607</v>
      </c>
      <c r="V14" s="9">
        <v>129.03200000000001</v>
      </c>
      <c r="W14" s="9">
        <v>3471.9409999999998</v>
      </c>
      <c r="X14" s="9">
        <v>1835.924</v>
      </c>
      <c r="Y14" s="9">
        <v>1636.018</v>
      </c>
      <c r="Z14" s="9">
        <v>3052.768</v>
      </c>
      <c r="AA14" s="9">
        <v>1641.1130000000001</v>
      </c>
      <c r="AB14" s="9">
        <v>1411.655</v>
      </c>
      <c r="AC14" s="9">
        <v>2867.7080000000001</v>
      </c>
      <c r="AD14" s="9">
        <v>1560.173</v>
      </c>
      <c r="AE14" s="9">
        <v>1307.5360000000001</v>
      </c>
      <c r="AF14" s="9">
        <v>816.59900000000005</v>
      </c>
      <c r="AG14" s="9">
        <v>394.94900000000001</v>
      </c>
      <c r="AH14" s="9">
        <v>421.65</v>
      </c>
      <c r="AI14" s="9">
        <v>517.95899999999995</v>
      </c>
      <c r="AJ14" s="9">
        <v>254.584</v>
      </c>
      <c r="AK14" s="9">
        <v>263.375</v>
      </c>
      <c r="AL14" s="9">
        <v>279.68</v>
      </c>
      <c r="AM14" s="9">
        <v>147.84399999999999</v>
      </c>
      <c r="AN14" s="9">
        <v>131.83600000000001</v>
      </c>
      <c r="AO14" s="9">
        <v>193.869</v>
      </c>
      <c r="AP14" s="9">
        <v>97.093000000000004</v>
      </c>
      <c r="AQ14" s="9">
        <v>96.775999999999996</v>
      </c>
      <c r="AR14" s="9">
        <v>1741.7349999999999</v>
      </c>
      <c r="AS14" s="9">
        <v>706.18799999999999</v>
      </c>
      <c r="AT14" s="9">
        <v>1035.547</v>
      </c>
      <c r="AU14" s="9">
        <v>364.44099999999997</v>
      </c>
      <c r="AV14" s="9">
        <v>124.22</v>
      </c>
      <c r="AW14" s="9">
        <v>240.22</v>
      </c>
      <c r="AX14" s="9">
        <v>97.846000000000004</v>
      </c>
      <c r="AY14" s="9">
        <v>44.54</v>
      </c>
      <c r="AZ14" s="9">
        <v>53.307000000000002</v>
      </c>
      <c r="BA14" s="9">
        <v>302.16500000000002</v>
      </c>
      <c r="BB14" s="9">
        <v>97.596999999999994</v>
      </c>
      <c r="BC14" s="9">
        <v>204.56800000000001</v>
      </c>
      <c r="BD14" s="9">
        <v>59.621000000000002</v>
      </c>
      <c r="BE14" s="9">
        <v>20.202000000000002</v>
      </c>
      <c r="BF14" s="9">
        <v>39.418999999999997</v>
      </c>
      <c r="BG14" s="9">
        <v>230.48099999999999</v>
      </c>
      <c r="BH14" s="9">
        <v>72.620999999999995</v>
      </c>
      <c r="BI14" s="9">
        <v>157.86000000000001</v>
      </c>
      <c r="BJ14" s="9">
        <v>22.806000000000001</v>
      </c>
      <c r="BK14" s="9">
        <v>10.398</v>
      </c>
      <c r="BL14" s="9">
        <v>12.407999999999999</v>
      </c>
      <c r="BM14" s="9">
        <v>63.877000000000002</v>
      </c>
      <c r="BN14" s="9">
        <v>27.645</v>
      </c>
      <c r="BO14" s="9">
        <v>36.231999999999999</v>
      </c>
      <c r="BP14" s="9">
        <v>67.31</v>
      </c>
      <c r="BQ14" s="9">
        <v>2.9649999999999999</v>
      </c>
      <c r="BR14" s="9">
        <v>64.346000000000004</v>
      </c>
      <c r="BS14" s="9">
        <v>683.83</v>
      </c>
      <c r="BT14" s="9">
        <v>287.62799999999999</v>
      </c>
      <c r="BU14" s="9">
        <v>396.202</v>
      </c>
      <c r="BV14" s="9">
        <v>559.91099999999994</v>
      </c>
      <c r="BW14" s="9">
        <v>222.33500000000001</v>
      </c>
      <c r="BX14" s="9">
        <v>337.57600000000002</v>
      </c>
      <c r="BY14" s="9">
        <v>83.629000000000005</v>
      </c>
      <c r="BZ14" s="9">
        <v>29.954999999999998</v>
      </c>
      <c r="CA14" s="9">
        <v>53.673999999999999</v>
      </c>
      <c r="CB14" s="9">
        <v>476.28300000000002</v>
      </c>
      <c r="CC14" s="9">
        <v>192.38</v>
      </c>
      <c r="CD14" s="9">
        <v>283.90199999999999</v>
      </c>
      <c r="CE14" s="9">
        <v>3317.2910000000002</v>
      </c>
      <c r="CF14" s="9">
        <v>1759.1379999999999</v>
      </c>
      <c r="CG14" s="9">
        <v>1558.152</v>
      </c>
      <c r="CH14" s="9">
        <v>1851.9760000000001</v>
      </c>
      <c r="CI14" s="9">
        <v>773.32600000000002</v>
      </c>
      <c r="CJ14" s="9">
        <v>1078.6500000000001</v>
      </c>
      <c r="CK14" s="9">
        <v>276.09199999999998</v>
      </c>
      <c r="CL14" s="9">
        <v>93.216999999999999</v>
      </c>
      <c r="CM14" s="9">
        <v>182.875</v>
      </c>
      <c r="CN14" s="9">
        <v>3920.585</v>
      </c>
      <c r="CO14" s="9">
        <v>1922.404</v>
      </c>
      <c r="CP14" s="9">
        <v>1998.18</v>
      </c>
      <c r="CQ14" s="9">
        <v>2474.3180000000002</v>
      </c>
      <c r="CR14" s="9">
        <v>1295.1790000000001</v>
      </c>
      <c r="CS14" s="9">
        <v>1179.1379999999999</v>
      </c>
      <c r="CT14" s="9">
        <v>337.35399999999998</v>
      </c>
      <c r="CU14" s="9">
        <v>162.262</v>
      </c>
      <c r="CV14" s="9">
        <v>175.09200000000001</v>
      </c>
      <c r="CW14" s="9">
        <v>224.23599999999999</v>
      </c>
      <c r="CX14" s="9">
        <v>85.718999999999994</v>
      </c>
      <c r="CY14" s="9">
        <v>138.517</v>
      </c>
      <c r="CZ14" s="9">
        <v>127.47199999999999</v>
      </c>
      <c r="DA14" s="9">
        <v>55.762</v>
      </c>
      <c r="DB14" s="9">
        <v>71.709999999999994</v>
      </c>
      <c r="DC14" s="9">
        <v>232.429</v>
      </c>
      <c r="DD14" s="9">
        <v>97.004000000000005</v>
      </c>
      <c r="DE14" s="9">
        <v>135.42500000000001</v>
      </c>
      <c r="DF14" s="9">
        <v>213.61799999999999</v>
      </c>
      <c r="DG14" s="9">
        <v>83.882000000000005</v>
      </c>
      <c r="DH14" s="9">
        <v>129.73599999999999</v>
      </c>
      <c r="DI14" s="9">
        <v>489.11799999999999</v>
      </c>
      <c r="DJ14" s="9">
        <v>269.57400000000001</v>
      </c>
      <c r="DK14" s="9">
        <v>219.54499999999999</v>
      </c>
      <c r="DL14" s="9">
        <v>1985.1990000000001</v>
      </c>
      <c r="DM14" s="9">
        <v>1025.606</v>
      </c>
      <c r="DN14" s="9">
        <v>959.59400000000005</v>
      </c>
      <c r="DO14" s="9">
        <v>441.94600000000003</v>
      </c>
      <c r="DP14" s="9">
        <v>243.899</v>
      </c>
      <c r="DQ14" s="9">
        <v>198.047</v>
      </c>
      <c r="DR14" s="9">
        <v>1623.575</v>
      </c>
      <c r="DS14" s="9">
        <v>795.47299999999996</v>
      </c>
      <c r="DT14" s="9">
        <v>828.10199999999998</v>
      </c>
      <c r="DU14" s="9">
        <v>194.46100000000001</v>
      </c>
      <c r="DV14" s="9">
        <v>92.337999999999994</v>
      </c>
      <c r="DW14" s="9">
        <v>102.124</v>
      </c>
      <c r="DX14" s="9">
        <v>2663.1210000000001</v>
      </c>
      <c r="DY14" s="9">
        <v>1385.095</v>
      </c>
      <c r="DZ14" s="9">
        <v>1278.0260000000001</v>
      </c>
      <c r="EA14" s="9">
        <v>2324.1030000000001</v>
      </c>
      <c r="EB14" s="9">
        <v>1208.5989999999999</v>
      </c>
      <c r="EC14" s="9">
        <v>1115.5029999999999</v>
      </c>
      <c r="ED14" s="9">
        <v>2179.8220000000001</v>
      </c>
      <c r="EE14" s="9">
        <v>1146.0740000000001</v>
      </c>
      <c r="EF14" s="9">
        <v>1033.748</v>
      </c>
      <c r="EG14" s="9">
        <v>588.524</v>
      </c>
      <c r="EH14" s="9">
        <v>314.54000000000002</v>
      </c>
      <c r="EI14" s="9">
        <v>273.983</v>
      </c>
      <c r="EJ14" s="9">
        <v>389.23899999999998</v>
      </c>
      <c r="EK14" s="9">
        <v>219.273</v>
      </c>
      <c r="EL14" s="9">
        <v>169.965</v>
      </c>
      <c r="EM14" s="9">
        <v>200.435</v>
      </c>
      <c r="EN14" s="9">
        <v>129.358</v>
      </c>
      <c r="EO14" s="9">
        <v>71.076999999999998</v>
      </c>
      <c r="EP14" s="9">
        <v>165.232</v>
      </c>
      <c r="EQ14" s="9">
        <v>84.614999999999995</v>
      </c>
      <c r="ER14" s="9">
        <v>80.616</v>
      </c>
      <c r="ES14" s="9">
        <v>1281.0350000000001</v>
      </c>
      <c r="ET14" s="9">
        <v>542.61</v>
      </c>
      <c r="EU14" s="9">
        <v>738.42600000000004</v>
      </c>
      <c r="EV14" s="9">
        <v>249.84899999999999</v>
      </c>
      <c r="EW14" s="9">
        <v>95.816999999999993</v>
      </c>
      <c r="EX14" s="9">
        <v>154.03299999999999</v>
      </c>
      <c r="EY14" s="9">
        <v>79.369</v>
      </c>
      <c r="EZ14" s="9">
        <v>38.781999999999996</v>
      </c>
      <c r="FA14" s="9">
        <v>40.587000000000003</v>
      </c>
      <c r="FB14" s="9">
        <v>214.12</v>
      </c>
      <c r="FC14" s="9">
        <v>80.006</v>
      </c>
      <c r="FD14" s="9">
        <v>134.114</v>
      </c>
      <c r="FE14" s="9">
        <v>29.937000000000001</v>
      </c>
      <c r="FF14" s="9">
        <v>10.391999999999999</v>
      </c>
      <c r="FG14" s="9">
        <v>19.545000000000002</v>
      </c>
      <c r="FH14" s="9">
        <v>175.595</v>
      </c>
      <c r="FI14" s="9">
        <v>66.275999999999996</v>
      </c>
      <c r="FJ14" s="9">
        <v>109.318</v>
      </c>
      <c r="FK14" s="9">
        <v>20.481000000000002</v>
      </c>
      <c r="FL14" s="9">
        <v>8.4019999999999992</v>
      </c>
      <c r="FM14" s="9">
        <v>12.079000000000001</v>
      </c>
      <c r="FN14" s="9">
        <v>35.729999999999997</v>
      </c>
      <c r="FO14" s="9">
        <v>15.811</v>
      </c>
      <c r="FP14" s="9">
        <v>19.919</v>
      </c>
      <c r="FQ14" s="9">
        <v>50.023000000000003</v>
      </c>
      <c r="FR14" s="9">
        <v>3.0760000000000001</v>
      </c>
      <c r="FS14" s="9">
        <v>46.947000000000003</v>
      </c>
      <c r="FT14" s="9">
        <v>565.64200000000005</v>
      </c>
      <c r="FU14" s="9">
        <v>244.595</v>
      </c>
      <c r="FV14" s="9">
        <v>321.04599999999999</v>
      </c>
      <c r="FW14" s="9">
        <v>415.08100000000002</v>
      </c>
      <c r="FX14" s="9">
        <v>180.43199999999999</v>
      </c>
      <c r="FY14" s="9">
        <v>234.649</v>
      </c>
      <c r="FZ14" s="9">
        <v>51.743000000000002</v>
      </c>
      <c r="GA14" s="9">
        <v>23.146000000000001</v>
      </c>
      <c r="GB14" s="9">
        <v>28.597000000000001</v>
      </c>
      <c r="GC14" s="9">
        <v>363.33800000000002</v>
      </c>
      <c r="GD14" s="9">
        <v>157.286</v>
      </c>
      <c r="GE14" s="9">
        <v>206.05199999999999</v>
      </c>
      <c r="GF14" s="9">
        <v>2526.0610000000001</v>
      </c>
      <c r="GG14" s="9">
        <v>1318.325</v>
      </c>
      <c r="GH14" s="9">
        <v>1207.7349999999999</v>
      </c>
      <c r="GI14" s="9">
        <v>1394.5239999999999</v>
      </c>
      <c r="GJ14" s="9">
        <v>604.07899999999995</v>
      </c>
      <c r="GK14" s="9">
        <v>790.44500000000005</v>
      </c>
      <c r="GL14" s="9">
        <v>204.672</v>
      </c>
      <c r="GM14" s="9">
        <v>78.525999999999996</v>
      </c>
      <c r="GN14" s="9">
        <v>126.145</v>
      </c>
      <c r="GO14" s="9">
        <v>1400.9059999999999</v>
      </c>
      <c r="GP14" s="9">
        <v>686.83600000000001</v>
      </c>
      <c r="GQ14" s="9">
        <v>714.07</v>
      </c>
      <c r="GR14" s="9">
        <v>844.97299999999996</v>
      </c>
      <c r="GS14" s="9">
        <v>444.09300000000002</v>
      </c>
      <c r="GT14" s="9">
        <v>400.88</v>
      </c>
      <c r="GU14" s="9">
        <v>121.023</v>
      </c>
      <c r="GV14" s="9">
        <v>61.716999999999999</v>
      </c>
      <c r="GW14" s="9">
        <v>59.307000000000002</v>
      </c>
      <c r="GX14" s="9">
        <v>86.775000000000006</v>
      </c>
      <c r="GY14" s="9">
        <v>36.380000000000003</v>
      </c>
      <c r="GZ14" s="9">
        <v>50.395000000000003</v>
      </c>
      <c r="HA14" s="9">
        <v>43.377000000000002</v>
      </c>
      <c r="HB14" s="9">
        <v>22.425999999999998</v>
      </c>
      <c r="HC14" s="9">
        <v>20.951000000000001</v>
      </c>
      <c r="HD14" s="9">
        <v>89.632999999999996</v>
      </c>
      <c r="HE14" s="9">
        <v>39.19</v>
      </c>
      <c r="HF14" s="9">
        <v>50.442999999999998</v>
      </c>
      <c r="HG14" s="9">
        <v>83.028000000000006</v>
      </c>
      <c r="HH14" s="9">
        <v>34.456000000000003</v>
      </c>
      <c r="HI14" s="9">
        <v>48.570999999999998</v>
      </c>
      <c r="HJ14" s="9">
        <v>145.05699999999999</v>
      </c>
      <c r="HK14" s="9">
        <v>74.638999999999996</v>
      </c>
      <c r="HL14" s="9">
        <v>70.418000000000006</v>
      </c>
      <c r="HM14" s="9">
        <v>699.91600000000005</v>
      </c>
      <c r="HN14" s="9">
        <v>369.45400000000001</v>
      </c>
      <c r="HO14" s="9">
        <v>330.46199999999999</v>
      </c>
      <c r="HP14" s="9">
        <v>136.40100000000001</v>
      </c>
      <c r="HQ14" s="9">
        <v>69.266999999999996</v>
      </c>
      <c r="HR14" s="9">
        <v>67.132999999999996</v>
      </c>
      <c r="HS14" s="9">
        <v>563.34699999999998</v>
      </c>
      <c r="HT14" s="9">
        <v>276.09899999999999</v>
      </c>
      <c r="HU14" s="9">
        <v>287.24799999999999</v>
      </c>
      <c r="HV14" s="9">
        <v>68.197000000000003</v>
      </c>
      <c r="HW14" s="9">
        <v>31.811</v>
      </c>
      <c r="HX14" s="9">
        <v>36.386000000000003</v>
      </c>
      <c r="HY14" s="9">
        <v>900.20899999999995</v>
      </c>
      <c r="HZ14" s="9">
        <v>473.43599999999998</v>
      </c>
      <c r="IA14" s="9">
        <v>426.77300000000002</v>
      </c>
      <c r="IB14" s="9">
        <v>809.97199999999998</v>
      </c>
      <c r="IC14" s="9">
        <v>424.51600000000002</v>
      </c>
      <c r="ID14" s="9">
        <v>385.45600000000002</v>
      </c>
      <c r="IE14" s="9">
        <v>760.14</v>
      </c>
      <c r="IF14" s="9">
        <v>398.93700000000001</v>
      </c>
      <c r="IG14" s="9">
        <v>361.20299999999997</v>
      </c>
      <c r="IH14" s="9">
        <v>202.422</v>
      </c>
      <c r="II14" s="9">
        <v>97.534000000000006</v>
      </c>
      <c r="IJ14" s="9">
        <v>104.887</v>
      </c>
      <c r="IK14" s="9">
        <v>115.223</v>
      </c>
      <c r="IL14" s="9">
        <v>58.561999999999998</v>
      </c>
      <c r="IM14" s="9">
        <v>56.661000000000001</v>
      </c>
      <c r="IN14" s="9">
        <v>59.987000000000002</v>
      </c>
      <c r="IO14" s="9">
        <v>29.219000000000001</v>
      </c>
      <c r="IP14" s="9">
        <v>30.768000000000001</v>
      </c>
      <c r="IQ14" s="9">
        <v>56.25</v>
      </c>
    </row>
    <row r="15" spans="1:251">
      <c r="A15" s="10">
        <v>43497</v>
      </c>
      <c r="B15" s="9">
        <v>292.54199999999997</v>
      </c>
      <c r="C15" s="9">
        <v>115.881</v>
      </c>
      <c r="D15" s="9">
        <v>176.66</v>
      </c>
      <c r="E15" s="9">
        <v>277.62</v>
      </c>
      <c r="F15" s="9">
        <v>104.786</v>
      </c>
      <c r="G15" s="9">
        <v>172.834</v>
      </c>
      <c r="H15" s="9">
        <v>677.48500000000001</v>
      </c>
      <c r="I15" s="9">
        <v>346.596</v>
      </c>
      <c r="J15" s="9">
        <v>330.88900000000001</v>
      </c>
      <c r="K15" s="9">
        <v>2689.9349999999999</v>
      </c>
      <c r="L15" s="9">
        <v>1450.3430000000001</v>
      </c>
      <c r="M15" s="9">
        <v>1239.5909999999999</v>
      </c>
      <c r="N15" s="9">
        <v>635.154</v>
      </c>
      <c r="O15" s="9">
        <v>316.86799999999999</v>
      </c>
      <c r="P15" s="9">
        <v>318.286</v>
      </c>
      <c r="Q15" s="9">
        <v>2173.9</v>
      </c>
      <c r="R15" s="9">
        <v>1108.6559999999999</v>
      </c>
      <c r="S15" s="9">
        <v>1065.2439999999999</v>
      </c>
      <c r="T15" s="9">
        <v>253.678</v>
      </c>
      <c r="U15" s="9">
        <v>120.79300000000001</v>
      </c>
      <c r="V15" s="9">
        <v>132.88499999999999</v>
      </c>
      <c r="W15" s="9">
        <v>3615.0239999999999</v>
      </c>
      <c r="X15" s="9">
        <v>1902.605</v>
      </c>
      <c r="Y15" s="9">
        <v>1712.4190000000001</v>
      </c>
      <c r="Z15" s="9">
        <v>3178.1770000000001</v>
      </c>
      <c r="AA15" s="9">
        <v>1687.2909999999999</v>
      </c>
      <c r="AB15" s="9">
        <v>1490.8869999999999</v>
      </c>
      <c r="AC15" s="9">
        <v>2977.0410000000002</v>
      </c>
      <c r="AD15" s="9">
        <v>1600.875</v>
      </c>
      <c r="AE15" s="9">
        <v>1376.1659999999999</v>
      </c>
      <c r="AF15" s="9">
        <v>879.27</v>
      </c>
      <c r="AG15" s="9">
        <v>410.601</v>
      </c>
      <c r="AH15" s="9">
        <v>468.67</v>
      </c>
      <c r="AI15" s="9">
        <v>547.35900000000004</v>
      </c>
      <c r="AJ15" s="9">
        <v>265.18099999999998</v>
      </c>
      <c r="AK15" s="9">
        <v>282.178</v>
      </c>
      <c r="AL15" s="9">
        <v>299.75400000000002</v>
      </c>
      <c r="AM15" s="9">
        <v>159.51499999999999</v>
      </c>
      <c r="AN15" s="9">
        <v>140.239</v>
      </c>
      <c r="AO15" s="9">
        <v>169.774</v>
      </c>
      <c r="AP15" s="9">
        <v>88.603999999999999</v>
      </c>
      <c r="AQ15" s="9">
        <v>81.17</v>
      </c>
      <c r="AR15" s="9">
        <v>1728.8820000000001</v>
      </c>
      <c r="AS15" s="9">
        <v>695.97</v>
      </c>
      <c r="AT15" s="9">
        <v>1032.9110000000001</v>
      </c>
      <c r="AU15" s="9">
        <v>350.40600000000001</v>
      </c>
      <c r="AV15" s="9">
        <v>129.31700000000001</v>
      </c>
      <c r="AW15" s="9">
        <v>221.089</v>
      </c>
      <c r="AX15" s="9">
        <v>84.064999999999998</v>
      </c>
      <c r="AY15" s="9">
        <v>37.372999999999998</v>
      </c>
      <c r="AZ15" s="9">
        <v>46.692</v>
      </c>
      <c r="BA15" s="9">
        <v>299.52300000000002</v>
      </c>
      <c r="BB15" s="9">
        <v>115.07599999999999</v>
      </c>
      <c r="BC15" s="9">
        <v>184.446</v>
      </c>
      <c r="BD15" s="9">
        <v>50.738</v>
      </c>
      <c r="BE15" s="9">
        <v>12.923999999999999</v>
      </c>
      <c r="BF15" s="9">
        <v>37.814</v>
      </c>
      <c r="BG15" s="9">
        <v>233.821</v>
      </c>
      <c r="BH15" s="9">
        <v>95.584000000000003</v>
      </c>
      <c r="BI15" s="9">
        <v>138.23699999999999</v>
      </c>
      <c r="BJ15" s="9">
        <v>29.643000000000001</v>
      </c>
      <c r="BK15" s="9">
        <v>12.920999999999999</v>
      </c>
      <c r="BL15" s="9">
        <v>16.721</v>
      </c>
      <c r="BM15" s="9">
        <v>52.079000000000001</v>
      </c>
      <c r="BN15" s="9">
        <v>14.24</v>
      </c>
      <c r="BO15" s="9">
        <v>37.838999999999999</v>
      </c>
      <c r="BP15" s="9">
        <v>57.36</v>
      </c>
      <c r="BQ15" s="9">
        <v>3.26</v>
      </c>
      <c r="BR15" s="9">
        <v>54.1</v>
      </c>
      <c r="BS15" s="9">
        <v>718.61699999999996</v>
      </c>
      <c r="BT15" s="9">
        <v>299.70400000000001</v>
      </c>
      <c r="BU15" s="9">
        <v>418.91300000000001</v>
      </c>
      <c r="BV15" s="9">
        <v>521.37599999999998</v>
      </c>
      <c r="BW15" s="9">
        <v>217.92099999999999</v>
      </c>
      <c r="BX15" s="9">
        <v>303.45499999999998</v>
      </c>
      <c r="BY15" s="9">
        <v>88.578000000000003</v>
      </c>
      <c r="BZ15" s="9">
        <v>33.798999999999999</v>
      </c>
      <c r="CA15" s="9">
        <v>54.779000000000003</v>
      </c>
      <c r="CB15" s="9">
        <v>432.798</v>
      </c>
      <c r="CC15" s="9">
        <v>184.12200000000001</v>
      </c>
      <c r="CD15" s="9">
        <v>248.67599999999999</v>
      </c>
      <c r="CE15" s="9">
        <v>3455.9969999999998</v>
      </c>
      <c r="CF15" s="9">
        <v>1830.739</v>
      </c>
      <c r="CG15" s="9">
        <v>1625.258</v>
      </c>
      <c r="CH15" s="9">
        <v>1810.078</v>
      </c>
      <c r="CI15" s="9">
        <v>750.77499999999998</v>
      </c>
      <c r="CJ15" s="9">
        <v>1059.3019999999999</v>
      </c>
      <c r="CK15" s="9">
        <v>273.26499999999999</v>
      </c>
      <c r="CL15" s="9">
        <v>111.57</v>
      </c>
      <c r="CM15" s="9">
        <v>161.69499999999999</v>
      </c>
      <c r="CN15" s="9">
        <v>3964.9989999999998</v>
      </c>
      <c r="CO15" s="9">
        <v>1934.627</v>
      </c>
      <c r="CP15" s="9">
        <v>2030.3720000000001</v>
      </c>
      <c r="CQ15" s="9">
        <v>2491.0709999999999</v>
      </c>
      <c r="CR15" s="9">
        <v>1298.105</v>
      </c>
      <c r="CS15" s="9">
        <v>1192.9659999999999</v>
      </c>
      <c r="CT15" s="9">
        <v>316.447</v>
      </c>
      <c r="CU15" s="9">
        <v>161.12899999999999</v>
      </c>
      <c r="CV15" s="9">
        <v>155.31800000000001</v>
      </c>
      <c r="CW15" s="9">
        <v>203.036</v>
      </c>
      <c r="CX15" s="9">
        <v>82.625</v>
      </c>
      <c r="CY15" s="9">
        <v>120.411</v>
      </c>
      <c r="CZ15" s="9">
        <v>113.205</v>
      </c>
      <c r="DA15" s="9">
        <v>51.759</v>
      </c>
      <c r="DB15" s="9">
        <v>61.445999999999998</v>
      </c>
      <c r="DC15" s="9">
        <v>211.684</v>
      </c>
      <c r="DD15" s="9">
        <v>91.933999999999997</v>
      </c>
      <c r="DE15" s="9">
        <v>119.75</v>
      </c>
      <c r="DF15" s="9">
        <v>194.54499999999999</v>
      </c>
      <c r="DG15" s="9">
        <v>80.064999999999998</v>
      </c>
      <c r="DH15" s="9">
        <v>114.48</v>
      </c>
      <c r="DI15" s="9">
        <v>480.98200000000003</v>
      </c>
      <c r="DJ15" s="9">
        <v>244.67699999999999</v>
      </c>
      <c r="DK15" s="9">
        <v>236.304</v>
      </c>
      <c r="DL15" s="9">
        <v>2010.09</v>
      </c>
      <c r="DM15" s="9">
        <v>1053.4269999999999</v>
      </c>
      <c r="DN15" s="9">
        <v>956.66200000000003</v>
      </c>
      <c r="DO15" s="9">
        <v>440.19200000000001</v>
      </c>
      <c r="DP15" s="9">
        <v>224.35300000000001</v>
      </c>
      <c r="DQ15" s="9">
        <v>215.839</v>
      </c>
      <c r="DR15" s="9">
        <v>1629.8489999999999</v>
      </c>
      <c r="DS15" s="9">
        <v>808.83100000000002</v>
      </c>
      <c r="DT15" s="9">
        <v>821.01800000000003</v>
      </c>
      <c r="DU15" s="9">
        <v>180.08799999999999</v>
      </c>
      <c r="DV15" s="9">
        <v>82.021000000000001</v>
      </c>
      <c r="DW15" s="9">
        <v>98.066999999999993</v>
      </c>
      <c r="DX15" s="9">
        <v>2671.85</v>
      </c>
      <c r="DY15" s="9">
        <v>1384.54</v>
      </c>
      <c r="DZ15" s="9">
        <v>1287.31</v>
      </c>
      <c r="EA15" s="9">
        <v>2371.578</v>
      </c>
      <c r="EB15" s="9">
        <v>1239.7639999999999</v>
      </c>
      <c r="EC15" s="9">
        <v>1131.8140000000001</v>
      </c>
      <c r="ED15" s="9">
        <v>2217.5520000000001</v>
      </c>
      <c r="EE15" s="9">
        <v>1168.252</v>
      </c>
      <c r="EF15" s="9">
        <v>1049.3</v>
      </c>
      <c r="EG15" s="9">
        <v>592.35699999999997</v>
      </c>
      <c r="EH15" s="9">
        <v>310.22000000000003</v>
      </c>
      <c r="EI15" s="9">
        <v>282.13799999999998</v>
      </c>
      <c r="EJ15" s="9">
        <v>384.67700000000002</v>
      </c>
      <c r="EK15" s="9">
        <v>203.583</v>
      </c>
      <c r="EL15" s="9">
        <v>181.09399999999999</v>
      </c>
      <c r="EM15" s="9">
        <v>203.899</v>
      </c>
      <c r="EN15" s="9">
        <v>117.149</v>
      </c>
      <c r="EO15" s="9">
        <v>86.75</v>
      </c>
      <c r="EP15" s="9">
        <v>147.69300000000001</v>
      </c>
      <c r="EQ15" s="9">
        <v>74.216999999999999</v>
      </c>
      <c r="ER15" s="9">
        <v>73.475999999999999</v>
      </c>
      <c r="ES15" s="9">
        <v>1326.2339999999999</v>
      </c>
      <c r="ET15" s="9">
        <v>562.30399999999997</v>
      </c>
      <c r="EU15" s="9">
        <v>763.93</v>
      </c>
      <c r="EV15" s="9">
        <v>240.899</v>
      </c>
      <c r="EW15" s="9">
        <v>93.272999999999996</v>
      </c>
      <c r="EX15" s="9">
        <v>147.626</v>
      </c>
      <c r="EY15" s="9">
        <v>86.081000000000003</v>
      </c>
      <c r="EZ15" s="9">
        <v>38.622999999999998</v>
      </c>
      <c r="FA15" s="9">
        <v>47.457999999999998</v>
      </c>
      <c r="FB15" s="9">
        <v>204.23599999999999</v>
      </c>
      <c r="FC15" s="9">
        <v>81.718000000000004</v>
      </c>
      <c r="FD15" s="9">
        <v>122.518</v>
      </c>
      <c r="FE15" s="9">
        <v>33.524999999999999</v>
      </c>
      <c r="FF15" s="9">
        <v>17.085000000000001</v>
      </c>
      <c r="FG15" s="9">
        <v>16.440000000000001</v>
      </c>
      <c r="FH15" s="9">
        <v>154.696</v>
      </c>
      <c r="FI15" s="9">
        <v>58.478000000000002</v>
      </c>
      <c r="FJ15" s="9">
        <v>96.216999999999999</v>
      </c>
      <c r="FK15" s="9">
        <v>15.129</v>
      </c>
      <c r="FL15" s="9">
        <v>6.2210000000000001</v>
      </c>
      <c r="FM15" s="9">
        <v>8.9079999999999995</v>
      </c>
      <c r="FN15" s="9">
        <v>38.548000000000002</v>
      </c>
      <c r="FO15" s="9">
        <v>13.44</v>
      </c>
      <c r="FP15" s="9">
        <v>25.108000000000001</v>
      </c>
      <c r="FQ15" s="9">
        <v>48.415999999999997</v>
      </c>
      <c r="FR15" s="9">
        <v>5.28</v>
      </c>
      <c r="FS15" s="9">
        <v>43.136000000000003</v>
      </c>
      <c r="FT15" s="9">
        <v>576.41899999999998</v>
      </c>
      <c r="FU15" s="9">
        <v>264.197</v>
      </c>
      <c r="FV15" s="9">
        <v>312.22199999999998</v>
      </c>
      <c r="FW15" s="9">
        <v>390.47699999999998</v>
      </c>
      <c r="FX15" s="9">
        <v>169.375</v>
      </c>
      <c r="FY15" s="9">
        <v>221.102</v>
      </c>
      <c r="FZ15" s="9">
        <v>53.188000000000002</v>
      </c>
      <c r="GA15" s="9">
        <v>26.96</v>
      </c>
      <c r="GB15" s="9">
        <v>26.227</v>
      </c>
      <c r="GC15" s="9">
        <v>337.28899999999999</v>
      </c>
      <c r="GD15" s="9">
        <v>142.41499999999999</v>
      </c>
      <c r="GE15" s="9">
        <v>194.875</v>
      </c>
      <c r="GF15" s="9">
        <v>2544.259</v>
      </c>
      <c r="GG15" s="9">
        <v>1325.0650000000001</v>
      </c>
      <c r="GH15" s="9">
        <v>1219.194</v>
      </c>
      <c r="GI15" s="9">
        <v>1420.739</v>
      </c>
      <c r="GJ15" s="9">
        <v>609.56100000000004</v>
      </c>
      <c r="GK15" s="9">
        <v>811.178</v>
      </c>
      <c r="GL15" s="9">
        <v>196.20699999999999</v>
      </c>
      <c r="GM15" s="9">
        <v>77.768000000000001</v>
      </c>
      <c r="GN15" s="9">
        <v>118.43899999999999</v>
      </c>
      <c r="GO15" s="9">
        <v>1413.63</v>
      </c>
      <c r="GP15" s="9">
        <v>694.80200000000002</v>
      </c>
      <c r="GQ15" s="9">
        <v>718.82799999999997</v>
      </c>
      <c r="GR15" s="9">
        <v>845.15300000000002</v>
      </c>
      <c r="GS15" s="9">
        <v>449.67099999999999</v>
      </c>
      <c r="GT15" s="9">
        <v>395.48200000000003</v>
      </c>
      <c r="GU15" s="9">
        <v>116.059</v>
      </c>
      <c r="GV15" s="9">
        <v>58.436999999999998</v>
      </c>
      <c r="GW15" s="9">
        <v>57.622</v>
      </c>
      <c r="GX15" s="9">
        <v>75.712999999999994</v>
      </c>
      <c r="GY15" s="9">
        <v>28.931999999999999</v>
      </c>
      <c r="GZ15" s="9">
        <v>46.780999999999999</v>
      </c>
      <c r="HA15" s="9">
        <v>39.578000000000003</v>
      </c>
      <c r="HB15" s="9">
        <v>18.277999999999999</v>
      </c>
      <c r="HC15" s="9">
        <v>21.3</v>
      </c>
      <c r="HD15" s="9">
        <v>77.293000000000006</v>
      </c>
      <c r="HE15" s="9">
        <v>31.620999999999999</v>
      </c>
      <c r="HF15" s="9">
        <v>45.671999999999997</v>
      </c>
      <c r="HG15" s="9">
        <v>71.323999999999998</v>
      </c>
      <c r="HH15" s="9">
        <v>27.283999999999999</v>
      </c>
      <c r="HI15" s="9">
        <v>44.039000000000001</v>
      </c>
      <c r="HJ15" s="9">
        <v>140.684</v>
      </c>
      <c r="HK15" s="9">
        <v>74.831999999999994</v>
      </c>
      <c r="HL15" s="9">
        <v>65.852000000000004</v>
      </c>
      <c r="HM15" s="9">
        <v>704.46900000000005</v>
      </c>
      <c r="HN15" s="9">
        <v>374.839</v>
      </c>
      <c r="HO15" s="9">
        <v>329.63</v>
      </c>
      <c r="HP15" s="9">
        <v>130.85</v>
      </c>
      <c r="HQ15" s="9">
        <v>69.037999999999997</v>
      </c>
      <c r="HR15" s="9">
        <v>61.811999999999998</v>
      </c>
      <c r="HS15" s="9">
        <v>575.34299999999996</v>
      </c>
      <c r="HT15" s="9">
        <v>289.68700000000001</v>
      </c>
      <c r="HU15" s="9">
        <v>285.65499999999997</v>
      </c>
      <c r="HV15" s="9">
        <v>65.004999999999995</v>
      </c>
      <c r="HW15" s="9">
        <v>31.513999999999999</v>
      </c>
      <c r="HX15" s="9">
        <v>33.49</v>
      </c>
      <c r="HY15" s="9">
        <v>900.62800000000004</v>
      </c>
      <c r="HZ15" s="9">
        <v>473.77300000000002</v>
      </c>
      <c r="IA15" s="9">
        <v>426.85399999999998</v>
      </c>
      <c r="IB15" s="9">
        <v>808.44200000000001</v>
      </c>
      <c r="IC15" s="9">
        <v>425.91500000000002</v>
      </c>
      <c r="ID15" s="9">
        <v>382.52699999999999</v>
      </c>
      <c r="IE15" s="9">
        <v>762.52300000000002</v>
      </c>
      <c r="IF15" s="9">
        <v>407.34199999999998</v>
      </c>
      <c r="IG15" s="9">
        <v>355.18</v>
      </c>
      <c r="IH15" s="9">
        <v>199.232</v>
      </c>
      <c r="II15" s="9">
        <v>96.426000000000002</v>
      </c>
      <c r="IJ15" s="9">
        <v>102.807</v>
      </c>
      <c r="IK15" s="9">
        <v>110.69499999999999</v>
      </c>
      <c r="IL15" s="9">
        <v>56.814</v>
      </c>
      <c r="IM15" s="9">
        <v>53.881</v>
      </c>
      <c r="IN15" s="9">
        <v>55.22</v>
      </c>
      <c r="IO15" s="9">
        <v>32.712000000000003</v>
      </c>
      <c r="IP15" s="9">
        <v>22.507999999999999</v>
      </c>
      <c r="IQ15" s="9">
        <v>51.142000000000003</v>
      </c>
    </row>
    <row r="16" spans="1:251">
      <c r="A16" s="10">
        <v>43862</v>
      </c>
      <c r="B16" s="9">
        <v>297.44</v>
      </c>
      <c r="C16" s="9">
        <v>122.896</v>
      </c>
      <c r="D16" s="9">
        <v>174.54400000000001</v>
      </c>
      <c r="E16" s="9">
        <v>277.28899999999999</v>
      </c>
      <c r="F16" s="9">
        <v>106.312</v>
      </c>
      <c r="G16" s="9">
        <v>170.977</v>
      </c>
      <c r="H16" s="9">
        <v>670.71699999999998</v>
      </c>
      <c r="I16" s="9">
        <v>347.79199999999997</v>
      </c>
      <c r="J16" s="9">
        <v>322.92399999999998</v>
      </c>
      <c r="K16" s="9">
        <v>2757.1750000000002</v>
      </c>
      <c r="L16" s="9">
        <v>1461.489</v>
      </c>
      <c r="M16" s="9">
        <v>1295.6859999999999</v>
      </c>
      <c r="N16" s="9">
        <v>614.92600000000004</v>
      </c>
      <c r="O16" s="9">
        <v>312.39499999999998</v>
      </c>
      <c r="P16" s="9">
        <v>302.53100000000001</v>
      </c>
      <c r="Q16" s="9">
        <v>2224.348</v>
      </c>
      <c r="R16" s="9">
        <v>1113.885</v>
      </c>
      <c r="S16" s="9">
        <v>1110.462</v>
      </c>
      <c r="T16" s="9">
        <v>314.27100000000002</v>
      </c>
      <c r="U16" s="9">
        <v>157.828</v>
      </c>
      <c r="V16" s="9">
        <v>156.44300000000001</v>
      </c>
      <c r="W16" s="9">
        <v>3691.134</v>
      </c>
      <c r="X16" s="9">
        <v>1930.5350000000001</v>
      </c>
      <c r="Y16" s="9">
        <v>1760.5989999999999</v>
      </c>
      <c r="Z16" s="9">
        <v>3292.2579999999998</v>
      </c>
      <c r="AA16" s="9">
        <v>1745.8030000000001</v>
      </c>
      <c r="AB16" s="9">
        <v>1546.4549999999999</v>
      </c>
      <c r="AC16" s="9">
        <v>3058.1439999999998</v>
      </c>
      <c r="AD16" s="9">
        <v>1636.184</v>
      </c>
      <c r="AE16" s="9">
        <v>1421.96</v>
      </c>
      <c r="AF16" s="9">
        <v>937.84699999999998</v>
      </c>
      <c r="AG16" s="9">
        <v>478.947</v>
      </c>
      <c r="AH16" s="9">
        <v>458.9</v>
      </c>
      <c r="AI16" s="9">
        <v>566.17399999999998</v>
      </c>
      <c r="AJ16" s="9">
        <v>297.41500000000002</v>
      </c>
      <c r="AK16" s="9">
        <v>268.75900000000001</v>
      </c>
      <c r="AL16" s="9">
        <v>302.93099999999998</v>
      </c>
      <c r="AM16" s="9">
        <v>176.161</v>
      </c>
      <c r="AN16" s="9">
        <v>126.77</v>
      </c>
      <c r="AO16" s="9">
        <v>193.39500000000001</v>
      </c>
      <c r="AP16" s="9">
        <v>101.161</v>
      </c>
      <c r="AQ16" s="9">
        <v>92.233999999999995</v>
      </c>
      <c r="AR16" s="9">
        <v>1757.124</v>
      </c>
      <c r="AS16" s="9">
        <v>734.67200000000003</v>
      </c>
      <c r="AT16" s="9">
        <v>1022.452</v>
      </c>
      <c r="AU16" s="9">
        <v>387.96899999999999</v>
      </c>
      <c r="AV16" s="9">
        <v>154.28299999999999</v>
      </c>
      <c r="AW16" s="9">
        <v>233.68700000000001</v>
      </c>
      <c r="AX16" s="9">
        <v>112.548</v>
      </c>
      <c r="AY16" s="9">
        <v>45.552</v>
      </c>
      <c r="AZ16" s="9">
        <v>66.995999999999995</v>
      </c>
      <c r="BA16" s="9">
        <v>335.73200000000003</v>
      </c>
      <c r="BB16" s="9">
        <v>135.78299999999999</v>
      </c>
      <c r="BC16" s="9">
        <v>199.94900000000001</v>
      </c>
      <c r="BD16" s="9">
        <v>72.134</v>
      </c>
      <c r="BE16" s="9">
        <v>27.231999999999999</v>
      </c>
      <c r="BF16" s="9">
        <v>44.902000000000001</v>
      </c>
      <c r="BG16" s="9">
        <v>242.32400000000001</v>
      </c>
      <c r="BH16" s="9">
        <v>99.150999999999996</v>
      </c>
      <c r="BI16" s="9">
        <v>143.173</v>
      </c>
      <c r="BJ16" s="9">
        <v>29.146000000000001</v>
      </c>
      <c r="BK16" s="9">
        <v>12.991</v>
      </c>
      <c r="BL16" s="9">
        <v>16.155000000000001</v>
      </c>
      <c r="BM16" s="9">
        <v>55.491999999999997</v>
      </c>
      <c r="BN16" s="9">
        <v>19.756</v>
      </c>
      <c r="BO16" s="9">
        <v>35.735999999999997</v>
      </c>
      <c r="BP16" s="9">
        <v>56.912999999999997</v>
      </c>
      <c r="BQ16" s="9">
        <v>2.5259999999999998</v>
      </c>
      <c r="BR16" s="9">
        <v>54.387</v>
      </c>
      <c r="BS16" s="9">
        <v>761.38400000000001</v>
      </c>
      <c r="BT16" s="9">
        <v>333.82900000000001</v>
      </c>
      <c r="BU16" s="9">
        <v>427.55500000000001</v>
      </c>
      <c r="BV16" s="9">
        <v>584.61900000000003</v>
      </c>
      <c r="BW16" s="9">
        <v>256.7</v>
      </c>
      <c r="BX16" s="9">
        <v>327.91899999999998</v>
      </c>
      <c r="BY16" s="9">
        <v>105.86199999999999</v>
      </c>
      <c r="BZ16" s="9">
        <v>44.828000000000003</v>
      </c>
      <c r="CA16" s="9">
        <v>61.033999999999999</v>
      </c>
      <c r="CB16" s="9">
        <v>478.75700000000001</v>
      </c>
      <c r="CC16" s="9">
        <v>211.87100000000001</v>
      </c>
      <c r="CD16" s="9">
        <v>266.88600000000002</v>
      </c>
      <c r="CE16" s="9">
        <v>3533.7530000000002</v>
      </c>
      <c r="CF16" s="9">
        <v>1854.11</v>
      </c>
      <c r="CG16" s="9">
        <v>1679.644</v>
      </c>
      <c r="CH16" s="9">
        <v>1844.6569999999999</v>
      </c>
      <c r="CI16" s="9">
        <v>791.005</v>
      </c>
      <c r="CJ16" s="9">
        <v>1053.652</v>
      </c>
      <c r="CK16" s="9">
        <v>308.94499999999999</v>
      </c>
      <c r="CL16" s="9">
        <v>130.578</v>
      </c>
      <c r="CM16" s="9">
        <v>178.36699999999999</v>
      </c>
      <c r="CN16" s="9">
        <v>4076.7249999999999</v>
      </c>
      <c r="CO16" s="9">
        <v>1999.3389999999999</v>
      </c>
      <c r="CP16" s="9">
        <v>2077.386</v>
      </c>
      <c r="CQ16" s="9">
        <v>2564.4969999999998</v>
      </c>
      <c r="CR16" s="9">
        <v>1326.163</v>
      </c>
      <c r="CS16" s="9">
        <v>1238.3340000000001</v>
      </c>
      <c r="CT16" s="9">
        <v>364.22</v>
      </c>
      <c r="CU16" s="9">
        <v>173.161</v>
      </c>
      <c r="CV16" s="9">
        <v>191.059</v>
      </c>
      <c r="CW16" s="9">
        <v>236.75200000000001</v>
      </c>
      <c r="CX16" s="9">
        <v>83.302000000000007</v>
      </c>
      <c r="CY16" s="9">
        <v>153.44999999999999</v>
      </c>
      <c r="CZ16" s="9">
        <v>116.242</v>
      </c>
      <c r="DA16" s="9">
        <v>47.604999999999997</v>
      </c>
      <c r="DB16" s="9">
        <v>68.638000000000005</v>
      </c>
      <c r="DC16" s="9">
        <v>240.13399999999999</v>
      </c>
      <c r="DD16" s="9">
        <v>92.016000000000005</v>
      </c>
      <c r="DE16" s="9">
        <v>148.11799999999999</v>
      </c>
      <c r="DF16" s="9">
        <v>225.40700000000001</v>
      </c>
      <c r="DG16" s="9">
        <v>81.144000000000005</v>
      </c>
      <c r="DH16" s="9">
        <v>144.26300000000001</v>
      </c>
      <c r="DI16" s="9">
        <v>458.46800000000002</v>
      </c>
      <c r="DJ16" s="9">
        <v>240.691</v>
      </c>
      <c r="DK16" s="9">
        <v>217.77699999999999</v>
      </c>
      <c r="DL16" s="9">
        <v>2106.029</v>
      </c>
      <c r="DM16" s="9">
        <v>1085.472</v>
      </c>
      <c r="DN16" s="9">
        <v>1020.557</v>
      </c>
      <c r="DO16" s="9">
        <v>421.49400000000003</v>
      </c>
      <c r="DP16" s="9">
        <v>221.30699999999999</v>
      </c>
      <c r="DQ16" s="9">
        <v>200.18700000000001</v>
      </c>
      <c r="DR16" s="9">
        <v>1691.6320000000001</v>
      </c>
      <c r="DS16" s="9">
        <v>825.77</v>
      </c>
      <c r="DT16" s="9">
        <v>865.86199999999997</v>
      </c>
      <c r="DU16" s="9">
        <v>192.98099999999999</v>
      </c>
      <c r="DV16" s="9">
        <v>94.388000000000005</v>
      </c>
      <c r="DW16" s="9">
        <v>98.593999999999994</v>
      </c>
      <c r="DX16" s="9">
        <v>2738.4989999999998</v>
      </c>
      <c r="DY16" s="9">
        <v>1407.72</v>
      </c>
      <c r="DZ16" s="9">
        <v>1330.779</v>
      </c>
      <c r="EA16" s="9">
        <v>2454.0819999999999</v>
      </c>
      <c r="EB16" s="9">
        <v>1261.8779999999999</v>
      </c>
      <c r="EC16" s="9">
        <v>1192.204</v>
      </c>
      <c r="ED16" s="9">
        <v>2305.7570000000001</v>
      </c>
      <c r="EE16" s="9">
        <v>1192.809</v>
      </c>
      <c r="EF16" s="9">
        <v>1112.9480000000001</v>
      </c>
      <c r="EG16" s="9">
        <v>596.68700000000001</v>
      </c>
      <c r="EH16" s="9">
        <v>290.72199999999998</v>
      </c>
      <c r="EI16" s="9">
        <v>305.96499999999997</v>
      </c>
      <c r="EJ16" s="9">
        <v>373.21100000000001</v>
      </c>
      <c r="EK16" s="9">
        <v>188.78200000000001</v>
      </c>
      <c r="EL16" s="9">
        <v>184.429</v>
      </c>
      <c r="EM16" s="9">
        <v>199.209</v>
      </c>
      <c r="EN16" s="9">
        <v>107.22499999999999</v>
      </c>
      <c r="EO16" s="9">
        <v>91.983999999999995</v>
      </c>
      <c r="EP16" s="9">
        <v>152.892</v>
      </c>
      <c r="EQ16" s="9">
        <v>88.972999999999999</v>
      </c>
      <c r="ER16" s="9">
        <v>63.918999999999997</v>
      </c>
      <c r="ES16" s="9">
        <v>1359.336</v>
      </c>
      <c r="ET16" s="9">
        <v>584.20299999999997</v>
      </c>
      <c r="EU16" s="9">
        <v>775.13300000000004</v>
      </c>
      <c r="EV16" s="9">
        <v>248.72200000000001</v>
      </c>
      <c r="EW16" s="9">
        <v>90.554000000000002</v>
      </c>
      <c r="EX16" s="9">
        <v>158.16800000000001</v>
      </c>
      <c r="EY16" s="9">
        <v>76.325999999999993</v>
      </c>
      <c r="EZ16" s="9">
        <v>29.23</v>
      </c>
      <c r="FA16" s="9">
        <v>47.095999999999997</v>
      </c>
      <c r="FB16" s="9">
        <v>206.34700000000001</v>
      </c>
      <c r="FC16" s="9">
        <v>74.941999999999993</v>
      </c>
      <c r="FD16" s="9">
        <v>131.405</v>
      </c>
      <c r="FE16" s="9">
        <v>34.298999999999999</v>
      </c>
      <c r="FF16" s="9">
        <v>15.613</v>
      </c>
      <c r="FG16" s="9">
        <v>18.686</v>
      </c>
      <c r="FH16" s="9">
        <v>157.81700000000001</v>
      </c>
      <c r="FI16" s="9">
        <v>55.262</v>
      </c>
      <c r="FJ16" s="9">
        <v>102.55500000000001</v>
      </c>
      <c r="FK16" s="9">
        <v>16.547999999999998</v>
      </c>
      <c r="FL16" s="9">
        <v>5.8319999999999999</v>
      </c>
      <c r="FM16" s="9">
        <v>10.715999999999999</v>
      </c>
      <c r="FN16" s="9">
        <v>42.863</v>
      </c>
      <c r="FO16" s="9">
        <v>15.612</v>
      </c>
      <c r="FP16" s="9">
        <v>27.251000000000001</v>
      </c>
      <c r="FQ16" s="9">
        <v>51.927999999999997</v>
      </c>
      <c r="FR16" s="9">
        <v>6.4489999999999998</v>
      </c>
      <c r="FS16" s="9">
        <v>45.478999999999999</v>
      </c>
      <c r="FT16" s="9">
        <v>599.55600000000004</v>
      </c>
      <c r="FU16" s="9">
        <v>264.87099999999998</v>
      </c>
      <c r="FV16" s="9">
        <v>334.685</v>
      </c>
      <c r="FW16" s="9">
        <v>402.10199999999998</v>
      </c>
      <c r="FX16" s="9">
        <v>179.52699999999999</v>
      </c>
      <c r="FY16" s="9">
        <v>222.57499999999999</v>
      </c>
      <c r="FZ16" s="9">
        <v>55.991999999999997</v>
      </c>
      <c r="GA16" s="9">
        <v>29.111000000000001</v>
      </c>
      <c r="GB16" s="9">
        <v>26.881</v>
      </c>
      <c r="GC16" s="9">
        <v>346.11099999999999</v>
      </c>
      <c r="GD16" s="9">
        <v>150.416</v>
      </c>
      <c r="GE16" s="9">
        <v>195.69399999999999</v>
      </c>
      <c r="GF16" s="9">
        <v>2620.4879999999998</v>
      </c>
      <c r="GG16" s="9">
        <v>1355.2739999999999</v>
      </c>
      <c r="GH16" s="9">
        <v>1265.2149999999999</v>
      </c>
      <c r="GI16" s="9">
        <v>1456.2360000000001</v>
      </c>
      <c r="GJ16" s="9">
        <v>644.06500000000005</v>
      </c>
      <c r="GK16" s="9">
        <v>812.17200000000003</v>
      </c>
      <c r="GL16" s="9">
        <v>195.28800000000001</v>
      </c>
      <c r="GM16" s="9">
        <v>73.061000000000007</v>
      </c>
      <c r="GN16" s="9">
        <v>122.226</v>
      </c>
      <c r="GO16" s="9">
        <v>1429.6880000000001</v>
      </c>
      <c r="GP16" s="9">
        <v>702.245</v>
      </c>
      <c r="GQ16" s="9">
        <v>727.44299999999998</v>
      </c>
      <c r="GR16" s="9">
        <v>853.61300000000006</v>
      </c>
      <c r="GS16" s="9">
        <v>438.56700000000001</v>
      </c>
      <c r="GT16" s="9">
        <v>415.04599999999999</v>
      </c>
      <c r="GU16" s="9">
        <v>126.14100000000001</v>
      </c>
      <c r="GV16" s="9">
        <v>59.872999999999998</v>
      </c>
      <c r="GW16" s="9">
        <v>66.268000000000001</v>
      </c>
      <c r="GX16" s="9">
        <v>88.325000000000003</v>
      </c>
      <c r="GY16" s="9">
        <v>34.185000000000002</v>
      </c>
      <c r="GZ16" s="9">
        <v>54.14</v>
      </c>
      <c r="HA16" s="9">
        <v>47.320999999999998</v>
      </c>
      <c r="HB16" s="9">
        <v>21.672999999999998</v>
      </c>
      <c r="HC16" s="9">
        <v>25.649000000000001</v>
      </c>
      <c r="HD16" s="9">
        <v>88.994</v>
      </c>
      <c r="HE16" s="9">
        <v>36.942</v>
      </c>
      <c r="HF16" s="9">
        <v>52.052</v>
      </c>
      <c r="HG16" s="9">
        <v>83.131</v>
      </c>
      <c r="HH16" s="9">
        <v>32.061</v>
      </c>
      <c r="HI16" s="9">
        <v>51.07</v>
      </c>
      <c r="HJ16" s="9">
        <v>152.82599999999999</v>
      </c>
      <c r="HK16" s="9">
        <v>74.754000000000005</v>
      </c>
      <c r="HL16" s="9">
        <v>78.072000000000003</v>
      </c>
      <c r="HM16" s="9">
        <v>700.78800000000001</v>
      </c>
      <c r="HN16" s="9">
        <v>363.81299999999999</v>
      </c>
      <c r="HO16" s="9">
        <v>336.97399999999999</v>
      </c>
      <c r="HP16" s="9">
        <v>138.85400000000001</v>
      </c>
      <c r="HQ16" s="9">
        <v>66.944999999999993</v>
      </c>
      <c r="HR16" s="9">
        <v>71.909000000000006</v>
      </c>
      <c r="HS16" s="9">
        <v>572.49099999999999</v>
      </c>
      <c r="HT16" s="9">
        <v>281.197</v>
      </c>
      <c r="HU16" s="9">
        <v>291.29399999999998</v>
      </c>
      <c r="HV16" s="9">
        <v>65.581000000000003</v>
      </c>
      <c r="HW16" s="9">
        <v>30.738</v>
      </c>
      <c r="HX16" s="9">
        <v>34.843000000000004</v>
      </c>
      <c r="HY16" s="9">
        <v>918.11800000000005</v>
      </c>
      <c r="HZ16" s="9">
        <v>467.85399999999998</v>
      </c>
      <c r="IA16" s="9">
        <v>450.26499999999999</v>
      </c>
      <c r="IB16" s="9">
        <v>821.46400000000006</v>
      </c>
      <c r="IC16" s="9">
        <v>421.05700000000002</v>
      </c>
      <c r="ID16" s="9">
        <v>400.40699999999998</v>
      </c>
      <c r="IE16" s="9">
        <v>768.73</v>
      </c>
      <c r="IF16" s="9">
        <v>398.392</v>
      </c>
      <c r="IG16" s="9">
        <v>370.33800000000002</v>
      </c>
      <c r="IH16" s="9">
        <v>223.072</v>
      </c>
      <c r="II16" s="9">
        <v>104.601</v>
      </c>
      <c r="IJ16" s="9">
        <v>118.471</v>
      </c>
      <c r="IK16" s="9">
        <v>133.59899999999999</v>
      </c>
      <c r="IL16" s="9">
        <v>65.355000000000004</v>
      </c>
      <c r="IM16" s="9">
        <v>68.244</v>
      </c>
      <c r="IN16" s="9">
        <v>69.093999999999994</v>
      </c>
      <c r="IO16" s="9">
        <v>36.067999999999998</v>
      </c>
      <c r="IP16" s="9">
        <v>33.026000000000003</v>
      </c>
      <c r="IQ16" s="9">
        <v>51.848999999999997</v>
      </c>
    </row>
    <row r="17" spans="1:251">
      <c r="A17" s="10">
        <v>44228</v>
      </c>
      <c r="B17" s="9">
        <v>327.18</v>
      </c>
      <c r="C17" s="9">
        <v>158.87</v>
      </c>
      <c r="D17" s="9">
        <v>168.31</v>
      </c>
      <c r="E17" s="9">
        <v>268.64699999999999</v>
      </c>
      <c r="F17" s="9">
        <v>119.08</v>
      </c>
      <c r="G17" s="9">
        <v>149.56800000000001</v>
      </c>
      <c r="H17" s="9">
        <v>567.89400000000001</v>
      </c>
      <c r="I17" s="9">
        <v>278.24099999999999</v>
      </c>
      <c r="J17" s="9">
        <v>289.65300000000002</v>
      </c>
      <c r="K17" s="9">
        <v>2842.1709999999998</v>
      </c>
      <c r="L17" s="9">
        <v>1523.318</v>
      </c>
      <c r="M17" s="9">
        <v>1318.8530000000001</v>
      </c>
      <c r="N17" s="9">
        <v>525.59299999999996</v>
      </c>
      <c r="O17" s="9">
        <v>254.227</v>
      </c>
      <c r="P17" s="9">
        <v>271.36599999999999</v>
      </c>
      <c r="Q17" s="9">
        <v>2295.5070000000001</v>
      </c>
      <c r="R17" s="9">
        <v>1168.3240000000001</v>
      </c>
      <c r="S17" s="9">
        <v>1127.183</v>
      </c>
      <c r="T17" s="9">
        <v>313.44200000000001</v>
      </c>
      <c r="U17" s="9">
        <v>158.30000000000001</v>
      </c>
      <c r="V17" s="9">
        <v>155.142</v>
      </c>
      <c r="W17" s="9">
        <v>3630.5630000000001</v>
      </c>
      <c r="X17" s="9">
        <v>1901.222</v>
      </c>
      <c r="Y17" s="9">
        <v>1729.3420000000001</v>
      </c>
      <c r="Z17" s="9">
        <v>3325.549</v>
      </c>
      <c r="AA17" s="9">
        <v>1755.259</v>
      </c>
      <c r="AB17" s="9">
        <v>1570.289</v>
      </c>
      <c r="AC17" s="9">
        <v>3099.6030000000001</v>
      </c>
      <c r="AD17" s="9">
        <v>1649.1610000000001</v>
      </c>
      <c r="AE17" s="9">
        <v>1450.442</v>
      </c>
      <c r="AF17" s="9">
        <v>822.89499999999998</v>
      </c>
      <c r="AG17" s="9">
        <v>387.56700000000001</v>
      </c>
      <c r="AH17" s="9">
        <v>435.32799999999997</v>
      </c>
      <c r="AI17" s="9">
        <v>465.47500000000002</v>
      </c>
      <c r="AJ17" s="9">
        <v>229.02199999999999</v>
      </c>
      <c r="AK17" s="9">
        <v>236.452</v>
      </c>
      <c r="AL17" s="9">
        <v>244.976</v>
      </c>
      <c r="AM17" s="9">
        <v>129.35900000000001</v>
      </c>
      <c r="AN17" s="9">
        <v>115.617</v>
      </c>
      <c r="AO17" s="9">
        <v>207.54400000000001</v>
      </c>
      <c r="AP17" s="9">
        <v>106.789</v>
      </c>
      <c r="AQ17" s="9">
        <v>100.755</v>
      </c>
      <c r="AR17" s="9">
        <v>1788.463</v>
      </c>
      <c r="AS17" s="9">
        <v>744.73099999999999</v>
      </c>
      <c r="AT17" s="9">
        <v>1043.731</v>
      </c>
      <c r="AU17" s="9">
        <v>382.12400000000002</v>
      </c>
      <c r="AV17" s="9">
        <v>145.60900000000001</v>
      </c>
      <c r="AW17" s="9">
        <v>236.51499999999999</v>
      </c>
      <c r="AX17" s="9">
        <v>108.608</v>
      </c>
      <c r="AY17" s="9">
        <v>45.295000000000002</v>
      </c>
      <c r="AZ17" s="9">
        <v>63.313000000000002</v>
      </c>
      <c r="BA17" s="9">
        <v>315.48099999999999</v>
      </c>
      <c r="BB17" s="9">
        <v>120.27800000000001</v>
      </c>
      <c r="BC17" s="9">
        <v>195.203</v>
      </c>
      <c r="BD17" s="9">
        <v>55.011000000000003</v>
      </c>
      <c r="BE17" s="9">
        <v>21.221</v>
      </c>
      <c r="BF17" s="9">
        <v>33.79</v>
      </c>
      <c r="BG17" s="9">
        <v>240.047</v>
      </c>
      <c r="BH17" s="9">
        <v>91.902000000000001</v>
      </c>
      <c r="BI17" s="9">
        <v>148.14500000000001</v>
      </c>
      <c r="BJ17" s="9">
        <v>33.97</v>
      </c>
      <c r="BK17" s="9">
        <v>14.486000000000001</v>
      </c>
      <c r="BL17" s="9">
        <v>19.484000000000002</v>
      </c>
      <c r="BM17" s="9">
        <v>69.492000000000004</v>
      </c>
      <c r="BN17" s="9">
        <v>26.545000000000002</v>
      </c>
      <c r="BO17" s="9">
        <v>42.947000000000003</v>
      </c>
      <c r="BP17" s="9">
        <v>60.137999999999998</v>
      </c>
      <c r="BQ17" s="9">
        <v>1.964</v>
      </c>
      <c r="BR17" s="9">
        <v>58.173999999999999</v>
      </c>
      <c r="BS17" s="9">
        <v>728.74800000000005</v>
      </c>
      <c r="BT17" s="9">
        <v>311.98</v>
      </c>
      <c r="BU17" s="9">
        <v>416.76900000000001</v>
      </c>
      <c r="BV17" s="9">
        <v>592.51700000000005</v>
      </c>
      <c r="BW17" s="9">
        <v>253.61199999999999</v>
      </c>
      <c r="BX17" s="9">
        <v>338.90600000000001</v>
      </c>
      <c r="BY17" s="9">
        <v>88.183000000000007</v>
      </c>
      <c r="BZ17" s="9">
        <v>37.734999999999999</v>
      </c>
      <c r="CA17" s="9">
        <v>50.448</v>
      </c>
      <c r="CB17" s="9">
        <v>504.334</v>
      </c>
      <c r="CC17" s="9">
        <v>215.87700000000001</v>
      </c>
      <c r="CD17" s="9">
        <v>288.45699999999999</v>
      </c>
      <c r="CE17" s="9">
        <v>3498.248</v>
      </c>
      <c r="CF17" s="9">
        <v>1839.2929999999999</v>
      </c>
      <c r="CG17" s="9">
        <v>1658.954</v>
      </c>
      <c r="CH17" s="9">
        <v>1907.8240000000001</v>
      </c>
      <c r="CI17" s="9">
        <v>813.78499999999997</v>
      </c>
      <c r="CJ17" s="9">
        <v>1094.038</v>
      </c>
      <c r="CK17" s="9">
        <v>298.89499999999998</v>
      </c>
      <c r="CL17" s="9">
        <v>117.45699999999999</v>
      </c>
      <c r="CM17" s="9">
        <v>181.43700000000001</v>
      </c>
      <c r="CN17" s="9">
        <v>4137.9979999999996</v>
      </c>
      <c r="CO17" s="9">
        <v>2018.2139999999999</v>
      </c>
      <c r="CP17" s="9">
        <v>2119.7829999999999</v>
      </c>
      <c r="CQ17" s="9">
        <v>2596.3530000000001</v>
      </c>
      <c r="CR17" s="9">
        <v>1341.3340000000001</v>
      </c>
      <c r="CS17" s="9">
        <v>1255.02</v>
      </c>
      <c r="CT17" s="9">
        <v>335.64699999999999</v>
      </c>
      <c r="CU17" s="9">
        <v>165.63499999999999</v>
      </c>
      <c r="CV17" s="9">
        <v>170.012</v>
      </c>
      <c r="CW17" s="9">
        <v>223.18100000000001</v>
      </c>
      <c r="CX17" s="9">
        <v>88.06</v>
      </c>
      <c r="CY17" s="9">
        <v>135.12100000000001</v>
      </c>
      <c r="CZ17" s="9">
        <v>118.461</v>
      </c>
      <c r="DA17" s="9">
        <v>57.018000000000001</v>
      </c>
      <c r="DB17" s="9">
        <v>61.442999999999998</v>
      </c>
      <c r="DC17" s="9">
        <v>233.84</v>
      </c>
      <c r="DD17" s="9">
        <v>97.909000000000006</v>
      </c>
      <c r="DE17" s="9">
        <v>135.93100000000001</v>
      </c>
      <c r="DF17" s="9">
        <v>215.60300000000001</v>
      </c>
      <c r="DG17" s="9">
        <v>85.337000000000003</v>
      </c>
      <c r="DH17" s="9">
        <v>130.267</v>
      </c>
      <c r="DI17" s="9">
        <v>490.89499999999998</v>
      </c>
      <c r="DJ17" s="9">
        <v>242.14500000000001</v>
      </c>
      <c r="DK17" s="9">
        <v>248.749</v>
      </c>
      <c r="DL17" s="9">
        <v>2105.4589999999998</v>
      </c>
      <c r="DM17" s="9">
        <v>1099.1880000000001</v>
      </c>
      <c r="DN17" s="9">
        <v>1006.271</v>
      </c>
      <c r="DO17" s="9">
        <v>448.899</v>
      </c>
      <c r="DP17" s="9">
        <v>216.84</v>
      </c>
      <c r="DQ17" s="9">
        <v>232.059</v>
      </c>
      <c r="DR17" s="9">
        <v>1688.0029999999999</v>
      </c>
      <c r="DS17" s="9">
        <v>840.05</v>
      </c>
      <c r="DT17" s="9">
        <v>847.95299999999997</v>
      </c>
      <c r="DU17" s="9">
        <v>202.364</v>
      </c>
      <c r="DV17" s="9">
        <v>90.513000000000005</v>
      </c>
      <c r="DW17" s="9">
        <v>111.852</v>
      </c>
      <c r="DX17" s="9">
        <v>2757.2280000000001</v>
      </c>
      <c r="DY17" s="9">
        <v>1415.2729999999999</v>
      </c>
      <c r="DZ17" s="9">
        <v>1341.954</v>
      </c>
      <c r="EA17" s="9">
        <v>2458.3989999999999</v>
      </c>
      <c r="EB17" s="9">
        <v>1272.2909999999999</v>
      </c>
      <c r="EC17" s="9">
        <v>1186.1079999999999</v>
      </c>
      <c r="ED17" s="9">
        <v>2305.7190000000001</v>
      </c>
      <c r="EE17" s="9">
        <v>1199.722</v>
      </c>
      <c r="EF17" s="9">
        <v>1105.9970000000001</v>
      </c>
      <c r="EG17" s="9">
        <v>585.78700000000003</v>
      </c>
      <c r="EH17" s="9">
        <v>283.649</v>
      </c>
      <c r="EI17" s="9">
        <v>302.137</v>
      </c>
      <c r="EJ17" s="9">
        <v>363.73700000000002</v>
      </c>
      <c r="EK17" s="9">
        <v>177.209</v>
      </c>
      <c r="EL17" s="9">
        <v>186.52799999999999</v>
      </c>
      <c r="EM17" s="9">
        <v>202.863</v>
      </c>
      <c r="EN17" s="9">
        <v>103.26900000000001</v>
      </c>
      <c r="EO17" s="9">
        <v>99.593000000000004</v>
      </c>
      <c r="EP17" s="9">
        <v>170.29499999999999</v>
      </c>
      <c r="EQ17" s="9">
        <v>94.795000000000002</v>
      </c>
      <c r="ER17" s="9">
        <v>75.498999999999995</v>
      </c>
      <c r="ES17" s="9">
        <v>1371.3489999999999</v>
      </c>
      <c r="ET17" s="9">
        <v>582.08600000000001</v>
      </c>
      <c r="EU17" s="9">
        <v>789.26400000000001</v>
      </c>
      <c r="EV17" s="9">
        <v>256.29899999999998</v>
      </c>
      <c r="EW17" s="9">
        <v>91.387</v>
      </c>
      <c r="EX17" s="9">
        <v>164.91200000000001</v>
      </c>
      <c r="EY17" s="9">
        <v>70.870999999999995</v>
      </c>
      <c r="EZ17" s="9">
        <v>29.65</v>
      </c>
      <c r="FA17" s="9">
        <v>41.22</v>
      </c>
      <c r="FB17" s="9">
        <v>221.982</v>
      </c>
      <c r="FC17" s="9">
        <v>80.281999999999996</v>
      </c>
      <c r="FD17" s="9">
        <v>141.69999999999999</v>
      </c>
      <c r="FE17" s="9">
        <v>45.314</v>
      </c>
      <c r="FF17" s="9">
        <v>18.077999999999999</v>
      </c>
      <c r="FG17" s="9">
        <v>27.234999999999999</v>
      </c>
      <c r="FH17" s="9">
        <v>167.4</v>
      </c>
      <c r="FI17" s="9">
        <v>60.787999999999997</v>
      </c>
      <c r="FJ17" s="9">
        <v>106.611</v>
      </c>
      <c r="FK17" s="9">
        <v>22.689</v>
      </c>
      <c r="FL17" s="9">
        <v>9.3420000000000005</v>
      </c>
      <c r="FM17" s="9">
        <v>13.347</v>
      </c>
      <c r="FN17" s="9">
        <v>35.686</v>
      </c>
      <c r="FO17" s="9">
        <v>11.528</v>
      </c>
      <c r="FP17" s="9">
        <v>24.158000000000001</v>
      </c>
      <c r="FQ17" s="9">
        <v>46.134</v>
      </c>
      <c r="FR17" s="9">
        <v>4.4210000000000003</v>
      </c>
      <c r="FS17" s="9">
        <v>41.713000000000001</v>
      </c>
      <c r="FT17" s="9">
        <v>588.22699999999998</v>
      </c>
      <c r="FU17" s="9">
        <v>257.83800000000002</v>
      </c>
      <c r="FV17" s="9">
        <v>330.38900000000001</v>
      </c>
      <c r="FW17" s="9">
        <v>427.96300000000002</v>
      </c>
      <c r="FX17" s="9">
        <v>186.60499999999999</v>
      </c>
      <c r="FY17" s="9">
        <v>241.358</v>
      </c>
      <c r="FZ17" s="9">
        <v>68.971000000000004</v>
      </c>
      <c r="GA17" s="9">
        <v>30.045000000000002</v>
      </c>
      <c r="GB17" s="9">
        <v>38.926000000000002</v>
      </c>
      <c r="GC17" s="9">
        <v>358.99299999999999</v>
      </c>
      <c r="GD17" s="9">
        <v>156.56100000000001</v>
      </c>
      <c r="GE17" s="9">
        <v>202.43199999999999</v>
      </c>
      <c r="GF17" s="9">
        <v>2665.3240000000001</v>
      </c>
      <c r="GG17" s="9">
        <v>1371.3779999999999</v>
      </c>
      <c r="GH17" s="9">
        <v>1293.9459999999999</v>
      </c>
      <c r="GI17" s="9">
        <v>1472.674</v>
      </c>
      <c r="GJ17" s="9">
        <v>646.83600000000001</v>
      </c>
      <c r="GK17" s="9">
        <v>825.83699999999999</v>
      </c>
      <c r="GL17" s="9">
        <v>201.316</v>
      </c>
      <c r="GM17" s="9">
        <v>75.677000000000007</v>
      </c>
      <c r="GN17" s="9">
        <v>125.63800000000001</v>
      </c>
      <c r="GO17" s="9">
        <v>1450.114</v>
      </c>
      <c r="GP17" s="9">
        <v>709.03</v>
      </c>
      <c r="GQ17" s="9">
        <v>741.08299999999997</v>
      </c>
      <c r="GR17" s="9">
        <v>847.99599999999998</v>
      </c>
      <c r="GS17" s="9">
        <v>443.834</v>
      </c>
      <c r="GT17" s="9">
        <v>404.16199999999998</v>
      </c>
      <c r="GU17" s="9">
        <v>112.929</v>
      </c>
      <c r="GV17" s="9">
        <v>58.726999999999997</v>
      </c>
      <c r="GW17" s="9">
        <v>54.201999999999998</v>
      </c>
      <c r="GX17" s="9">
        <v>77.501999999999995</v>
      </c>
      <c r="GY17" s="9">
        <v>32.557000000000002</v>
      </c>
      <c r="GZ17" s="9">
        <v>44.945</v>
      </c>
      <c r="HA17" s="9">
        <v>40.113999999999997</v>
      </c>
      <c r="HB17" s="9">
        <v>21.640999999999998</v>
      </c>
      <c r="HC17" s="9">
        <v>18.474</v>
      </c>
      <c r="HD17" s="9">
        <v>79.863</v>
      </c>
      <c r="HE17" s="9">
        <v>34.677999999999997</v>
      </c>
      <c r="HF17" s="9">
        <v>45.185000000000002</v>
      </c>
      <c r="HG17" s="9">
        <v>72.605999999999995</v>
      </c>
      <c r="HH17" s="9">
        <v>29.491</v>
      </c>
      <c r="HI17" s="9">
        <v>43.115000000000002</v>
      </c>
      <c r="HJ17" s="9">
        <v>126.298</v>
      </c>
      <c r="HK17" s="9">
        <v>65.846999999999994</v>
      </c>
      <c r="HL17" s="9">
        <v>60.451000000000001</v>
      </c>
      <c r="HM17" s="9">
        <v>721.69899999999996</v>
      </c>
      <c r="HN17" s="9">
        <v>377.98700000000002</v>
      </c>
      <c r="HO17" s="9">
        <v>343.71199999999999</v>
      </c>
      <c r="HP17" s="9">
        <v>116.393</v>
      </c>
      <c r="HQ17" s="9">
        <v>58.38</v>
      </c>
      <c r="HR17" s="9">
        <v>58.012999999999998</v>
      </c>
      <c r="HS17" s="9">
        <v>599.91200000000003</v>
      </c>
      <c r="HT17" s="9">
        <v>296.541</v>
      </c>
      <c r="HU17" s="9">
        <v>303.37200000000001</v>
      </c>
      <c r="HV17" s="9">
        <v>63.694000000000003</v>
      </c>
      <c r="HW17" s="9">
        <v>28.495999999999999</v>
      </c>
      <c r="HX17" s="9">
        <v>35.197000000000003</v>
      </c>
      <c r="HY17" s="9">
        <v>898.13699999999994</v>
      </c>
      <c r="HZ17" s="9">
        <v>468.339</v>
      </c>
      <c r="IA17" s="9">
        <v>429.798</v>
      </c>
      <c r="IB17" s="9">
        <v>826.01800000000003</v>
      </c>
      <c r="IC17" s="9">
        <v>428.19200000000001</v>
      </c>
      <c r="ID17" s="9">
        <v>397.82600000000002</v>
      </c>
      <c r="IE17" s="9">
        <v>777.34699999999998</v>
      </c>
      <c r="IF17" s="9">
        <v>405.43799999999999</v>
      </c>
      <c r="IG17" s="9">
        <v>371.90899999999999</v>
      </c>
      <c r="IH17" s="9">
        <v>190.636</v>
      </c>
      <c r="II17" s="9">
        <v>91.866</v>
      </c>
      <c r="IJ17" s="9">
        <v>98.77</v>
      </c>
      <c r="IK17" s="9">
        <v>108.31699999999999</v>
      </c>
      <c r="IL17" s="9">
        <v>54.371000000000002</v>
      </c>
      <c r="IM17" s="9">
        <v>53.945999999999998</v>
      </c>
      <c r="IN17" s="9">
        <v>58.177</v>
      </c>
      <c r="IO17" s="9">
        <v>29.866</v>
      </c>
      <c r="IP17" s="9">
        <v>28.311</v>
      </c>
      <c r="IQ17" s="9">
        <v>61.171999999999997</v>
      </c>
    </row>
    <row r="18" spans="1:251">
      <c r="A18" s="10">
        <v>44593</v>
      </c>
      <c r="B18" s="9">
        <v>219.93600000000001</v>
      </c>
      <c r="C18" s="9">
        <v>98.352000000000004</v>
      </c>
      <c r="D18" s="9">
        <v>121.583</v>
      </c>
      <c r="E18" s="9">
        <v>193.614</v>
      </c>
      <c r="F18" s="9">
        <v>78.646000000000001</v>
      </c>
      <c r="G18" s="9">
        <v>114.968</v>
      </c>
      <c r="H18" s="9">
        <v>780.70899999999995</v>
      </c>
      <c r="I18" s="9">
        <v>387.53699999999998</v>
      </c>
      <c r="J18" s="9">
        <v>393.17200000000003</v>
      </c>
      <c r="K18" s="9">
        <v>2703.2550000000001</v>
      </c>
      <c r="L18" s="9">
        <v>1451.0450000000001</v>
      </c>
      <c r="M18" s="9">
        <v>1252.21</v>
      </c>
      <c r="N18" s="9">
        <v>725.13300000000004</v>
      </c>
      <c r="O18" s="9">
        <v>354.33499999999998</v>
      </c>
      <c r="P18" s="9">
        <v>370.798</v>
      </c>
      <c r="Q18" s="9">
        <v>2162.739</v>
      </c>
      <c r="R18" s="9">
        <v>1106.8019999999999</v>
      </c>
      <c r="S18" s="9">
        <v>1055.9369999999999</v>
      </c>
      <c r="T18" s="9">
        <v>218.989</v>
      </c>
      <c r="U18" s="9">
        <v>107.958</v>
      </c>
      <c r="V18" s="9">
        <v>111.03</v>
      </c>
      <c r="W18" s="9">
        <v>3707.7950000000001</v>
      </c>
      <c r="X18" s="9">
        <v>1938.835</v>
      </c>
      <c r="Y18" s="9">
        <v>1768.961</v>
      </c>
      <c r="Z18" s="9">
        <v>3251.6030000000001</v>
      </c>
      <c r="AA18" s="9">
        <v>1710.9280000000001</v>
      </c>
      <c r="AB18" s="9">
        <v>1540.675</v>
      </c>
      <c r="AC18" s="9">
        <v>3051.5410000000002</v>
      </c>
      <c r="AD18" s="9">
        <v>1618.2909999999999</v>
      </c>
      <c r="AE18" s="9">
        <v>1433.25</v>
      </c>
      <c r="AF18" s="9">
        <v>943.24</v>
      </c>
      <c r="AG18" s="9">
        <v>443.94</v>
      </c>
      <c r="AH18" s="9">
        <v>499.29899999999998</v>
      </c>
      <c r="AI18" s="9">
        <v>576.78099999999995</v>
      </c>
      <c r="AJ18" s="9">
        <v>270.255</v>
      </c>
      <c r="AK18" s="9">
        <v>306.52699999999999</v>
      </c>
      <c r="AL18" s="9">
        <v>352.95</v>
      </c>
      <c r="AM18" s="9">
        <v>170.00200000000001</v>
      </c>
      <c r="AN18" s="9">
        <v>182.94800000000001</v>
      </c>
      <c r="AO18" s="9">
        <v>151.06899999999999</v>
      </c>
      <c r="AP18" s="9">
        <v>76.146000000000001</v>
      </c>
      <c r="AQ18" s="9">
        <v>74.923000000000002</v>
      </c>
      <c r="AR18" s="9">
        <v>1716.364</v>
      </c>
      <c r="AS18" s="9">
        <v>715.46</v>
      </c>
      <c r="AT18" s="9">
        <v>1000.904</v>
      </c>
      <c r="AU18" s="9">
        <v>331.16500000000002</v>
      </c>
      <c r="AV18" s="9">
        <v>130.10300000000001</v>
      </c>
      <c r="AW18" s="9">
        <v>201.06200000000001</v>
      </c>
      <c r="AX18" s="9">
        <v>80.706999999999994</v>
      </c>
      <c r="AY18" s="9">
        <v>36.119</v>
      </c>
      <c r="AZ18" s="9">
        <v>44.588000000000001</v>
      </c>
      <c r="BA18" s="9">
        <v>280.57900000000001</v>
      </c>
      <c r="BB18" s="9">
        <v>118.79900000000001</v>
      </c>
      <c r="BC18" s="9">
        <v>161.78100000000001</v>
      </c>
      <c r="BD18" s="9">
        <v>67.218000000000004</v>
      </c>
      <c r="BE18" s="9">
        <v>25.407</v>
      </c>
      <c r="BF18" s="9">
        <v>41.811</v>
      </c>
      <c r="BG18" s="9">
        <v>195.50299999999999</v>
      </c>
      <c r="BH18" s="9">
        <v>85.388999999999996</v>
      </c>
      <c r="BI18" s="9">
        <v>110.114</v>
      </c>
      <c r="BJ18" s="9">
        <v>16.196999999999999</v>
      </c>
      <c r="BK18" s="9">
        <v>6.2910000000000004</v>
      </c>
      <c r="BL18" s="9">
        <v>9.9060000000000006</v>
      </c>
      <c r="BM18" s="9">
        <v>52.024999999999999</v>
      </c>
      <c r="BN18" s="9">
        <v>12.744</v>
      </c>
      <c r="BO18" s="9">
        <v>39.280999999999999</v>
      </c>
      <c r="BP18" s="9">
        <v>54.174999999999997</v>
      </c>
      <c r="BQ18" s="9">
        <v>4.7009999999999996</v>
      </c>
      <c r="BR18" s="9">
        <v>49.475000000000001</v>
      </c>
      <c r="BS18" s="9">
        <v>724.05</v>
      </c>
      <c r="BT18" s="9">
        <v>330.23599999999999</v>
      </c>
      <c r="BU18" s="9">
        <v>393.81400000000002</v>
      </c>
      <c r="BV18" s="9">
        <v>483.673</v>
      </c>
      <c r="BW18" s="9">
        <v>207.68899999999999</v>
      </c>
      <c r="BX18" s="9">
        <v>275.98500000000001</v>
      </c>
      <c r="BY18" s="9">
        <v>93.885000000000005</v>
      </c>
      <c r="BZ18" s="9">
        <v>42.652000000000001</v>
      </c>
      <c r="CA18" s="9">
        <v>51.232999999999997</v>
      </c>
      <c r="CB18" s="9">
        <v>389.78899999999999</v>
      </c>
      <c r="CC18" s="9">
        <v>165.03700000000001</v>
      </c>
      <c r="CD18" s="9">
        <v>224.751</v>
      </c>
      <c r="CE18" s="9">
        <v>3577.8490000000002</v>
      </c>
      <c r="CF18" s="9">
        <v>1881.2339999999999</v>
      </c>
      <c r="CG18" s="9">
        <v>1696.615</v>
      </c>
      <c r="CH18" s="9">
        <v>1773.548</v>
      </c>
      <c r="CI18" s="9">
        <v>748.95399999999995</v>
      </c>
      <c r="CJ18" s="9">
        <v>1024.5940000000001</v>
      </c>
      <c r="CK18" s="9">
        <v>261.14499999999998</v>
      </c>
      <c r="CL18" s="9">
        <v>114.818</v>
      </c>
      <c r="CM18" s="9">
        <v>146.327</v>
      </c>
      <c r="CN18" s="9">
        <v>4189.9679999999998</v>
      </c>
      <c r="CO18" s="9">
        <v>2043.3230000000001</v>
      </c>
      <c r="CP18" s="9">
        <v>2146.645</v>
      </c>
      <c r="CQ18" s="9">
        <v>2706.3560000000002</v>
      </c>
      <c r="CR18" s="9">
        <v>1385.5450000000001</v>
      </c>
      <c r="CS18" s="9">
        <v>1320.8109999999999</v>
      </c>
      <c r="CT18" s="9">
        <v>304.13600000000002</v>
      </c>
      <c r="CU18" s="9">
        <v>155.19200000000001</v>
      </c>
      <c r="CV18" s="9">
        <v>148.94399999999999</v>
      </c>
      <c r="CW18" s="9">
        <v>193.29300000000001</v>
      </c>
      <c r="CX18" s="9">
        <v>79.47</v>
      </c>
      <c r="CY18" s="9">
        <v>113.82299999999999</v>
      </c>
      <c r="CZ18" s="9">
        <v>87.876999999999995</v>
      </c>
      <c r="DA18" s="9">
        <v>42.451000000000001</v>
      </c>
      <c r="DB18" s="9">
        <v>45.426000000000002</v>
      </c>
      <c r="DC18" s="9">
        <v>204.47</v>
      </c>
      <c r="DD18" s="9">
        <v>89.123000000000005</v>
      </c>
      <c r="DE18" s="9">
        <v>115.34699999999999</v>
      </c>
      <c r="DF18" s="9">
        <v>184.89699999999999</v>
      </c>
      <c r="DG18" s="9">
        <v>76.822000000000003</v>
      </c>
      <c r="DH18" s="9">
        <v>108.075</v>
      </c>
      <c r="DI18" s="9">
        <v>599.46199999999999</v>
      </c>
      <c r="DJ18" s="9">
        <v>288.35000000000002</v>
      </c>
      <c r="DK18" s="9">
        <v>311.11099999999999</v>
      </c>
      <c r="DL18" s="9">
        <v>2106.8939999999998</v>
      </c>
      <c r="DM18" s="9">
        <v>1097.1949999999999</v>
      </c>
      <c r="DN18" s="9">
        <v>1009.699</v>
      </c>
      <c r="DO18" s="9">
        <v>555.12800000000004</v>
      </c>
      <c r="DP18" s="9">
        <v>266.43400000000003</v>
      </c>
      <c r="DQ18" s="9">
        <v>288.69400000000002</v>
      </c>
      <c r="DR18" s="9">
        <v>1730.126</v>
      </c>
      <c r="DS18" s="9">
        <v>852.30899999999997</v>
      </c>
      <c r="DT18" s="9">
        <v>877.81600000000003</v>
      </c>
      <c r="DU18" s="9">
        <v>195.59899999999999</v>
      </c>
      <c r="DV18" s="9">
        <v>96.272999999999996</v>
      </c>
      <c r="DW18" s="9">
        <v>99.325999999999993</v>
      </c>
      <c r="DX18" s="9">
        <v>2855.0410000000002</v>
      </c>
      <c r="DY18" s="9">
        <v>1455.992</v>
      </c>
      <c r="DZ18" s="9">
        <v>1399.049</v>
      </c>
      <c r="EA18" s="9">
        <v>2500.1759999999999</v>
      </c>
      <c r="EB18" s="9">
        <v>1289.681</v>
      </c>
      <c r="EC18" s="9">
        <v>1210.4949999999999</v>
      </c>
      <c r="ED18" s="9">
        <v>2364.806</v>
      </c>
      <c r="EE18" s="9">
        <v>1223.31</v>
      </c>
      <c r="EF18" s="9">
        <v>1141.4960000000001</v>
      </c>
      <c r="EG18" s="9">
        <v>664.19500000000005</v>
      </c>
      <c r="EH18" s="9">
        <v>317.57</v>
      </c>
      <c r="EI18" s="9">
        <v>346.62599999999998</v>
      </c>
      <c r="EJ18" s="9">
        <v>410.41199999999998</v>
      </c>
      <c r="EK18" s="9">
        <v>203.84</v>
      </c>
      <c r="EL18" s="9">
        <v>206.572</v>
      </c>
      <c r="EM18" s="9">
        <v>261.72699999999998</v>
      </c>
      <c r="EN18" s="9">
        <v>133.393</v>
      </c>
      <c r="EO18" s="9">
        <v>128.334</v>
      </c>
      <c r="EP18" s="9">
        <v>116.943</v>
      </c>
      <c r="EQ18" s="9">
        <v>64.372</v>
      </c>
      <c r="ER18" s="9">
        <v>52.570999999999998</v>
      </c>
      <c r="ES18" s="9">
        <v>1366.6690000000001</v>
      </c>
      <c r="ET18" s="9">
        <v>593.40599999999995</v>
      </c>
      <c r="EU18" s="9">
        <v>773.26300000000003</v>
      </c>
      <c r="EV18" s="9">
        <v>240.36199999999999</v>
      </c>
      <c r="EW18" s="9">
        <v>94.739000000000004</v>
      </c>
      <c r="EX18" s="9">
        <v>145.624</v>
      </c>
      <c r="EY18" s="9">
        <v>74.784999999999997</v>
      </c>
      <c r="EZ18" s="9">
        <v>33.470999999999997</v>
      </c>
      <c r="FA18" s="9">
        <v>41.314999999999998</v>
      </c>
      <c r="FB18" s="9">
        <v>202.9</v>
      </c>
      <c r="FC18" s="9">
        <v>81.088999999999999</v>
      </c>
      <c r="FD18" s="9">
        <v>121.812</v>
      </c>
      <c r="FE18" s="9">
        <v>37.42</v>
      </c>
      <c r="FF18" s="9">
        <v>13.236000000000001</v>
      </c>
      <c r="FG18" s="9">
        <v>24.184000000000001</v>
      </c>
      <c r="FH18" s="9">
        <v>150.04499999999999</v>
      </c>
      <c r="FI18" s="9">
        <v>62.588999999999999</v>
      </c>
      <c r="FJ18" s="9">
        <v>87.454999999999998</v>
      </c>
      <c r="FK18" s="9">
        <v>25.318000000000001</v>
      </c>
      <c r="FL18" s="9">
        <v>12.561999999999999</v>
      </c>
      <c r="FM18" s="9">
        <v>12.756</v>
      </c>
      <c r="FN18" s="9">
        <v>38.521000000000001</v>
      </c>
      <c r="FO18" s="9">
        <v>14.147</v>
      </c>
      <c r="FP18" s="9">
        <v>24.373999999999999</v>
      </c>
      <c r="FQ18" s="9">
        <v>41.023000000000003</v>
      </c>
      <c r="FR18" s="9">
        <v>2.419</v>
      </c>
      <c r="FS18" s="9">
        <v>38.603000000000002</v>
      </c>
      <c r="FT18" s="9">
        <v>599.03099999999995</v>
      </c>
      <c r="FU18" s="9">
        <v>266.27999999999997</v>
      </c>
      <c r="FV18" s="9">
        <v>332.75</v>
      </c>
      <c r="FW18" s="9">
        <v>358.36500000000001</v>
      </c>
      <c r="FX18" s="9">
        <v>159.608</v>
      </c>
      <c r="FY18" s="9">
        <v>198.75700000000001</v>
      </c>
      <c r="FZ18" s="9">
        <v>56.883000000000003</v>
      </c>
      <c r="GA18" s="9">
        <v>22.882000000000001</v>
      </c>
      <c r="GB18" s="9">
        <v>34.002000000000002</v>
      </c>
      <c r="GC18" s="9">
        <v>301.48099999999999</v>
      </c>
      <c r="GD18" s="9">
        <v>136.726</v>
      </c>
      <c r="GE18" s="9">
        <v>164.755</v>
      </c>
      <c r="GF18" s="9">
        <v>2763.239</v>
      </c>
      <c r="GG18" s="9">
        <v>1408.4269999999999</v>
      </c>
      <c r="GH18" s="9">
        <v>1354.8130000000001</v>
      </c>
      <c r="GI18" s="9">
        <v>1426.7280000000001</v>
      </c>
      <c r="GJ18" s="9">
        <v>634.89599999999996</v>
      </c>
      <c r="GK18" s="9">
        <v>791.83199999999999</v>
      </c>
      <c r="GL18" s="9">
        <v>188.32300000000001</v>
      </c>
      <c r="GM18" s="9">
        <v>75.84</v>
      </c>
      <c r="GN18" s="9">
        <v>112.483</v>
      </c>
      <c r="GO18" s="9">
        <v>1449.4079999999999</v>
      </c>
      <c r="GP18" s="9">
        <v>708.48599999999999</v>
      </c>
      <c r="GQ18" s="9">
        <v>740.92200000000003</v>
      </c>
      <c r="GR18" s="9">
        <v>880.24900000000002</v>
      </c>
      <c r="GS18" s="9">
        <v>453.28899999999999</v>
      </c>
      <c r="GT18" s="9">
        <v>426.96</v>
      </c>
      <c r="GU18" s="9">
        <v>96.185000000000002</v>
      </c>
      <c r="GV18" s="9">
        <v>44.08</v>
      </c>
      <c r="GW18" s="9">
        <v>52.104999999999997</v>
      </c>
      <c r="GX18" s="9">
        <v>65.38</v>
      </c>
      <c r="GY18" s="9">
        <v>21.422000000000001</v>
      </c>
      <c r="GZ18" s="9">
        <v>43.957999999999998</v>
      </c>
      <c r="HA18" s="9">
        <v>29.181000000000001</v>
      </c>
      <c r="HB18" s="9">
        <v>11.188000000000001</v>
      </c>
      <c r="HC18" s="9">
        <v>17.992999999999999</v>
      </c>
      <c r="HD18" s="9">
        <v>69.503</v>
      </c>
      <c r="HE18" s="9">
        <v>24.978999999999999</v>
      </c>
      <c r="HF18" s="9">
        <v>44.524000000000001</v>
      </c>
      <c r="HG18" s="9">
        <v>60.540999999999997</v>
      </c>
      <c r="HH18" s="9">
        <v>19.951000000000001</v>
      </c>
      <c r="HI18" s="9">
        <v>40.590000000000003</v>
      </c>
      <c r="HJ18" s="9">
        <v>178.518</v>
      </c>
      <c r="HK18" s="9">
        <v>84.902000000000001</v>
      </c>
      <c r="HL18" s="9">
        <v>93.616</v>
      </c>
      <c r="HM18" s="9">
        <v>701.73099999999999</v>
      </c>
      <c r="HN18" s="9">
        <v>368.387</v>
      </c>
      <c r="HO18" s="9">
        <v>333.34399999999999</v>
      </c>
      <c r="HP18" s="9">
        <v>169.202</v>
      </c>
      <c r="HQ18" s="9">
        <v>80.331999999999994</v>
      </c>
      <c r="HR18" s="9">
        <v>88.87</v>
      </c>
      <c r="HS18" s="9">
        <v>573.38900000000001</v>
      </c>
      <c r="HT18" s="9">
        <v>283.87299999999999</v>
      </c>
      <c r="HU18" s="9">
        <v>289.51600000000002</v>
      </c>
      <c r="HV18" s="9">
        <v>60.006</v>
      </c>
      <c r="HW18" s="9">
        <v>29.044</v>
      </c>
      <c r="HX18" s="9">
        <v>30.962</v>
      </c>
      <c r="HY18" s="9">
        <v>943.63599999999997</v>
      </c>
      <c r="HZ18" s="9">
        <v>482.84399999999999</v>
      </c>
      <c r="IA18" s="9">
        <v>460.79199999999997</v>
      </c>
      <c r="IB18" s="9">
        <v>833.81700000000001</v>
      </c>
      <c r="IC18" s="9">
        <v>434.92599999999999</v>
      </c>
      <c r="ID18" s="9">
        <v>398.89100000000002</v>
      </c>
      <c r="IE18" s="9">
        <v>779.89499999999998</v>
      </c>
      <c r="IF18" s="9">
        <v>408.88099999999997</v>
      </c>
      <c r="IG18" s="9">
        <v>371.01299999999998</v>
      </c>
      <c r="IH18" s="9">
        <v>229.566</v>
      </c>
      <c r="II18" s="9">
        <v>109.871</v>
      </c>
      <c r="IJ18" s="9">
        <v>119.69499999999999</v>
      </c>
      <c r="IK18" s="9">
        <v>139.27600000000001</v>
      </c>
      <c r="IL18" s="9">
        <v>70.55</v>
      </c>
      <c r="IM18" s="9">
        <v>68.725999999999999</v>
      </c>
      <c r="IN18" s="9">
        <v>75.89</v>
      </c>
      <c r="IO18" s="9">
        <v>40.994999999999997</v>
      </c>
      <c r="IP18" s="9">
        <v>34.895000000000003</v>
      </c>
      <c r="IQ18" s="9">
        <v>45.923999999999999</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Q18"/>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2012</v>
      </c>
      <c r="C1" s="3" t="s">
        <v>2013</v>
      </c>
      <c r="D1" s="3" t="s">
        <v>2014</v>
      </c>
      <c r="E1" s="3" t="s">
        <v>2015</v>
      </c>
      <c r="F1" s="3" t="s">
        <v>2016</v>
      </c>
      <c r="G1" s="3" t="s">
        <v>2017</v>
      </c>
      <c r="H1" s="3" t="s">
        <v>2018</v>
      </c>
      <c r="I1" s="3" t="s">
        <v>2019</v>
      </c>
      <c r="J1" s="3" t="s">
        <v>2020</v>
      </c>
      <c r="K1" s="3" t="s">
        <v>2021</v>
      </c>
      <c r="L1" s="3" t="s">
        <v>2022</v>
      </c>
      <c r="M1" s="3" t="s">
        <v>2023</v>
      </c>
      <c r="N1" s="3" t="s">
        <v>2024</v>
      </c>
      <c r="O1" s="3" t="s">
        <v>2025</v>
      </c>
      <c r="P1" s="3" t="s">
        <v>2026</v>
      </c>
      <c r="Q1" s="3" t="s">
        <v>2027</v>
      </c>
      <c r="R1" s="3" t="s">
        <v>2028</v>
      </c>
      <c r="S1" s="3" t="s">
        <v>2029</v>
      </c>
      <c r="T1" s="3" t="s">
        <v>2030</v>
      </c>
      <c r="U1" s="3" t="s">
        <v>2031</v>
      </c>
      <c r="V1" s="3" t="s">
        <v>2032</v>
      </c>
      <c r="W1" s="3" t="s">
        <v>2033</v>
      </c>
      <c r="X1" s="3" t="s">
        <v>2034</v>
      </c>
      <c r="Y1" s="3" t="s">
        <v>2035</v>
      </c>
      <c r="Z1" s="3" t="s">
        <v>2036</v>
      </c>
      <c r="AA1" s="3" t="s">
        <v>2037</v>
      </c>
      <c r="AB1" s="3" t="s">
        <v>2038</v>
      </c>
      <c r="AC1" s="3" t="s">
        <v>2039</v>
      </c>
      <c r="AD1" s="3" t="s">
        <v>2040</v>
      </c>
      <c r="AE1" s="3" t="s">
        <v>2041</v>
      </c>
      <c r="AF1" s="3" t="s">
        <v>2042</v>
      </c>
      <c r="AG1" s="3" t="s">
        <v>2043</v>
      </c>
      <c r="AH1" s="3" t="s">
        <v>2044</v>
      </c>
      <c r="AI1" s="3" t="s">
        <v>2045</v>
      </c>
      <c r="AJ1" s="3" t="s">
        <v>2046</v>
      </c>
      <c r="AK1" s="3" t="s">
        <v>2047</v>
      </c>
      <c r="AL1" s="3" t="s">
        <v>2048</v>
      </c>
      <c r="AM1" s="3" t="s">
        <v>2049</v>
      </c>
      <c r="AN1" s="3" t="s">
        <v>2050</v>
      </c>
      <c r="AO1" s="3" t="s">
        <v>2051</v>
      </c>
      <c r="AP1" s="3" t="s">
        <v>2052</v>
      </c>
      <c r="AQ1" s="3" t="s">
        <v>2053</v>
      </c>
      <c r="AR1" s="3" t="s">
        <v>2054</v>
      </c>
      <c r="AS1" s="3" t="s">
        <v>2055</v>
      </c>
      <c r="AT1" s="3" t="s">
        <v>2056</v>
      </c>
      <c r="AU1" s="3" t="s">
        <v>2057</v>
      </c>
      <c r="AV1" s="3" t="s">
        <v>2058</v>
      </c>
      <c r="AW1" s="3" t="s">
        <v>2059</v>
      </c>
      <c r="AX1" s="3" t="s">
        <v>2060</v>
      </c>
      <c r="AY1" s="3" t="s">
        <v>2061</v>
      </c>
      <c r="AZ1" s="3" t="s">
        <v>2062</v>
      </c>
      <c r="BA1" s="3" t="s">
        <v>2063</v>
      </c>
      <c r="BB1" s="3" t="s">
        <v>2064</v>
      </c>
      <c r="BC1" s="3" t="s">
        <v>2065</v>
      </c>
      <c r="BD1" s="3" t="s">
        <v>2066</v>
      </c>
      <c r="BE1" s="3" t="s">
        <v>2067</v>
      </c>
      <c r="BF1" s="3" t="s">
        <v>2068</v>
      </c>
      <c r="BG1" s="3" t="s">
        <v>2069</v>
      </c>
      <c r="BH1" s="3" t="s">
        <v>2070</v>
      </c>
      <c r="BI1" s="3" t="s">
        <v>2071</v>
      </c>
      <c r="BJ1" s="3" t="s">
        <v>2072</v>
      </c>
      <c r="BK1" s="3" t="s">
        <v>2073</v>
      </c>
      <c r="BL1" s="3" t="s">
        <v>2074</v>
      </c>
      <c r="BM1" s="3" t="s">
        <v>2075</v>
      </c>
      <c r="BN1" s="3" t="s">
        <v>2076</v>
      </c>
      <c r="BO1" s="3" t="s">
        <v>2077</v>
      </c>
      <c r="BP1" s="3" t="s">
        <v>2078</v>
      </c>
      <c r="BQ1" s="3" t="s">
        <v>2079</v>
      </c>
      <c r="BR1" s="3" t="s">
        <v>2080</v>
      </c>
      <c r="BS1" s="3" t="s">
        <v>2081</v>
      </c>
      <c r="BT1" s="3" t="s">
        <v>2082</v>
      </c>
      <c r="BU1" s="3" t="s">
        <v>2083</v>
      </c>
      <c r="BV1" s="3" t="s">
        <v>2084</v>
      </c>
      <c r="BW1" s="3" t="s">
        <v>2085</v>
      </c>
      <c r="BX1" s="3" t="s">
        <v>2086</v>
      </c>
      <c r="BY1" s="3" t="s">
        <v>2087</v>
      </c>
      <c r="BZ1" s="3" t="s">
        <v>2088</v>
      </c>
      <c r="CA1" s="3" t="s">
        <v>2089</v>
      </c>
      <c r="CB1" s="3" t="s">
        <v>2090</v>
      </c>
      <c r="CC1" s="3" t="s">
        <v>2091</v>
      </c>
      <c r="CD1" s="3" t="s">
        <v>2092</v>
      </c>
      <c r="CE1" s="3" t="s">
        <v>2093</v>
      </c>
      <c r="CF1" s="3" t="s">
        <v>2094</v>
      </c>
      <c r="CG1" s="3" t="s">
        <v>2095</v>
      </c>
      <c r="CH1" s="3" t="s">
        <v>2096</v>
      </c>
      <c r="CI1" s="3" t="s">
        <v>2097</v>
      </c>
      <c r="CJ1" s="3" t="s">
        <v>2098</v>
      </c>
      <c r="CK1" s="3" t="s">
        <v>2099</v>
      </c>
      <c r="CL1" s="3" t="s">
        <v>2100</v>
      </c>
      <c r="CM1" s="3" t="s">
        <v>2101</v>
      </c>
      <c r="CN1" s="3" t="s">
        <v>2102</v>
      </c>
      <c r="CO1" s="3" t="s">
        <v>2103</v>
      </c>
      <c r="CP1" s="3" t="s">
        <v>2104</v>
      </c>
      <c r="CQ1" s="3" t="s">
        <v>2105</v>
      </c>
      <c r="CR1" s="3" t="s">
        <v>2106</v>
      </c>
      <c r="CS1" s="3" t="s">
        <v>2107</v>
      </c>
      <c r="CT1" s="3" t="s">
        <v>2108</v>
      </c>
      <c r="CU1" s="3" t="s">
        <v>2109</v>
      </c>
      <c r="CV1" s="3" t="s">
        <v>2110</v>
      </c>
      <c r="CW1" s="3" t="s">
        <v>2111</v>
      </c>
      <c r="CX1" s="3" t="s">
        <v>2112</v>
      </c>
      <c r="CY1" s="3" t="s">
        <v>2113</v>
      </c>
      <c r="CZ1" s="3" t="s">
        <v>2114</v>
      </c>
      <c r="DA1" s="3" t="s">
        <v>2115</v>
      </c>
      <c r="DB1" s="3" t="s">
        <v>2116</v>
      </c>
      <c r="DC1" s="3" t="s">
        <v>2117</v>
      </c>
      <c r="DD1" s="3" t="s">
        <v>2118</v>
      </c>
      <c r="DE1" s="3" t="s">
        <v>2119</v>
      </c>
      <c r="DF1" s="3" t="s">
        <v>2120</v>
      </c>
      <c r="DG1" s="3" t="s">
        <v>2121</v>
      </c>
      <c r="DH1" s="3" t="s">
        <v>2122</v>
      </c>
      <c r="DI1" s="3" t="s">
        <v>2123</v>
      </c>
      <c r="DJ1" s="3" t="s">
        <v>2124</v>
      </c>
      <c r="DK1" s="3" t="s">
        <v>2125</v>
      </c>
      <c r="DL1" s="3" t="s">
        <v>2126</v>
      </c>
      <c r="DM1" s="3" t="s">
        <v>2127</v>
      </c>
      <c r="DN1" s="3" t="s">
        <v>2128</v>
      </c>
      <c r="DO1" s="3" t="s">
        <v>2129</v>
      </c>
      <c r="DP1" s="3" t="s">
        <v>2130</v>
      </c>
      <c r="DQ1" s="3" t="s">
        <v>2131</v>
      </c>
      <c r="DR1" s="3" t="s">
        <v>2132</v>
      </c>
      <c r="DS1" s="3" t="s">
        <v>2133</v>
      </c>
      <c r="DT1" s="3" t="s">
        <v>2134</v>
      </c>
      <c r="DU1" s="3" t="s">
        <v>2135</v>
      </c>
      <c r="DV1" s="3" t="s">
        <v>2136</v>
      </c>
      <c r="DW1" s="3" t="s">
        <v>2137</v>
      </c>
      <c r="DX1" s="3" t="s">
        <v>2138</v>
      </c>
      <c r="DY1" s="3" t="s">
        <v>2139</v>
      </c>
      <c r="DZ1" s="3" t="s">
        <v>2140</v>
      </c>
      <c r="EA1" s="3" t="s">
        <v>2141</v>
      </c>
      <c r="EB1" s="3" t="s">
        <v>2142</v>
      </c>
      <c r="EC1" s="3" t="s">
        <v>2143</v>
      </c>
      <c r="ED1" s="3" t="s">
        <v>2144</v>
      </c>
      <c r="EE1" s="3" t="s">
        <v>2145</v>
      </c>
      <c r="EF1" s="3" t="s">
        <v>2146</v>
      </c>
      <c r="EG1" s="3" t="s">
        <v>2147</v>
      </c>
      <c r="EH1" s="3" t="s">
        <v>2148</v>
      </c>
      <c r="EI1" s="3" t="s">
        <v>2149</v>
      </c>
      <c r="EJ1" s="3" t="s">
        <v>2150</v>
      </c>
      <c r="EK1" s="3" t="s">
        <v>2151</v>
      </c>
      <c r="EL1" s="3" t="s">
        <v>2152</v>
      </c>
      <c r="EM1" s="3" t="s">
        <v>2153</v>
      </c>
      <c r="EN1" s="3" t="s">
        <v>2154</v>
      </c>
      <c r="EO1" s="3" t="s">
        <v>2155</v>
      </c>
      <c r="EP1" s="3" t="s">
        <v>2156</v>
      </c>
      <c r="EQ1" s="3" t="s">
        <v>2157</v>
      </c>
      <c r="ER1" s="3" t="s">
        <v>2158</v>
      </c>
      <c r="ES1" s="3" t="s">
        <v>2159</v>
      </c>
      <c r="ET1" s="3" t="s">
        <v>2160</v>
      </c>
      <c r="EU1" s="3" t="s">
        <v>2161</v>
      </c>
      <c r="EV1" s="3" t="s">
        <v>2162</v>
      </c>
      <c r="EW1" s="3" t="s">
        <v>2163</v>
      </c>
      <c r="EX1" s="3" t="s">
        <v>2164</v>
      </c>
      <c r="EY1" s="3" t="s">
        <v>2165</v>
      </c>
      <c r="EZ1" s="3" t="s">
        <v>2166</v>
      </c>
      <c r="FA1" s="3" t="s">
        <v>2167</v>
      </c>
      <c r="FB1" s="3" t="s">
        <v>2168</v>
      </c>
      <c r="FC1" s="3" t="s">
        <v>2169</v>
      </c>
      <c r="FD1" s="3" t="s">
        <v>2170</v>
      </c>
      <c r="FE1" s="3" t="s">
        <v>2171</v>
      </c>
      <c r="FF1" s="3" t="s">
        <v>2172</v>
      </c>
      <c r="FG1" s="3" t="s">
        <v>2173</v>
      </c>
      <c r="FH1" s="3" t="s">
        <v>2174</v>
      </c>
      <c r="FI1" s="3" t="s">
        <v>2175</v>
      </c>
      <c r="FJ1" s="3" t="s">
        <v>2176</v>
      </c>
      <c r="FK1" s="3" t="s">
        <v>2177</v>
      </c>
      <c r="FL1" s="3" t="s">
        <v>2178</v>
      </c>
      <c r="FM1" s="3" t="s">
        <v>2179</v>
      </c>
      <c r="FN1" s="3" t="s">
        <v>2180</v>
      </c>
      <c r="FO1" s="3" t="s">
        <v>2181</v>
      </c>
      <c r="FP1" s="3" t="s">
        <v>2182</v>
      </c>
      <c r="FQ1" s="3" t="s">
        <v>2183</v>
      </c>
      <c r="FR1" s="3" t="s">
        <v>2184</v>
      </c>
      <c r="FS1" s="3" t="s">
        <v>2185</v>
      </c>
      <c r="FT1" s="3" t="s">
        <v>2186</v>
      </c>
      <c r="FU1" s="3" t="s">
        <v>2187</v>
      </c>
      <c r="FV1" s="3" t="s">
        <v>2188</v>
      </c>
      <c r="FW1" s="3" t="s">
        <v>2189</v>
      </c>
      <c r="FX1" s="3" t="s">
        <v>2190</v>
      </c>
      <c r="FY1" s="3" t="s">
        <v>2191</v>
      </c>
      <c r="FZ1" s="3" t="s">
        <v>2192</v>
      </c>
      <c r="GA1" s="3" t="s">
        <v>2193</v>
      </c>
      <c r="GB1" s="3" t="s">
        <v>2194</v>
      </c>
      <c r="GC1" s="3" t="s">
        <v>2195</v>
      </c>
      <c r="GD1" s="3" t="s">
        <v>2196</v>
      </c>
      <c r="GE1" s="3" t="s">
        <v>2197</v>
      </c>
      <c r="GF1" s="3" t="s">
        <v>2198</v>
      </c>
      <c r="GG1" s="3" t="s">
        <v>2199</v>
      </c>
      <c r="GH1" s="3" t="s">
        <v>2200</v>
      </c>
      <c r="GI1" s="3" t="s">
        <v>2201</v>
      </c>
      <c r="GJ1" s="3" t="s">
        <v>2202</v>
      </c>
      <c r="GK1" s="3" t="s">
        <v>2203</v>
      </c>
      <c r="GL1" s="3" t="s">
        <v>2204</v>
      </c>
      <c r="GM1" s="3" t="s">
        <v>2205</v>
      </c>
      <c r="GN1" s="3" t="s">
        <v>2206</v>
      </c>
      <c r="GO1" s="3" t="s">
        <v>2207</v>
      </c>
      <c r="GP1" s="3" t="s">
        <v>2208</v>
      </c>
      <c r="GQ1" s="3" t="s">
        <v>2209</v>
      </c>
      <c r="GR1" s="3" t="s">
        <v>2210</v>
      </c>
      <c r="GS1" s="3" t="s">
        <v>2211</v>
      </c>
      <c r="GT1" s="3" t="s">
        <v>2212</v>
      </c>
      <c r="GU1" s="3" t="s">
        <v>2213</v>
      </c>
      <c r="GV1" s="3" t="s">
        <v>2214</v>
      </c>
      <c r="GW1" s="3" t="s">
        <v>2215</v>
      </c>
      <c r="GX1" s="3" t="s">
        <v>2216</v>
      </c>
      <c r="GY1" s="3" t="s">
        <v>2217</v>
      </c>
      <c r="GZ1" s="3" t="s">
        <v>2218</v>
      </c>
      <c r="HA1" s="3" t="s">
        <v>2219</v>
      </c>
      <c r="HB1" s="3" t="s">
        <v>2220</v>
      </c>
      <c r="HC1" s="3" t="s">
        <v>2221</v>
      </c>
      <c r="HD1" s="3" t="s">
        <v>2222</v>
      </c>
      <c r="HE1" s="3" t="s">
        <v>2223</v>
      </c>
      <c r="HF1" s="3" t="s">
        <v>2224</v>
      </c>
      <c r="HG1" s="3" t="s">
        <v>2225</v>
      </c>
      <c r="HH1" s="3" t="s">
        <v>2226</v>
      </c>
      <c r="HI1" s="3" t="s">
        <v>2227</v>
      </c>
      <c r="HJ1" s="3" t="s">
        <v>2228</v>
      </c>
      <c r="HK1" s="3" t="s">
        <v>2229</v>
      </c>
      <c r="HL1" s="3" t="s">
        <v>2230</v>
      </c>
      <c r="HM1" s="3" t="s">
        <v>2231</v>
      </c>
      <c r="HN1" s="3" t="s">
        <v>2232</v>
      </c>
      <c r="HO1" s="3" t="s">
        <v>2233</v>
      </c>
      <c r="HP1" s="3" t="s">
        <v>2234</v>
      </c>
      <c r="HQ1" s="3" t="s">
        <v>2235</v>
      </c>
      <c r="HR1" s="3" t="s">
        <v>2236</v>
      </c>
      <c r="HS1" s="3" t="s">
        <v>2237</v>
      </c>
      <c r="HT1" s="3" t="s">
        <v>2238</v>
      </c>
      <c r="HU1" s="3" t="s">
        <v>2239</v>
      </c>
      <c r="HV1" s="3" t="s">
        <v>2240</v>
      </c>
      <c r="HW1" s="3" t="s">
        <v>2241</v>
      </c>
      <c r="HX1" s="3" t="s">
        <v>2242</v>
      </c>
      <c r="HY1" s="3" t="s">
        <v>2243</v>
      </c>
      <c r="HZ1" s="3" t="s">
        <v>2244</v>
      </c>
      <c r="IA1" s="3" t="s">
        <v>2245</v>
      </c>
      <c r="IB1" s="3" t="s">
        <v>2246</v>
      </c>
      <c r="IC1" s="3" t="s">
        <v>2247</v>
      </c>
      <c r="ID1" s="3" t="s">
        <v>2248</v>
      </c>
      <c r="IE1" s="3" t="s">
        <v>2249</v>
      </c>
      <c r="IF1" s="3" t="s">
        <v>2250</v>
      </c>
      <c r="IG1" s="3" t="s">
        <v>2251</v>
      </c>
      <c r="IH1" s="3" t="s">
        <v>2252</v>
      </c>
      <c r="II1" s="3" t="s">
        <v>2253</v>
      </c>
      <c r="IJ1" s="3" t="s">
        <v>2254</v>
      </c>
      <c r="IK1" s="3" t="s">
        <v>2255</v>
      </c>
      <c r="IL1" s="3" t="s">
        <v>2256</v>
      </c>
      <c r="IM1" s="3" t="s">
        <v>2257</v>
      </c>
      <c r="IN1" s="3" t="s">
        <v>2258</v>
      </c>
      <c r="IO1" s="3" t="s">
        <v>2259</v>
      </c>
      <c r="IP1" s="3" t="s">
        <v>2260</v>
      </c>
      <c r="IQ1" s="3" t="s">
        <v>2261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44593</v>
      </c>
      <c r="C8" s="6">
        <v>44593</v>
      </c>
      <c r="D8" s="6">
        <v>44593</v>
      </c>
      <c r="E8" s="6">
        <v>44593</v>
      </c>
      <c r="F8" s="6">
        <v>44593</v>
      </c>
      <c r="G8" s="6">
        <v>44593</v>
      </c>
      <c r="H8" s="6">
        <v>44593</v>
      </c>
      <c r="I8" s="6">
        <v>44593</v>
      </c>
      <c r="J8" s="6">
        <v>44593</v>
      </c>
      <c r="K8" s="6">
        <v>44593</v>
      </c>
      <c r="L8" s="6">
        <v>44593</v>
      </c>
      <c r="M8" s="6">
        <v>44593</v>
      </c>
      <c r="N8" s="6">
        <v>44593</v>
      </c>
      <c r="O8" s="6">
        <v>44593</v>
      </c>
      <c r="P8" s="6">
        <v>44593</v>
      </c>
      <c r="Q8" s="6">
        <v>44593</v>
      </c>
      <c r="R8" s="6">
        <v>44593</v>
      </c>
      <c r="S8" s="6">
        <v>44593</v>
      </c>
      <c r="T8" s="6">
        <v>44593</v>
      </c>
      <c r="U8" s="6">
        <v>44593</v>
      </c>
      <c r="V8" s="6">
        <v>44593</v>
      </c>
      <c r="W8" s="6">
        <v>44593</v>
      </c>
      <c r="X8" s="6">
        <v>44593</v>
      </c>
      <c r="Y8" s="6">
        <v>44593</v>
      </c>
      <c r="Z8" s="6">
        <v>44593</v>
      </c>
      <c r="AA8" s="6">
        <v>44593</v>
      </c>
      <c r="AB8" s="6">
        <v>44593</v>
      </c>
      <c r="AC8" s="6">
        <v>44593</v>
      </c>
      <c r="AD8" s="6">
        <v>44593</v>
      </c>
      <c r="AE8" s="6">
        <v>44593</v>
      </c>
      <c r="AF8" s="6">
        <v>44593</v>
      </c>
      <c r="AG8" s="6">
        <v>44593</v>
      </c>
      <c r="AH8" s="6">
        <v>44593</v>
      </c>
      <c r="AI8" s="6">
        <v>44593</v>
      </c>
      <c r="AJ8" s="6">
        <v>44593</v>
      </c>
      <c r="AK8" s="6">
        <v>44593</v>
      </c>
      <c r="AL8" s="6">
        <v>44593</v>
      </c>
      <c r="AM8" s="6">
        <v>44593</v>
      </c>
      <c r="AN8" s="6">
        <v>44593</v>
      </c>
      <c r="AO8" s="6">
        <v>44593</v>
      </c>
      <c r="AP8" s="6">
        <v>44593</v>
      </c>
      <c r="AQ8" s="6">
        <v>44593</v>
      </c>
      <c r="AR8" s="6">
        <v>44593</v>
      </c>
      <c r="AS8" s="6">
        <v>44593</v>
      </c>
      <c r="AT8" s="6">
        <v>44593</v>
      </c>
      <c r="AU8" s="6">
        <v>44593</v>
      </c>
      <c r="AV8" s="6">
        <v>44593</v>
      </c>
      <c r="AW8" s="6">
        <v>44593</v>
      </c>
      <c r="AX8" s="6">
        <v>44593</v>
      </c>
      <c r="AY8" s="6">
        <v>44593</v>
      </c>
      <c r="AZ8" s="6">
        <v>44593</v>
      </c>
      <c r="BA8" s="6">
        <v>44593</v>
      </c>
      <c r="BB8" s="6">
        <v>44593</v>
      </c>
      <c r="BC8" s="6">
        <v>44593</v>
      </c>
      <c r="BD8" s="6">
        <v>44593</v>
      </c>
      <c r="BE8" s="6">
        <v>44593</v>
      </c>
      <c r="BF8" s="6">
        <v>44593</v>
      </c>
      <c r="BG8" s="6">
        <v>44593</v>
      </c>
      <c r="BH8" s="6">
        <v>44593</v>
      </c>
      <c r="BI8" s="6">
        <v>44593</v>
      </c>
      <c r="BJ8" s="6">
        <v>44593</v>
      </c>
      <c r="BK8" s="6">
        <v>44593</v>
      </c>
      <c r="BL8" s="6">
        <v>44593</v>
      </c>
      <c r="BM8" s="6">
        <v>44593</v>
      </c>
      <c r="BN8" s="6">
        <v>44593</v>
      </c>
      <c r="BO8" s="6">
        <v>44593</v>
      </c>
      <c r="BP8" s="6">
        <v>44593</v>
      </c>
      <c r="BQ8" s="6">
        <v>44593</v>
      </c>
      <c r="BR8" s="6">
        <v>44593</v>
      </c>
      <c r="BS8" s="6">
        <v>44593</v>
      </c>
      <c r="BT8" s="6">
        <v>44593</v>
      </c>
      <c r="BU8" s="6">
        <v>44593</v>
      </c>
      <c r="BV8" s="6">
        <v>44593</v>
      </c>
      <c r="BW8" s="6">
        <v>44593</v>
      </c>
      <c r="BX8" s="6">
        <v>44593</v>
      </c>
      <c r="BY8" s="6">
        <v>44593</v>
      </c>
      <c r="BZ8" s="6">
        <v>44593</v>
      </c>
      <c r="CA8" s="6">
        <v>44593</v>
      </c>
      <c r="CB8" s="6">
        <v>44593</v>
      </c>
      <c r="CC8" s="6">
        <v>44593</v>
      </c>
      <c r="CD8" s="6">
        <v>44593</v>
      </c>
      <c r="CE8" s="6">
        <v>44593</v>
      </c>
      <c r="CF8" s="6">
        <v>44593</v>
      </c>
      <c r="CG8" s="6">
        <v>44593</v>
      </c>
      <c r="CH8" s="6">
        <v>44593</v>
      </c>
      <c r="CI8" s="6">
        <v>44593</v>
      </c>
      <c r="CJ8" s="6">
        <v>44593</v>
      </c>
      <c r="CK8" s="6">
        <v>44593</v>
      </c>
      <c r="CL8" s="6">
        <v>44593</v>
      </c>
      <c r="CM8" s="6">
        <v>44593</v>
      </c>
      <c r="CN8" s="6">
        <v>44593</v>
      </c>
      <c r="CO8" s="6">
        <v>44593</v>
      </c>
      <c r="CP8" s="6">
        <v>44593</v>
      </c>
      <c r="CQ8" s="6">
        <v>44593</v>
      </c>
      <c r="CR8" s="6">
        <v>44593</v>
      </c>
      <c r="CS8" s="6">
        <v>44593</v>
      </c>
      <c r="CT8" s="6">
        <v>44593</v>
      </c>
      <c r="CU8" s="6">
        <v>44593</v>
      </c>
      <c r="CV8" s="6">
        <v>44593</v>
      </c>
      <c r="CW8" s="6">
        <v>44593</v>
      </c>
      <c r="CX8" s="6">
        <v>44593</v>
      </c>
      <c r="CY8" s="6">
        <v>44593</v>
      </c>
      <c r="CZ8" s="6">
        <v>44593</v>
      </c>
      <c r="DA8" s="6">
        <v>44593</v>
      </c>
      <c r="DB8" s="6">
        <v>44593</v>
      </c>
      <c r="DC8" s="6">
        <v>44593</v>
      </c>
      <c r="DD8" s="6">
        <v>44593</v>
      </c>
      <c r="DE8" s="6">
        <v>44593</v>
      </c>
      <c r="DF8" s="6">
        <v>44593</v>
      </c>
      <c r="DG8" s="6">
        <v>44593</v>
      </c>
      <c r="DH8" s="6">
        <v>44593</v>
      </c>
      <c r="DI8" s="6">
        <v>44593</v>
      </c>
      <c r="DJ8" s="6">
        <v>44593</v>
      </c>
      <c r="DK8" s="6">
        <v>44593</v>
      </c>
      <c r="DL8" s="6">
        <v>44593</v>
      </c>
      <c r="DM8" s="6">
        <v>44593</v>
      </c>
      <c r="DN8" s="6">
        <v>44593</v>
      </c>
      <c r="DO8" s="6">
        <v>44593</v>
      </c>
      <c r="DP8" s="6">
        <v>44593</v>
      </c>
      <c r="DQ8" s="6">
        <v>44593</v>
      </c>
      <c r="DR8" s="6">
        <v>44593</v>
      </c>
      <c r="DS8" s="6">
        <v>44593</v>
      </c>
      <c r="DT8" s="6">
        <v>44593</v>
      </c>
      <c r="DU8" s="6">
        <v>44593</v>
      </c>
      <c r="DV8" s="6">
        <v>44593</v>
      </c>
      <c r="DW8" s="6">
        <v>44593</v>
      </c>
      <c r="DX8" s="6">
        <v>44593</v>
      </c>
      <c r="DY8" s="6">
        <v>44593</v>
      </c>
      <c r="DZ8" s="6">
        <v>44593</v>
      </c>
      <c r="EA8" s="6">
        <v>44593</v>
      </c>
      <c r="EB8" s="6">
        <v>44593</v>
      </c>
      <c r="EC8" s="6">
        <v>44593</v>
      </c>
      <c r="ED8" s="6">
        <v>44593</v>
      </c>
      <c r="EE8" s="6">
        <v>44593</v>
      </c>
      <c r="EF8" s="6">
        <v>44593</v>
      </c>
      <c r="EG8" s="6">
        <v>44593</v>
      </c>
      <c r="EH8" s="6">
        <v>44593</v>
      </c>
      <c r="EI8" s="6">
        <v>44593</v>
      </c>
      <c r="EJ8" s="6">
        <v>44593</v>
      </c>
      <c r="EK8" s="6">
        <v>44593</v>
      </c>
      <c r="EL8" s="6">
        <v>44593</v>
      </c>
      <c r="EM8" s="6">
        <v>44593</v>
      </c>
      <c r="EN8" s="6">
        <v>44593</v>
      </c>
      <c r="EO8" s="6">
        <v>44593</v>
      </c>
      <c r="EP8" s="6">
        <v>44593</v>
      </c>
      <c r="EQ8" s="6">
        <v>44593</v>
      </c>
      <c r="ER8" s="6">
        <v>44593</v>
      </c>
      <c r="ES8" s="6">
        <v>44593</v>
      </c>
      <c r="ET8" s="6">
        <v>44593</v>
      </c>
      <c r="EU8" s="6">
        <v>44593</v>
      </c>
      <c r="EV8" s="6">
        <v>44593</v>
      </c>
      <c r="EW8" s="6">
        <v>44593</v>
      </c>
      <c r="EX8" s="6">
        <v>44593</v>
      </c>
      <c r="EY8" s="6">
        <v>44593</v>
      </c>
      <c r="EZ8" s="6">
        <v>44593</v>
      </c>
      <c r="FA8" s="6">
        <v>44593</v>
      </c>
      <c r="FB8" s="6">
        <v>44593</v>
      </c>
      <c r="FC8" s="6">
        <v>44593</v>
      </c>
      <c r="FD8" s="6">
        <v>44593</v>
      </c>
      <c r="FE8" s="6">
        <v>44593</v>
      </c>
      <c r="FF8" s="6">
        <v>44593</v>
      </c>
      <c r="FG8" s="6">
        <v>44593</v>
      </c>
      <c r="FH8" s="6">
        <v>44593</v>
      </c>
      <c r="FI8" s="6">
        <v>44593</v>
      </c>
      <c r="FJ8" s="6">
        <v>44593</v>
      </c>
      <c r="FK8" s="6">
        <v>44593</v>
      </c>
      <c r="FL8" s="6">
        <v>44593</v>
      </c>
      <c r="FM8" s="6">
        <v>44593</v>
      </c>
      <c r="FN8" s="6">
        <v>44593</v>
      </c>
      <c r="FO8" s="6">
        <v>44593</v>
      </c>
      <c r="FP8" s="6">
        <v>44593</v>
      </c>
      <c r="FQ8" s="6">
        <v>44593</v>
      </c>
      <c r="FR8" s="6">
        <v>44593</v>
      </c>
      <c r="FS8" s="6">
        <v>44593</v>
      </c>
      <c r="FT8" s="6">
        <v>44593</v>
      </c>
      <c r="FU8" s="6">
        <v>44593</v>
      </c>
      <c r="FV8" s="6">
        <v>44593</v>
      </c>
      <c r="FW8" s="6">
        <v>44593</v>
      </c>
      <c r="FX8" s="6">
        <v>44593</v>
      </c>
      <c r="FY8" s="6">
        <v>44593</v>
      </c>
      <c r="FZ8" s="6">
        <v>44593</v>
      </c>
      <c r="GA8" s="6">
        <v>44593</v>
      </c>
      <c r="GB8" s="6">
        <v>44593</v>
      </c>
      <c r="GC8" s="6">
        <v>44593</v>
      </c>
      <c r="GD8" s="6">
        <v>44593</v>
      </c>
      <c r="GE8" s="6">
        <v>44593</v>
      </c>
      <c r="GF8" s="6">
        <v>44593</v>
      </c>
      <c r="GG8" s="6">
        <v>44593</v>
      </c>
      <c r="GH8" s="6">
        <v>44593</v>
      </c>
      <c r="GI8" s="6">
        <v>44593</v>
      </c>
      <c r="GJ8" s="6">
        <v>44593</v>
      </c>
      <c r="GK8" s="6">
        <v>44593</v>
      </c>
      <c r="GL8" s="6">
        <v>44593</v>
      </c>
      <c r="GM8" s="6">
        <v>44593</v>
      </c>
      <c r="GN8" s="6">
        <v>44593</v>
      </c>
      <c r="GO8" s="6">
        <v>44593</v>
      </c>
      <c r="GP8" s="6">
        <v>44593</v>
      </c>
      <c r="GQ8" s="6">
        <v>44593</v>
      </c>
      <c r="GR8" s="6">
        <v>44593</v>
      </c>
      <c r="GS8" s="6">
        <v>44593</v>
      </c>
      <c r="GT8" s="6">
        <v>44593</v>
      </c>
      <c r="GU8" s="6">
        <v>44593</v>
      </c>
      <c r="GV8" s="6">
        <v>44593</v>
      </c>
      <c r="GW8" s="6">
        <v>44593</v>
      </c>
      <c r="GX8" s="6">
        <v>44593</v>
      </c>
      <c r="GY8" s="6">
        <v>44593</v>
      </c>
      <c r="GZ8" s="6">
        <v>44593</v>
      </c>
      <c r="HA8" s="6">
        <v>44593</v>
      </c>
      <c r="HB8" s="6">
        <v>44593</v>
      </c>
      <c r="HC8" s="6">
        <v>44593</v>
      </c>
      <c r="HD8" s="6">
        <v>44593</v>
      </c>
      <c r="HE8" s="6">
        <v>44593</v>
      </c>
      <c r="HF8" s="6">
        <v>44593</v>
      </c>
      <c r="HG8" s="6">
        <v>44593</v>
      </c>
      <c r="HH8" s="6">
        <v>44593</v>
      </c>
      <c r="HI8" s="6">
        <v>44593</v>
      </c>
      <c r="HJ8" s="6">
        <v>44593</v>
      </c>
      <c r="HK8" s="6">
        <v>44593</v>
      </c>
      <c r="HL8" s="6">
        <v>44593</v>
      </c>
      <c r="HM8" s="6">
        <v>44593</v>
      </c>
      <c r="HN8" s="6">
        <v>44593</v>
      </c>
      <c r="HO8" s="6">
        <v>44593</v>
      </c>
      <c r="HP8" s="6">
        <v>44593</v>
      </c>
      <c r="HQ8" s="6">
        <v>44593</v>
      </c>
      <c r="HR8" s="6">
        <v>44593</v>
      </c>
      <c r="HS8" s="6">
        <v>44593</v>
      </c>
      <c r="HT8" s="6">
        <v>44593</v>
      </c>
      <c r="HU8" s="6">
        <v>44593</v>
      </c>
      <c r="HV8" s="6">
        <v>44593</v>
      </c>
      <c r="HW8" s="6">
        <v>44593</v>
      </c>
      <c r="HX8" s="6">
        <v>44593</v>
      </c>
      <c r="HY8" s="6">
        <v>44593</v>
      </c>
      <c r="HZ8" s="6">
        <v>44593</v>
      </c>
      <c r="IA8" s="6">
        <v>44593</v>
      </c>
      <c r="IB8" s="6">
        <v>44593</v>
      </c>
      <c r="IC8" s="6">
        <v>44593</v>
      </c>
      <c r="ID8" s="6">
        <v>44593</v>
      </c>
      <c r="IE8" s="6">
        <v>44593</v>
      </c>
      <c r="IF8" s="6">
        <v>44593</v>
      </c>
      <c r="IG8" s="6">
        <v>44593</v>
      </c>
      <c r="IH8" s="6">
        <v>44593</v>
      </c>
      <c r="II8" s="6">
        <v>44593</v>
      </c>
      <c r="IJ8" s="6">
        <v>44593</v>
      </c>
      <c r="IK8" s="6">
        <v>44593</v>
      </c>
      <c r="IL8" s="6">
        <v>44593</v>
      </c>
      <c r="IM8" s="6">
        <v>44593</v>
      </c>
      <c r="IN8" s="6">
        <v>44593</v>
      </c>
      <c r="IO8" s="6">
        <v>44593</v>
      </c>
      <c r="IP8" s="6">
        <v>44593</v>
      </c>
      <c r="IQ8" s="6">
        <v>44593</v>
      </c>
    </row>
    <row r="9" spans="1:251">
      <c r="A9" s="4" t="s">
        <v>257</v>
      </c>
      <c r="B9" s="1">
        <v>8</v>
      </c>
      <c r="C9" s="1">
        <v>8</v>
      </c>
      <c r="D9" s="1">
        <v>8</v>
      </c>
      <c r="E9" s="1">
        <v>8</v>
      </c>
      <c r="F9" s="1">
        <v>8</v>
      </c>
      <c r="G9" s="1">
        <v>8</v>
      </c>
      <c r="H9" s="1">
        <v>8</v>
      </c>
      <c r="I9" s="1">
        <v>8</v>
      </c>
      <c r="J9" s="1">
        <v>8</v>
      </c>
      <c r="K9" s="1">
        <v>8</v>
      </c>
      <c r="L9" s="1">
        <v>8</v>
      </c>
      <c r="M9" s="1">
        <v>8</v>
      </c>
      <c r="N9" s="1">
        <v>8</v>
      </c>
      <c r="O9" s="1">
        <v>8</v>
      </c>
      <c r="P9" s="1">
        <v>8</v>
      </c>
      <c r="Q9" s="1">
        <v>8</v>
      </c>
      <c r="R9" s="1">
        <v>8</v>
      </c>
      <c r="S9" s="1">
        <v>8</v>
      </c>
      <c r="T9" s="1">
        <v>8</v>
      </c>
      <c r="U9" s="1">
        <v>8</v>
      </c>
      <c r="V9" s="1">
        <v>8</v>
      </c>
      <c r="W9" s="1">
        <v>8</v>
      </c>
      <c r="X9" s="1">
        <v>8</v>
      </c>
      <c r="Y9" s="1">
        <v>8</v>
      </c>
      <c r="Z9" s="1">
        <v>8</v>
      </c>
      <c r="AA9" s="1">
        <v>8</v>
      </c>
      <c r="AB9" s="1">
        <v>8</v>
      </c>
      <c r="AC9" s="1">
        <v>8</v>
      </c>
      <c r="AD9" s="1">
        <v>8</v>
      </c>
      <c r="AE9" s="1">
        <v>8</v>
      </c>
      <c r="AF9" s="1">
        <v>8</v>
      </c>
      <c r="AG9" s="1">
        <v>8</v>
      </c>
      <c r="AH9" s="1">
        <v>8</v>
      </c>
      <c r="AI9" s="1">
        <v>8</v>
      </c>
      <c r="AJ9" s="1">
        <v>8</v>
      </c>
      <c r="AK9" s="1">
        <v>8</v>
      </c>
      <c r="AL9" s="1">
        <v>8</v>
      </c>
      <c r="AM9" s="1">
        <v>8</v>
      </c>
      <c r="AN9" s="1">
        <v>8</v>
      </c>
      <c r="AO9" s="1">
        <v>8</v>
      </c>
      <c r="AP9" s="1">
        <v>8</v>
      </c>
      <c r="AQ9" s="1">
        <v>8</v>
      </c>
      <c r="AR9" s="1">
        <v>8</v>
      </c>
      <c r="AS9" s="1">
        <v>8</v>
      </c>
      <c r="AT9" s="1">
        <v>8</v>
      </c>
      <c r="AU9" s="1">
        <v>8</v>
      </c>
      <c r="AV9" s="1">
        <v>8</v>
      </c>
      <c r="AW9" s="1">
        <v>8</v>
      </c>
      <c r="AX9" s="1">
        <v>8</v>
      </c>
      <c r="AY9" s="1">
        <v>8</v>
      </c>
      <c r="AZ9" s="1">
        <v>8</v>
      </c>
      <c r="BA9" s="1">
        <v>8</v>
      </c>
      <c r="BB9" s="1">
        <v>8</v>
      </c>
      <c r="BC9" s="1">
        <v>8</v>
      </c>
      <c r="BD9" s="1">
        <v>8</v>
      </c>
      <c r="BE9" s="1">
        <v>8</v>
      </c>
      <c r="BF9" s="1">
        <v>8</v>
      </c>
      <c r="BG9" s="1">
        <v>8</v>
      </c>
      <c r="BH9" s="1">
        <v>8</v>
      </c>
      <c r="BI9" s="1">
        <v>8</v>
      </c>
      <c r="BJ9" s="1">
        <v>8</v>
      </c>
      <c r="BK9" s="1">
        <v>8</v>
      </c>
      <c r="BL9" s="1">
        <v>8</v>
      </c>
      <c r="BM9" s="1">
        <v>8</v>
      </c>
      <c r="BN9" s="1">
        <v>8</v>
      </c>
      <c r="BO9" s="1">
        <v>8</v>
      </c>
      <c r="BP9" s="1">
        <v>8</v>
      </c>
      <c r="BQ9" s="1">
        <v>8</v>
      </c>
      <c r="BR9" s="1">
        <v>8</v>
      </c>
      <c r="BS9" s="1">
        <v>8</v>
      </c>
      <c r="BT9" s="1">
        <v>8</v>
      </c>
      <c r="BU9" s="1">
        <v>8</v>
      </c>
      <c r="BV9" s="1">
        <v>8</v>
      </c>
      <c r="BW9" s="1">
        <v>8</v>
      </c>
      <c r="BX9" s="1">
        <v>8</v>
      </c>
      <c r="BY9" s="1">
        <v>8</v>
      </c>
      <c r="BZ9" s="1">
        <v>8</v>
      </c>
      <c r="CA9" s="1">
        <v>8</v>
      </c>
      <c r="CB9" s="1">
        <v>8</v>
      </c>
      <c r="CC9" s="1">
        <v>8</v>
      </c>
      <c r="CD9" s="1">
        <v>8</v>
      </c>
      <c r="CE9" s="1">
        <v>8</v>
      </c>
      <c r="CF9" s="1">
        <v>8</v>
      </c>
      <c r="CG9" s="1">
        <v>8</v>
      </c>
      <c r="CH9" s="1">
        <v>8</v>
      </c>
      <c r="CI9" s="1">
        <v>8</v>
      </c>
      <c r="CJ9" s="1">
        <v>8</v>
      </c>
      <c r="CK9" s="1">
        <v>8</v>
      </c>
      <c r="CL9" s="1">
        <v>8</v>
      </c>
      <c r="CM9" s="1">
        <v>8</v>
      </c>
      <c r="CN9" s="1">
        <v>8</v>
      </c>
      <c r="CO9" s="1">
        <v>8</v>
      </c>
      <c r="CP9" s="1">
        <v>8</v>
      </c>
      <c r="CQ9" s="1">
        <v>8</v>
      </c>
      <c r="CR9" s="1">
        <v>8</v>
      </c>
      <c r="CS9" s="1">
        <v>8</v>
      </c>
      <c r="CT9" s="1">
        <v>8</v>
      </c>
      <c r="CU9" s="1">
        <v>8</v>
      </c>
      <c r="CV9" s="1">
        <v>8</v>
      </c>
      <c r="CW9" s="1">
        <v>8</v>
      </c>
      <c r="CX9" s="1">
        <v>8</v>
      </c>
      <c r="CY9" s="1">
        <v>8</v>
      </c>
      <c r="CZ9" s="1">
        <v>8</v>
      </c>
      <c r="DA9" s="1">
        <v>8</v>
      </c>
      <c r="DB9" s="1">
        <v>8</v>
      </c>
      <c r="DC9" s="1">
        <v>8</v>
      </c>
      <c r="DD9" s="1">
        <v>8</v>
      </c>
      <c r="DE9" s="1">
        <v>8</v>
      </c>
      <c r="DF9" s="1">
        <v>8</v>
      </c>
      <c r="DG9" s="1">
        <v>8</v>
      </c>
      <c r="DH9" s="1">
        <v>8</v>
      </c>
      <c r="DI9" s="1">
        <v>8</v>
      </c>
      <c r="DJ9" s="1">
        <v>8</v>
      </c>
      <c r="DK9" s="1">
        <v>8</v>
      </c>
      <c r="DL9" s="1">
        <v>8</v>
      </c>
      <c r="DM9" s="1">
        <v>8</v>
      </c>
      <c r="DN9" s="1">
        <v>8</v>
      </c>
      <c r="DO9" s="1">
        <v>8</v>
      </c>
      <c r="DP9" s="1">
        <v>8</v>
      </c>
      <c r="DQ9" s="1">
        <v>8</v>
      </c>
      <c r="DR9" s="1">
        <v>8</v>
      </c>
      <c r="DS9" s="1">
        <v>8</v>
      </c>
      <c r="DT9" s="1">
        <v>8</v>
      </c>
      <c r="DU9" s="1">
        <v>8</v>
      </c>
      <c r="DV9" s="1">
        <v>8</v>
      </c>
      <c r="DW9" s="1">
        <v>8</v>
      </c>
      <c r="DX9" s="1">
        <v>8</v>
      </c>
      <c r="DY9" s="1">
        <v>8</v>
      </c>
      <c r="DZ9" s="1">
        <v>8</v>
      </c>
      <c r="EA9" s="1">
        <v>8</v>
      </c>
      <c r="EB9" s="1">
        <v>8</v>
      </c>
      <c r="EC9" s="1">
        <v>8</v>
      </c>
      <c r="ED9" s="1">
        <v>8</v>
      </c>
      <c r="EE9" s="1">
        <v>8</v>
      </c>
      <c r="EF9" s="1">
        <v>8</v>
      </c>
      <c r="EG9" s="1">
        <v>8</v>
      </c>
      <c r="EH9" s="1">
        <v>8</v>
      </c>
      <c r="EI9" s="1">
        <v>8</v>
      </c>
      <c r="EJ9" s="1">
        <v>8</v>
      </c>
      <c r="EK9" s="1">
        <v>8</v>
      </c>
      <c r="EL9" s="1">
        <v>8</v>
      </c>
      <c r="EM9" s="1">
        <v>8</v>
      </c>
      <c r="EN9" s="1">
        <v>8</v>
      </c>
      <c r="EO9" s="1">
        <v>8</v>
      </c>
      <c r="EP9" s="1">
        <v>8</v>
      </c>
      <c r="EQ9" s="1">
        <v>8</v>
      </c>
      <c r="ER9" s="1">
        <v>8</v>
      </c>
      <c r="ES9" s="1">
        <v>8</v>
      </c>
      <c r="ET9" s="1">
        <v>8</v>
      </c>
      <c r="EU9" s="1">
        <v>8</v>
      </c>
      <c r="EV9" s="1">
        <v>8</v>
      </c>
      <c r="EW9" s="1">
        <v>8</v>
      </c>
      <c r="EX9" s="1">
        <v>8</v>
      </c>
      <c r="EY9" s="1">
        <v>8</v>
      </c>
      <c r="EZ9" s="1">
        <v>8</v>
      </c>
      <c r="FA9" s="1">
        <v>8</v>
      </c>
      <c r="FB9" s="1">
        <v>8</v>
      </c>
      <c r="FC9" s="1">
        <v>8</v>
      </c>
      <c r="FD9" s="1">
        <v>8</v>
      </c>
      <c r="FE9" s="1">
        <v>8</v>
      </c>
      <c r="FF9" s="1">
        <v>8</v>
      </c>
      <c r="FG9" s="1">
        <v>8</v>
      </c>
      <c r="FH9" s="1">
        <v>8</v>
      </c>
      <c r="FI9" s="1">
        <v>8</v>
      </c>
      <c r="FJ9" s="1">
        <v>8</v>
      </c>
      <c r="FK9" s="1">
        <v>8</v>
      </c>
      <c r="FL9" s="1">
        <v>8</v>
      </c>
      <c r="FM9" s="1">
        <v>8</v>
      </c>
      <c r="FN9" s="1">
        <v>8</v>
      </c>
      <c r="FO9" s="1">
        <v>8</v>
      </c>
      <c r="FP9" s="1">
        <v>8</v>
      </c>
      <c r="FQ9" s="1">
        <v>8</v>
      </c>
      <c r="FR9" s="1">
        <v>8</v>
      </c>
      <c r="FS9" s="1">
        <v>8</v>
      </c>
      <c r="FT9" s="1">
        <v>8</v>
      </c>
      <c r="FU9" s="1">
        <v>8</v>
      </c>
      <c r="FV9" s="1">
        <v>8</v>
      </c>
      <c r="FW9" s="1">
        <v>8</v>
      </c>
      <c r="FX9" s="1">
        <v>8</v>
      </c>
      <c r="FY9" s="1">
        <v>8</v>
      </c>
      <c r="FZ9" s="1">
        <v>8</v>
      </c>
      <c r="GA9" s="1">
        <v>8</v>
      </c>
      <c r="GB9" s="1">
        <v>8</v>
      </c>
      <c r="GC9" s="1">
        <v>8</v>
      </c>
      <c r="GD9" s="1">
        <v>8</v>
      </c>
      <c r="GE9" s="1">
        <v>8</v>
      </c>
      <c r="GF9" s="1">
        <v>8</v>
      </c>
      <c r="GG9" s="1">
        <v>8</v>
      </c>
      <c r="GH9" s="1">
        <v>8</v>
      </c>
      <c r="GI9" s="1">
        <v>8</v>
      </c>
      <c r="GJ9" s="1">
        <v>8</v>
      </c>
      <c r="GK9" s="1">
        <v>8</v>
      </c>
      <c r="GL9" s="1">
        <v>8</v>
      </c>
      <c r="GM9" s="1">
        <v>8</v>
      </c>
      <c r="GN9" s="1">
        <v>8</v>
      </c>
      <c r="GO9" s="1">
        <v>8</v>
      </c>
      <c r="GP9" s="1">
        <v>8</v>
      </c>
      <c r="GQ9" s="1">
        <v>8</v>
      </c>
      <c r="GR9" s="1">
        <v>8</v>
      </c>
      <c r="GS9" s="1">
        <v>8</v>
      </c>
      <c r="GT9" s="1">
        <v>8</v>
      </c>
      <c r="GU9" s="1">
        <v>8</v>
      </c>
      <c r="GV9" s="1">
        <v>8</v>
      </c>
      <c r="GW9" s="1">
        <v>8</v>
      </c>
      <c r="GX9" s="1">
        <v>8</v>
      </c>
      <c r="GY9" s="1">
        <v>8</v>
      </c>
      <c r="GZ9" s="1">
        <v>8</v>
      </c>
      <c r="HA9" s="1">
        <v>8</v>
      </c>
      <c r="HB9" s="1">
        <v>8</v>
      </c>
      <c r="HC9" s="1">
        <v>8</v>
      </c>
      <c r="HD9" s="1">
        <v>8</v>
      </c>
      <c r="HE9" s="1">
        <v>8</v>
      </c>
      <c r="HF9" s="1">
        <v>8</v>
      </c>
      <c r="HG9" s="1">
        <v>8</v>
      </c>
      <c r="HH9" s="1">
        <v>8</v>
      </c>
      <c r="HI9" s="1">
        <v>8</v>
      </c>
      <c r="HJ9" s="1">
        <v>8</v>
      </c>
      <c r="HK9" s="1">
        <v>8</v>
      </c>
      <c r="HL9" s="1">
        <v>8</v>
      </c>
      <c r="HM9" s="1">
        <v>8</v>
      </c>
      <c r="HN9" s="1">
        <v>8</v>
      </c>
      <c r="HO9" s="1">
        <v>8</v>
      </c>
      <c r="HP9" s="1">
        <v>8</v>
      </c>
      <c r="HQ9" s="1">
        <v>8</v>
      </c>
      <c r="HR9" s="1">
        <v>8</v>
      </c>
      <c r="HS9" s="1">
        <v>8</v>
      </c>
      <c r="HT9" s="1">
        <v>8</v>
      </c>
      <c r="HU9" s="1">
        <v>8</v>
      </c>
      <c r="HV9" s="1">
        <v>8</v>
      </c>
      <c r="HW9" s="1">
        <v>8</v>
      </c>
      <c r="HX9" s="1">
        <v>8</v>
      </c>
      <c r="HY9" s="1">
        <v>8</v>
      </c>
      <c r="HZ9" s="1">
        <v>8</v>
      </c>
      <c r="IA9" s="1">
        <v>8</v>
      </c>
      <c r="IB9" s="1">
        <v>8</v>
      </c>
      <c r="IC9" s="1">
        <v>8</v>
      </c>
      <c r="ID9" s="1">
        <v>8</v>
      </c>
      <c r="IE9" s="1">
        <v>8</v>
      </c>
      <c r="IF9" s="1">
        <v>8</v>
      </c>
      <c r="IG9" s="1">
        <v>8</v>
      </c>
      <c r="IH9" s="1">
        <v>8</v>
      </c>
      <c r="II9" s="1">
        <v>8</v>
      </c>
      <c r="IJ9" s="1">
        <v>8</v>
      </c>
      <c r="IK9" s="1">
        <v>8</v>
      </c>
      <c r="IL9" s="1">
        <v>8</v>
      </c>
      <c r="IM9" s="1">
        <v>8</v>
      </c>
      <c r="IN9" s="1">
        <v>8</v>
      </c>
      <c r="IO9" s="1">
        <v>8</v>
      </c>
      <c r="IP9" s="1">
        <v>8</v>
      </c>
      <c r="IQ9" s="1">
        <v>8</v>
      </c>
    </row>
    <row r="10" spans="1:251">
      <c r="A10" s="4" t="s">
        <v>258</v>
      </c>
      <c r="B10" s="8" t="s">
        <v>2262</v>
      </c>
      <c r="C10" s="8" t="s">
        <v>2263</v>
      </c>
      <c r="D10" s="8" t="s">
        <v>2264</v>
      </c>
      <c r="E10" s="8" t="s">
        <v>2265</v>
      </c>
      <c r="F10" s="8" t="s">
        <v>2266</v>
      </c>
      <c r="G10" s="8" t="s">
        <v>2267</v>
      </c>
      <c r="H10" s="8" t="s">
        <v>2268</v>
      </c>
      <c r="I10" s="8" t="s">
        <v>2269</v>
      </c>
      <c r="J10" s="8" t="s">
        <v>2270</v>
      </c>
      <c r="K10" s="8" t="s">
        <v>2271</v>
      </c>
      <c r="L10" s="8" t="s">
        <v>2272</v>
      </c>
      <c r="M10" s="8" t="s">
        <v>2273</v>
      </c>
      <c r="N10" s="8" t="s">
        <v>2274</v>
      </c>
      <c r="O10" s="8" t="s">
        <v>2275</v>
      </c>
      <c r="P10" s="8" t="s">
        <v>2276</v>
      </c>
      <c r="Q10" s="8" t="s">
        <v>2277</v>
      </c>
      <c r="R10" s="8" t="s">
        <v>2278</v>
      </c>
      <c r="S10" s="8" t="s">
        <v>2279</v>
      </c>
      <c r="T10" s="8" t="s">
        <v>2280</v>
      </c>
      <c r="U10" s="8" t="s">
        <v>2281</v>
      </c>
      <c r="V10" s="8" t="s">
        <v>2282</v>
      </c>
      <c r="W10" s="8" t="s">
        <v>2283</v>
      </c>
      <c r="X10" s="8" t="s">
        <v>2284</v>
      </c>
      <c r="Y10" s="8" t="s">
        <v>2285</v>
      </c>
      <c r="Z10" s="8" t="s">
        <v>2286</v>
      </c>
      <c r="AA10" s="8" t="s">
        <v>2287</v>
      </c>
      <c r="AB10" s="8" t="s">
        <v>2288</v>
      </c>
      <c r="AC10" s="8" t="s">
        <v>2289</v>
      </c>
      <c r="AD10" s="8" t="s">
        <v>2290</v>
      </c>
      <c r="AE10" s="8" t="s">
        <v>2291</v>
      </c>
      <c r="AF10" s="8" t="s">
        <v>2292</v>
      </c>
      <c r="AG10" s="8" t="s">
        <v>2293</v>
      </c>
      <c r="AH10" s="8" t="s">
        <v>2294</v>
      </c>
      <c r="AI10" s="8" t="s">
        <v>2295</v>
      </c>
      <c r="AJ10" s="8" t="s">
        <v>2296</v>
      </c>
      <c r="AK10" s="8" t="s">
        <v>2297</v>
      </c>
      <c r="AL10" s="8" t="s">
        <v>2298</v>
      </c>
      <c r="AM10" s="8" t="s">
        <v>2299</v>
      </c>
      <c r="AN10" s="8" t="s">
        <v>2300</v>
      </c>
      <c r="AO10" s="8" t="s">
        <v>2301</v>
      </c>
      <c r="AP10" s="8" t="s">
        <v>2302</v>
      </c>
      <c r="AQ10" s="8" t="s">
        <v>2303</v>
      </c>
      <c r="AR10" s="8" t="s">
        <v>2304</v>
      </c>
      <c r="AS10" s="8" t="s">
        <v>2305</v>
      </c>
      <c r="AT10" s="8" t="s">
        <v>2306</v>
      </c>
      <c r="AU10" s="8" t="s">
        <v>2307</v>
      </c>
      <c r="AV10" s="8" t="s">
        <v>2308</v>
      </c>
      <c r="AW10" s="8" t="s">
        <v>2309</v>
      </c>
      <c r="AX10" s="8" t="s">
        <v>2310</v>
      </c>
      <c r="AY10" s="8" t="s">
        <v>2311</v>
      </c>
      <c r="AZ10" s="8" t="s">
        <v>2312</v>
      </c>
      <c r="BA10" s="8" t="s">
        <v>2313</v>
      </c>
      <c r="BB10" s="8" t="s">
        <v>2314</v>
      </c>
      <c r="BC10" s="8" t="s">
        <v>2315</v>
      </c>
      <c r="BD10" s="8" t="s">
        <v>2316</v>
      </c>
      <c r="BE10" s="8" t="s">
        <v>2317</v>
      </c>
      <c r="BF10" s="8" t="s">
        <v>2318</v>
      </c>
      <c r="BG10" s="8" t="s">
        <v>2319</v>
      </c>
      <c r="BH10" s="8" t="s">
        <v>2320</v>
      </c>
      <c r="BI10" s="8" t="s">
        <v>2321</v>
      </c>
      <c r="BJ10" s="8" t="s">
        <v>2322</v>
      </c>
      <c r="BK10" s="8" t="s">
        <v>2323</v>
      </c>
      <c r="BL10" s="8" t="s">
        <v>2324</v>
      </c>
      <c r="BM10" s="8" t="s">
        <v>2325</v>
      </c>
      <c r="BN10" s="8" t="s">
        <v>2326</v>
      </c>
      <c r="BO10" s="8" t="s">
        <v>2327</v>
      </c>
      <c r="BP10" s="8" t="s">
        <v>2328</v>
      </c>
      <c r="BQ10" s="8" t="s">
        <v>2329</v>
      </c>
      <c r="BR10" s="8" t="s">
        <v>2330</v>
      </c>
      <c r="BS10" s="8" t="s">
        <v>2331</v>
      </c>
      <c r="BT10" s="8" t="s">
        <v>2332</v>
      </c>
      <c r="BU10" s="8" t="s">
        <v>2333</v>
      </c>
      <c r="BV10" s="8" t="s">
        <v>2334</v>
      </c>
      <c r="BW10" s="8" t="s">
        <v>2335</v>
      </c>
      <c r="BX10" s="8" t="s">
        <v>2336</v>
      </c>
      <c r="BY10" s="8" t="s">
        <v>2337</v>
      </c>
      <c r="BZ10" s="8" t="s">
        <v>2338</v>
      </c>
      <c r="CA10" s="8" t="s">
        <v>2339</v>
      </c>
      <c r="CB10" s="8" t="s">
        <v>2340</v>
      </c>
      <c r="CC10" s="8" t="s">
        <v>2341</v>
      </c>
      <c r="CD10" s="8" t="s">
        <v>2342</v>
      </c>
      <c r="CE10" s="8" t="s">
        <v>2343</v>
      </c>
      <c r="CF10" s="8" t="s">
        <v>2344</v>
      </c>
      <c r="CG10" s="8" t="s">
        <v>2345</v>
      </c>
      <c r="CH10" s="8" t="s">
        <v>2346</v>
      </c>
      <c r="CI10" s="8" t="s">
        <v>2347</v>
      </c>
      <c r="CJ10" s="8" t="s">
        <v>2348</v>
      </c>
      <c r="CK10" s="8" t="s">
        <v>2349</v>
      </c>
      <c r="CL10" s="8" t="s">
        <v>2350</v>
      </c>
      <c r="CM10" s="8" t="s">
        <v>2351</v>
      </c>
      <c r="CN10" s="8" t="s">
        <v>2352</v>
      </c>
      <c r="CO10" s="8" t="s">
        <v>2353</v>
      </c>
      <c r="CP10" s="8" t="s">
        <v>2354</v>
      </c>
      <c r="CQ10" s="8" t="s">
        <v>2355</v>
      </c>
      <c r="CR10" s="8" t="s">
        <v>2356</v>
      </c>
      <c r="CS10" s="8" t="s">
        <v>2357</v>
      </c>
      <c r="CT10" s="8" t="s">
        <v>2358</v>
      </c>
      <c r="CU10" s="8" t="s">
        <v>2359</v>
      </c>
      <c r="CV10" s="8" t="s">
        <v>2360</v>
      </c>
      <c r="CW10" s="8" t="s">
        <v>2361</v>
      </c>
      <c r="CX10" s="8" t="s">
        <v>2362</v>
      </c>
      <c r="CY10" s="8" t="s">
        <v>2363</v>
      </c>
      <c r="CZ10" s="8" t="s">
        <v>2364</v>
      </c>
      <c r="DA10" s="8" t="s">
        <v>2365</v>
      </c>
      <c r="DB10" s="8" t="s">
        <v>2366</v>
      </c>
      <c r="DC10" s="8" t="s">
        <v>2367</v>
      </c>
      <c r="DD10" s="8" t="s">
        <v>2368</v>
      </c>
      <c r="DE10" s="8" t="s">
        <v>2369</v>
      </c>
      <c r="DF10" s="8" t="s">
        <v>2370</v>
      </c>
      <c r="DG10" s="8" t="s">
        <v>2371</v>
      </c>
      <c r="DH10" s="8" t="s">
        <v>2372</v>
      </c>
      <c r="DI10" s="8" t="s">
        <v>2373</v>
      </c>
      <c r="DJ10" s="8" t="s">
        <v>2374</v>
      </c>
      <c r="DK10" s="8" t="s">
        <v>2375</v>
      </c>
      <c r="DL10" s="8" t="s">
        <v>2376</v>
      </c>
      <c r="DM10" s="8" t="s">
        <v>2377</v>
      </c>
      <c r="DN10" s="8" t="s">
        <v>2378</v>
      </c>
      <c r="DO10" s="8" t="s">
        <v>2379</v>
      </c>
      <c r="DP10" s="8" t="s">
        <v>2380</v>
      </c>
      <c r="DQ10" s="8" t="s">
        <v>2381</v>
      </c>
      <c r="DR10" s="8" t="s">
        <v>2382</v>
      </c>
      <c r="DS10" s="8" t="s">
        <v>2383</v>
      </c>
      <c r="DT10" s="8" t="s">
        <v>2384</v>
      </c>
      <c r="DU10" s="8" t="s">
        <v>2385</v>
      </c>
      <c r="DV10" s="8" t="s">
        <v>2386</v>
      </c>
      <c r="DW10" s="8" t="s">
        <v>2387</v>
      </c>
      <c r="DX10" s="8" t="s">
        <v>2388</v>
      </c>
      <c r="DY10" s="8" t="s">
        <v>2389</v>
      </c>
      <c r="DZ10" s="8" t="s">
        <v>2390</v>
      </c>
      <c r="EA10" s="8" t="s">
        <v>2391</v>
      </c>
      <c r="EB10" s="8" t="s">
        <v>2392</v>
      </c>
      <c r="EC10" s="8" t="s">
        <v>2393</v>
      </c>
      <c r="ED10" s="8" t="s">
        <v>2394</v>
      </c>
      <c r="EE10" s="8" t="s">
        <v>2395</v>
      </c>
      <c r="EF10" s="8" t="s">
        <v>2396</v>
      </c>
      <c r="EG10" s="8" t="s">
        <v>2397</v>
      </c>
      <c r="EH10" s="8" t="s">
        <v>2398</v>
      </c>
      <c r="EI10" s="8" t="s">
        <v>2399</v>
      </c>
      <c r="EJ10" s="8" t="s">
        <v>2400</v>
      </c>
      <c r="EK10" s="8" t="s">
        <v>2401</v>
      </c>
      <c r="EL10" s="8" t="s">
        <v>2402</v>
      </c>
      <c r="EM10" s="8" t="s">
        <v>2403</v>
      </c>
      <c r="EN10" s="8" t="s">
        <v>2404</v>
      </c>
      <c r="EO10" s="8" t="s">
        <v>2405</v>
      </c>
      <c r="EP10" s="8" t="s">
        <v>2406</v>
      </c>
      <c r="EQ10" s="8" t="s">
        <v>2407</v>
      </c>
      <c r="ER10" s="8" t="s">
        <v>2408</v>
      </c>
      <c r="ES10" s="8" t="s">
        <v>2409</v>
      </c>
      <c r="ET10" s="8" t="s">
        <v>2410</v>
      </c>
      <c r="EU10" s="8" t="s">
        <v>2411</v>
      </c>
      <c r="EV10" s="8" t="s">
        <v>2412</v>
      </c>
      <c r="EW10" s="8" t="s">
        <v>2413</v>
      </c>
      <c r="EX10" s="8" t="s">
        <v>2414</v>
      </c>
      <c r="EY10" s="8" t="s">
        <v>2415</v>
      </c>
      <c r="EZ10" s="8" t="s">
        <v>2416</v>
      </c>
      <c r="FA10" s="8" t="s">
        <v>2417</v>
      </c>
      <c r="FB10" s="8" t="s">
        <v>2418</v>
      </c>
      <c r="FC10" s="8" t="s">
        <v>2419</v>
      </c>
      <c r="FD10" s="8" t="s">
        <v>2420</v>
      </c>
      <c r="FE10" s="8" t="s">
        <v>2421</v>
      </c>
      <c r="FF10" s="8" t="s">
        <v>2422</v>
      </c>
      <c r="FG10" s="8" t="s">
        <v>2423</v>
      </c>
      <c r="FH10" s="8" t="s">
        <v>2424</v>
      </c>
      <c r="FI10" s="8" t="s">
        <v>2425</v>
      </c>
      <c r="FJ10" s="8" t="s">
        <v>2426</v>
      </c>
      <c r="FK10" s="8" t="s">
        <v>2427</v>
      </c>
      <c r="FL10" s="8" t="s">
        <v>2428</v>
      </c>
      <c r="FM10" s="8" t="s">
        <v>2429</v>
      </c>
      <c r="FN10" s="8" t="s">
        <v>2430</v>
      </c>
      <c r="FO10" s="8" t="s">
        <v>2431</v>
      </c>
      <c r="FP10" s="8" t="s">
        <v>2432</v>
      </c>
      <c r="FQ10" s="8" t="s">
        <v>2433</v>
      </c>
      <c r="FR10" s="8" t="s">
        <v>2434</v>
      </c>
      <c r="FS10" s="8" t="s">
        <v>2435</v>
      </c>
      <c r="FT10" s="8" t="s">
        <v>2436</v>
      </c>
      <c r="FU10" s="8" t="s">
        <v>2437</v>
      </c>
      <c r="FV10" s="8" t="s">
        <v>2438</v>
      </c>
      <c r="FW10" s="8" t="s">
        <v>2439</v>
      </c>
      <c r="FX10" s="8" t="s">
        <v>2440</v>
      </c>
      <c r="FY10" s="8" t="s">
        <v>2441</v>
      </c>
      <c r="FZ10" s="8" t="s">
        <v>2442</v>
      </c>
      <c r="GA10" s="8" t="s">
        <v>2443</v>
      </c>
      <c r="GB10" s="8" t="s">
        <v>2444</v>
      </c>
      <c r="GC10" s="8" t="s">
        <v>2445</v>
      </c>
      <c r="GD10" s="8" t="s">
        <v>2446</v>
      </c>
      <c r="GE10" s="8" t="s">
        <v>2447</v>
      </c>
      <c r="GF10" s="8" t="s">
        <v>2448</v>
      </c>
      <c r="GG10" s="8" t="s">
        <v>2449</v>
      </c>
      <c r="GH10" s="8" t="s">
        <v>2450</v>
      </c>
      <c r="GI10" s="8" t="s">
        <v>2451</v>
      </c>
      <c r="GJ10" s="8" t="s">
        <v>2452</v>
      </c>
      <c r="GK10" s="8" t="s">
        <v>2453</v>
      </c>
      <c r="GL10" s="8" t="s">
        <v>2454</v>
      </c>
      <c r="GM10" s="8" t="s">
        <v>2455</v>
      </c>
      <c r="GN10" s="8" t="s">
        <v>2456</v>
      </c>
      <c r="GO10" s="8" t="s">
        <v>2457</v>
      </c>
      <c r="GP10" s="8" t="s">
        <v>2458</v>
      </c>
      <c r="GQ10" s="8" t="s">
        <v>2459</v>
      </c>
      <c r="GR10" s="8" t="s">
        <v>2460</v>
      </c>
      <c r="GS10" s="8" t="s">
        <v>2461</v>
      </c>
      <c r="GT10" s="8" t="s">
        <v>2462</v>
      </c>
      <c r="GU10" s="8" t="s">
        <v>2463</v>
      </c>
      <c r="GV10" s="8" t="s">
        <v>2464</v>
      </c>
      <c r="GW10" s="8" t="s">
        <v>2465</v>
      </c>
      <c r="GX10" s="8" t="s">
        <v>2466</v>
      </c>
      <c r="GY10" s="8" t="s">
        <v>2467</v>
      </c>
      <c r="GZ10" s="8" t="s">
        <v>2468</v>
      </c>
      <c r="HA10" s="8" t="s">
        <v>2469</v>
      </c>
      <c r="HB10" s="8" t="s">
        <v>2470</v>
      </c>
      <c r="HC10" s="8" t="s">
        <v>2471</v>
      </c>
      <c r="HD10" s="8" t="s">
        <v>2472</v>
      </c>
      <c r="HE10" s="8" t="s">
        <v>2473</v>
      </c>
      <c r="HF10" s="8" t="s">
        <v>2474</v>
      </c>
      <c r="HG10" s="8" t="s">
        <v>2475</v>
      </c>
      <c r="HH10" s="8" t="s">
        <v>2476</v>
      </c>
      <c r="HI10" s="8" t="s">
        <v>2477</v>
      </c>
      <c r="HJ10" s="8" t="s">
        <v>2478</v>
      </c>
      <c r="HK10" s="8" t="s">
        <v>2479</v>
      </c>
      <c r="HL10" s="8" t="s">
        <v>2480</v>
      </c>
      <c r="HM10" s="8" t="s">
        <v>2481</v>
      </c>
      <c r="HN10" s="8" t="s">
        <v>2482</v>
      </c>
      <c r="HO10" s="8" t="s">
        <v>2483</v>
      </c>
      <c r="HP10" s="8" t="s">
        <v>2484</v>
      </c>
      <c r="HQ10" s="8" t="s">
        <v>2485</v>
      </c>
      <c r="HR10" s="8" t="s">
        <v>2486</v>
      </c>
      <c r="HS10" s="8" t="s">
        <v>2487</v>
      </c>
      <c r="HT10" s="8" t="s">
        <v>2488</v>
      </c>
      <c r="HU10" s="8" t="s">
        <v>2489</v>
      </c>
      <c r="HV10" s="8" t="s">
        <v>2490</v>
      </c>
      <c r="HW10" s="8" t="s">
        <v>2491</v>
      </c>
      <c r="HX10" s="8" t="s">
        <v>2492</v>
      </c>
      <c r="HY10" s="8" t="s">
        <v>2493</v>
      </c>
      <c r="HZ10" s="8" t="s">
        <v>2494</v>
      </c>
      <c r="IA10" s="8" t="s">
        <v>2495</v>
      </c>
      <c r="IB10" s="8" t="s">
        <v>2496</v>
      </c>
      <c r="IC10" s="8" t="s">
        <v>2497</v>
      </c>
      <c r="ID10" s="8" t="s">
        <v>2498</v>
      </c>
      <c r="IE10" s="8" t="s">
        <v>2499</v>
      </c>
      <c r="IF10" s="8" t="s">
        <v>2500</v>
      </c>
      <c r="IG10" s="8" t="s">
        <v>2501</v>
      </c>
      <c r="IH10" s="8" t="s">
        <v>2502</v>
      </c>
      <c r="II10" s="8" t="s">
        <v>2503</v>
      </c>
      <c r="IJ10" s="8" t="s">
        <v>2504</v>
      </c>
      <c r="IK10" s="8" t="s">
        <v>2505</v>
      </c>
      <c r="IL10" s="8" t="s">
        <v>2506</v>
      </c>
      <c r="IM10" s="8" t="s">
        <v>2507</v>
      </c>
      <c r="IN10" s="8" t="s">
        <v>2508</v>
      </c>
      <c r="IO10" s="8" t="s">
        <v>2509</v>
      </c>
      <c r="IP10" s="8" t="s">
        <v>2510</v>
      </c>
      <c r="IQ10" s="8" t="s">
        <v>2511</v>
      </c>
    </row>
    <row r="11" spans="1:251">
      <c r="A11" s="10">
        <v>42036</v>
      </c>
      <c r="B11" s="9">
        <v>30.251000000000001</v>
      </c>
      <c r="C11" s="9">
        <v>27.175000000000001</v>
      </c>
      <c r="D11" s="9">
        <v>518.76</v>
      </c>
      <c r="E11" s="9">
        <v>216.53299999999999</v>
      </c>
      <c r="F11" s="9">
        <v>302.22699999999998</v>
      </c>
      <c r="G11" s="9">
        <v>95.929000000000002</v>
      </c>
      <c r="H11" s="9">
        <v>34.42</v>
      </c>
      <c r="I11" s="9">
        <v>61.509</v>
      </c>
      <c r="J11" s="9">
        <v>21.097000000000001</v>
      </c>
      <c r="K11" s="9">
        <v>10.407</v>
      </c>
      <c r="L11" s="9">
        <v>10.69</v>
      </c>
      <c r="M11" s="9">
        <v>80.768000000000001</v>
      </c>
      <c r="N11" s="9">
        <v>28.353999999999999</v>
      </c>
      <c r="O11" s="9">
        <v>52.414000000000001</v>
      </c>
      <c r="P11" s="9">
        <v>13.353</v>
      </c>
      <c r="Q11" s="9">
        <v>2.93</v>
      </c>
      <c r="R11" s="9">
        <v>10.422000000000001</v>
      </c>
      <c r="S11" s="9">
        <v>65.363</v>
      </c>
      <c r="T11" s="9">
        <v>24.25</v>
      </c>
      <c r="U11" s="9">
        <v>41.113999999999997</v>
      </c>
      <c r="V11" s="9">
        <v>4.9909999999999997</v>
      </c>
      <c r="W11" s="9">
        <v>1.798</v>
      </c>
      <c r="X11" s="9">
        <v>3.1920000000000002</v>
      </c>
      <c r="Y11" s="9">
        <v>15.632</v>
      </c>
      <c r="Z11" s="9">
        <v>6.3369999999999997</v>
      </c>
      <c r="AA11" s="9">
        <v>9.2949999999999999</v>
      </c>
      <c r="AB11" s="9">
        <v>16.716000000000001</v>
      </c>
      <c r="AC11" s="9">
        <v>1.343</v>
      </c>
      <c r="AD11" s="9">
        <v>15.372999999999999</v>
      </c>
      <c r="AE11" s="9">
        <v>210.339</v>
      </c>
      <c r="AF11" s="9">
        <v>94.037000000000006</v>
      </c>
      <c r="AG11" s="9">
        <v>116.30200000000001</v>
      </c>
      <c r="AH11" s="9">
        <v>153.82599999999999</v>
      </c>
      <c r="AI11" s="9">
        <v>64.941999999999993</v>
      </c>
      <c r="AJ11" s="9">
        <v>88.884</v>
      </c>
      <c r="AK11" s="9">
        <v>21.765999999999998</v>
      </c>
      <c r="AL11" s="9">
        <v>7.7190000000000003</v>
      </c>
      <c r="AM11" s="9">
        <v>14.047000000000001</v>
      </c>
      <c r="AN11" s="9">
        <v>132.06</v>
      </c>
      <c r="AO11" s="9">
        <v>57.222999999999999</v>
      </c>
      <c r="AP11" s="9">
        <v>74.837000000000003</v>
      </c>
      <c r="AQ11" s="9">
        <v>819.40599999999995</v>
      </c>
      <c r="AR11" s="9">
        <v>436.702</v>
      </c>
      <c r="AS11" s="9">
        <v>382.70400000000001</v>
      </c>
      <c r="AT11" s="9">
        <v>554.41999999999996</v>
      </c>
      <c r="AU11" s="9">
        <v>239.066</v>
      </c>
      <c r="AV11" s="9">
        <v>315.35399999999998</v>
      </c>
      <c r="AW11" s="9">
        <v>73.131</v>
      </c>
      <c r="AX11" s="9">
        <v>27.548999999999999</v>
      </c>
      <c r="AY11" s="9">
        <v>45.582000000000001</v>
      </c>
      <c r="AZ11" s="9">
        <v>2018.203</v>
      </c>
      <c r="BA11" s="9">
        <v>1011.062</v>
      </c>
      <c r="BB11" s="9">
        <v>1007.141</v>
      </c>
      <c r="BC11" s="9">
        <v>1329.2750000000001</v>
      </c>
      <c r="BD11" s="9">
        <v>740.52099999999996</v>
      </c>
      <c r="BE11" s="9">
        <v>588.75400000000002</v>
      </c>
      <c r="BF11" s="9">
        <v>177.839</v>
      </c>
      <c r="BG11" s="9">
        <v>93.706999999999994</v>
      </c>
      <c r="BH11" s="9">
        <v>84.132999999999996</v>
      </c>
      <c r="BI11" s="9">
        <v>106.304</v>
      </c>
      <c r="BJ11" s="9">
        <v>37.869999999999997</v>
      </c>
      <c r="BK11" s="9">
        <v>68.433999999999997</v>
      </c>
      <c r="BL11" s="9">
        <v>58.646999999999998</v>
      </c>
      <c r="BM11" s="9">
        <v>26.193000000000001</v>
      </c>
      <c r="BN11" s="9">
        <v>32.454000000000001</v>
      </c>
      <c r="BO11" s="9">
        <v>104.65600000000001</v>
      </c>
      <c r="BP11" s="9">
        <v>42.798999999999999</v>
      </c>
      <c r="BQ11" s="9">
        <v>61.857999999999997</v>
      </c>
      <c r="BR11" s="9">
        <v>98.01</v>
      </c>
      <c r="BS11" s="9">
        <v>36.927</v>
      </c>
      <c r="BT11" s="9">
        <v>61.082999999999998</v>
      </c>
      <c r="BU11" s="9">
        <v>264.96899999999999</v>
      </c>
      <c r="BV11" s="9">
        <v>145.476</v>
      </c>
      <c r="BW11" s="9">
        <v>119.494</v>
      </c>
      <c r="BX11" s="9">
        <v>1064.306</v>
      </c>
      <c r="BY11" s="9">
        <v>595.04499999999996</v>
      </c>
      <c r="BZ11" s="9">
        <v>469.26100000000002</v>
      </c>
      <c r="CA11" s="9">
        <v>245.74799999999999</v>
      </c>
      <c r="CB11" s="9">
        <v>132.804</v>
      </c>
      <c r="CC11" s="9">
        <v>112.944</v>
      </c>
      <c r="CD11" s="9">
        <v>865.30899999999997</v>
      </c>
      <c r="CE11" s="9">
        <v>464.56</v>
      </c>
      <c r="CF11" s="9">
        <v>400.74900000000002</v>
      </c>
      <c r="CG11" s="9">
        <v>96.933000000000007</v>
      </c>
      <c r="CH11" s="9">
        <v>44.783000000000001</v>
      </c>
      <c r="CI11" s="9">
        <v>52.149000000000001</v>
      </c>
      <c r="CJ11" s="9">
        <v>1445.2349999999999</v>
      </c>
      <c r="CK11" s="9">
        <v>795.69500000000005</v>
      </c>
      <c r="CL11" s="9">
        <v>649.54</v>
      </c>
      <c r="CM11" s="9">
        <v>1281.634</v>
      </c>
      <c r="CN11" s="9">
        <v>711.26400000000001</v>
      </c>
      <c r="CO11" s="9">
        <v>570.37</v>
      </c>
      <c r="CP11" s="9">
        <v>1186.777</v>
      </c>
      <c r="CQ11" s="9">
        <v>667.23299999999995</v>
      </c>
      <c r="CR11" s="9">
        <v>519.54399999999998</v>
      </c>
      <c r="CS11" s="9">
        <v>362.58600000000001</v>
      </c>
      <c r="CT11" s="9">
        <v>184.76499999999999</v>
      </c>
      <c r="CU11" s="9">
        <v>177.821</v>
      </c>
      <c r="CV11" s="9">
        <v>237.477</v>
      </c>
      <c r="CW11" s="9">
        <v>128.29900000000001</v>
      </c>
      <c r="CX11" s="9">
        <v>109.178</v>
      </c>
      <c r="CY11" s="9">
        <v>121.517</v>
      </c>
      <c r="CZ11" s="9">
        <v>73.123999999999995</v>
      </c>
      <c r="DA11" s="9">
        <v>48.393000000000001</v>
      </c>
      <c r="DB11" s="9">
        <v>80.766999999999996</v>
      </c>
      <c r="DC11" s="9">
        <v>45.423999999999999</v>
      </c>
      <c r="DD11" s="9">
        <v>35.344000000000001</v>
      </c>
      <c r="DE11" s="9">
        <v>608.16099999999994</v>
      </c>
      <c r="DF11" s="9">
        <v>225.11799999999999</v>
      </c>
      <c r="DG11" s="9">
        <v>383.04300000000001</v>
      </c>
      <c r="DH11" s="9">
        <v>141.93899999999999</v>
      </c>
      <c r="DI11" s="9">
        <v>43.093000000000004</v>
      </c>
      <c r="DJ11" s="9">
        <v>98.846000000000004</v>
      </c>
      <c r="DK11" s="9">
        <v>41.746000000000002</v>
      </c>
      <c r="DL11" s="9">
        <v>18.7</v>
      </c>
      <c r="DM11" s="9">
        <v>23.045999999999999</v>
      </c>
      <c r="DN11" s="9">
        <v>115.358</v>
      </c>
      <c r="DO11" s="9">
        <v>34.332000000000001</v>
      </c>
      <c r="DP11" s="9">
        <v>81.025999999999996</v>
      </c>
      <c r="DQ11" s="9">
        <v>18.552</v>
      </c>
      <c r="DR11" s="9">
        <v>4.9320000000000004</v>
      </c>
      <c r="DS11" s="9">
        <v>13.621</v>
      </c>
      <c r="DT11" s="9">
        <v>91.093000000000004</v>
      </c>
      <c r="DU11" s="9">
        <v>26.844999999999999</v>
      </c>
      <c r="DV11" s="9">
        <v>64.248000000000005</v>
      </c>
      <c r="DW11" s="9">
        <v>11.324999999999999</v>
      </c>
      <c r="DX11" s="9">
        <v>5.1660000000000004</v>
      </c>
      <c r="DY11" s="9">
        <v>6.1589999999999998</v>
      </c>
      <c r="DZ11" s="9">
        <v>26.581</v>
      </c>
      <c r="EA11" s="9">
        <v>8.7609999999999992</v>
      </c>
      <c r="EB11" s="9">
        <v>17.82</v>
      </c>
      <c r="EC11" s="9">
        <v>30.001999999999999</v>
      </c>
      <c r="ED11" s="9">
        <v>1.954</v>
      </c>
      <c r="EE11" s="9">
        <v>28.047999999999998</v>
      </c>
      <c r="EF11" s="9">
        <v>270.32</v>
      </c>
      <c r="EG11" s="9">
        <v>101.20099999999999</v>
      </c>
      <c r="EH11" s="9">
        <v>169.119</v>
      </c>
      <c r="EI11" s="9">
        <v>222.70699999999999</v>
      </c>
      <c r="EJ11" s="9">
        <v>88.516999999999996</v>
      </c>
      <c r="EK11" s="9">
        <v>134.19</v>
      </c>
      <c r="EL11" s="9">
        <v>30.573</v>
      </c>
      <c r="EM11" s="9">
        <v>11.115</v>
      </c>
      <c r="EN11" s="9">
        <v>19.459</v>
      </c>
      <c r="EO11" s="9">
        <v>192.13300000000001</v>
      </c>
      <c r="EP11" s="9">
        <v>77.402000000000001</v>
      </c>
      <c r="EQ11" s="9">
        <v>114.73099999999999</v>
      </c>
      <c r="ER11" s="9">
        <v>1359.848</v>
      </c>
      <c r="ES11" s="9">
        <v>751.63499999999999</v>
      </c>
      <c r="ET11" s="9">
        <v>608.21299999999997</v>
      </c>
      <c r="EU11" s="9">
        <v>658.35500000000002</v>
      </c>
      <c r="EV11" s="9">
        <v>259.42700000000002</v>
      </c>
      <c r="EW11" s="9">
        <v>398.928</v>
      </c>
      <c r="EX11" s="9">
        <v>107.31</v>
      </c>
      <c r="EY11" s="9">
        <v>33.926000000000002</v>
      </c>
      <c r="EZ11" s="9">
        <v>73.384</v>
      </c>
      <c r="FA11" s="9">
        <v>416.55399999999997</v>
      </c>
      <c r="FB11" s="9">
        <v>204.48699999999999</v>
      </c>
      <c r="FC11" s="9">
        <v>212.06800000000001</v>
      </c>
      <c r="FD11" s="9">
        <v>240.65899999999999</v>
      </c>
      <c r="FE11" s="9">
        <v>127.63800000000001</v>
      </c>
      <c r="FF11" s="9">
        <v>113.021</v>
      </c>
      <c r="FG11" s="9">
        <v>38.234000000000002</v>
      </c>
      <c r="FH11" s="9">
        <v>18.347999999999999</v>
      </c>
      <c r="FI11" s="9">
        <v>19.885999999999999</v>
      </c>
      <c r="FJ11" s="9">
        <v>27.789000000000001</v>
      </c>
      <c r="FK11" s="9">
        <v>10.298999999999999</v>
      </c>
      <c r="FL11" s="9">
        <v>17.489000000000001</v>
      </c>
      <c r="FM11" s="9">
        <v>15.483000000000001</v>
      </c>
      <c r="FN11" s="9">
        <v>7.6440000000000001</v>
      </c>
      <c r="FO11" s="9">
        <v>7.8390000000000004</v>
      </c>
      <c r="FP11" s="9">
        <v>27.494</v>
      </c>
      <c r="FQ11" s="9">
        <v>10.699</v>
      </c>
      <c r="FR11" s="9">
        <v>16.794</v>
      </c>
      <c r="FS11" s="9">
        <v>26.852</v>
      </c>
      <c r="FT11" s="9">
        <v>10.058</v>
      </c>
      <c r="FU11" s="9">
        <v>16.794</v>
      </c>
      <c r="FV11" s="9">
        <v>35.112000000000002</v>
      </c>
      <c r="FW11" s="9">
        <v>17.745000000000001</v>
      </c>
      <c r="FX11" s="9">
        <v>17.367000000000001</v>
      </c>
      <c r="FY11" s="9">
        <v>205.547</v>
      </c>
      <c r="FZ11" s="9">
        <v>109.892</v>
      </c>
      <c r="GA11" s="9">
        <v>95.655000000000001</v>
      </c>
      <c r="GB11" s="9">
        <v>30.920999999999999</v>
      </c>
      <c r="GC11" s="9">
        <v>15.641999999999999</v>
      </c>
      <c r="GD11" s="9">
        <v>15.278</v>
      </c>
      <c r="GE11" s="9">
        <v>167.92599999999999</v>
      </c>
      <c r="GF11" s="9">
        <v>86.096000000000004</v>
      </c>
      <c r="GG11" s="9">
        <v>81.83</v>
      </c>
      <c r="GH11" s="9">
        <v>20.396999999999998</v>
      </c>
      <c r="GI11" s="9">
        <v>10.266999999999999</v>
      </c>
      <c r="GJ11" s="9">
        <v>10.130000000000001</v>
      </c>
      <c r="GK11" s="9">
        <v>262.69299999999998</v>
      </c>
      <c r="GL11" s="9">
        <v>138.90799999999999</v>
      </c>
      <c r="GM11" s="9">
        <v>123.786</v>
      </c>
      <c r="GN11" s="9">
        <v>239.54</v>
      </c>
      <c r="GO11" s="9">
        <v>126.726</v>
      </c>
      <c r="GP11" s="9">
        <v>112.813</v>
      </c>
      <c r="GQ11" s="9">
        <v>222.83099999999999</v>
      </c>
      <c r="GR11" s="9">
        <v>118.759</v>
      </c>
      <c r="GS11" s="9">
        <v>104.071</v>
      </c>
      <c r="GT11" s="9">
        <v>65.942999999999998</v>
      </c>
      <c r="GU11" s="9">
        <v>32.468000000000004</v>
      </c>
      <c r="GV11" s="9">
        <v>33.475000000000001</v>
      </c>
      <c r="GW11" s="9">
        <v>38.279000000000003</v>
      </c>
      <c r="GX11" s="9">
        <v>19.838999999999999</v>
      </c>
      <c r="GY11" s="9">
        <v>18.440000000000001</v>
      </c>
      <c r="GZ11" s="9">
        <v>16.245000000000001</v>
      </c>
      <c r="HA11" s="9">
        <v>8.5690000000000008</v>
      </c>
      <c r="HB11" s="9">
        <v>7.6760000000000002</v>
      </c>
      <c r="HC11" s="9">
        <v>16.786000000000001</v>
      </c>
      <c r="HD11" s="9">
        <v>9.9260000000000002</v>
      </c>
      <c r="HE11" s="9">
        <v>6.8609999999999998</v>
      </c>
      <c r="HF11" s="9">
        <v>159.10900000000001</v>
      </c>
      <c r="HG11" s="9">
        <v>66.923000000000002</v>
      </c>
      <c r="HH11" s="9">
        <v>92.186000000000007</v>
      </c>
      <c r="HI11" s="9">
        <v>32.006</v>
      </c>
      <c r="HJ11" s="9">
        <v>11.835000000000001</v>
      </c>
      <c r="HK11" s="9">
        <v>20.170999999999999</v>
      </c>
      <c r="HL11" s="9">
        <v>8.4009999999999998</v>
      </c>
      <c r="HM11" s="9">
        <v>3.5150000000000001</v>
      </c>
      <c r="HN11" s="9">
        <v>4.8869999999999996</v>
      </c>
      <c r="HO11" s="9">
        <v>27.181999999999999</v>
      </c>
      <c r="HP11" s="9">
        <v>9.3970000000000002</v>
      </c>
      <c r="HQ11" s="9">
        <v>17.783999999999999</v>
      </c>
      <c r="HR11" s="9">
        <v>3.7450000000000001</v>
      </c>
      <c r="HS11" s="9">
        <v>0.875</v>
      </c>
      <c r="HT11" s="9">
        <v>2.87</v>
      </c>
      <c r="HU11" s="9">
        <v>22.126999999999999</v>
      </c>
      <c r="HV11" s="9">
        <v>8.0570000000000004</v>
      </c>
      <c r="HW11" s="9">
        <v>14.07</v>
      </c>
      <c r="HX11" s="9">
        <v>2.3149999999999999</v>
      </c>
      <c r="HY11" s="9">
        <v>1.151</v>
      </c>
      <c r="HZ11" s="9">
        <v>1.1639999999999999</v>
      </c>
      <c r="IA11" s="9">
        <v>5.048</v>
      </c>
      <c r="IB11" s="9">
        <v>2.5539999999999998</v>
      </c>
      <c r="IC11" s="9">
        <v>2.4940000000000002</v>
      </c>
      <c r="ID11" s="9">
        <v>4.5119999999999996</v>
      </c>
      <c r="IE11" s="9">
        <v>0.14000000000000001</v>
      </c>
      <c r="IF11" s="9">
        <v>4.3730000000000002</v>
      </c>
      <c r="IG11" s="9">
        <v>65.418999999999997</v>
      </c>
      <c r="IH11" s="9">
        <v>29.422999999999998</v>
      </c>
      <c r="II11" s="9">
        <v>35.996000000000002</v>
      </c>
      <c r="IJ11" s="9">
        <v>49.015000000000001</v>
      </c>
      <c r="IK11" s="9">
        <v>21.876999999999999</v>
      </c>
      <c r="IL11" s="9">
        <v>27.138000000000002</v>
      </c>
      <c r="IM11" s="9">
        <v>6.5019999999999998</v>
      </c>
      <c r="IN11" s="9">
        <v>2.4649999999999999</v>
      </c>
      <c r="IO11" s="9">
        <v>4.0369999999999999</v>
      </c>
      <c r="IP11" s="9">
        <v>42.512999999999998</v>
      </c>
      <c r="IQ11" s="9">
        <v>19.411999999999999</v>
      </c>
    </row>
    <row r="12" spans="1:251">
      <c r="A12" s="10">
        <v>42401</v>
      </c>
      <c r="B12" s="9">
        <v>34.286999999999999</v>
      </c>
      <c r="C12" s="9">
        <v>29.826000000000001</v>
      </c>
      <c r="D12" s="9">
        <v>502.654</v>
      </c>
      <c r="E12" s="9">
        <v>216.72</v>
      </c>
      <c r="F12" s="9">
        <v>285.93400000000003</v>
      </c>
      <c r="G12" s="9">
        <v>94.263000000000005</v>
      </c>
      <c r="H12" s="9">
        <v>37.703000000000003</v>
      </c>
      <c r="I12" s="9">
        <v>56.56</v>
      </c>
      <c r="J12" s="9">
        <v>26.655000000000001</v>
      </c>
      <c r="K12" s="9">
        <v>11.725</v>
      </c>
      <c r="L12" s="9">
        <v>14.93</v>
      </c>
      <c r="M12" s="9">
        <v>75.481999999999999</v>
      </c>
      <c r="N12" s="9">
        <v>30.977</v>
      </c>
      <c r="O12" s="9">
        <v>44.505000000000003</v>
      </c>
      <c r="P12" s="9">
        <v>11.55</v>
      </c>
      <c r="Q12" s="9">
        <v>3.6240000000000001</v>
      </c>
      <c r="R12" s="9">
        <v>7.9260000000000002</v>
      </c>
      <c r="S12" s="9">
        <v>61.234000000000002</v>
      </c>
      <c r="T12" s="9">
        <v>25.398</v>
      </c>
      <c r="U12" s="9">
        <v>35.835999999999999</v>
      </c>
      <c r="V12" s="9">
        <v>6.8230000000000004</v>
      </c>
      <c r="W12" s="9">
        <v>2.5099999999999998</v>
      </c>
      <c r="X12" s="9">
        <v>4.3140000000000001</v>
      </c>
      <c r="Y12" s="9">
        <v>18.780999999999999</v>
      </c>
      <c r="Z12" s="9">
        <v>6.726</v>
      </c>
      <c r="AA12" s="9">
        <v>12.055</v>
      </c>
      <c r="AB12" s="9">
        <v>12.449</v>
      </c>
      <c r="AC12" s="9">
        <v>1.375</v>
      </c>
      <c r="AD12" s="9">
        <v>11.074</v>
      </c>
      <c r="AE12" s="9">
        <v>206.09</v>
      </c>
      <c r="AF12" s="9">
        <v>97.028999999999996</v>
      </c>
      <c r="AG12" s="9">
        <v>109.06100000000001</v>
      </c>
      <c r="AH12" s="9">
        <v>158.376</v>
      </c>
      <c r="AI12" s="9">
        <v>71.989999999999995</v>
      </c>
      <c r="AJ12" s="9">
        <v>86.385999999999996</v>
      </c>
      <c r="AK12" s="9">
        <v>17.797999999999998</v>
      </c>
      <c r="AL12" s="9">
        <v>6.883</v>
      </c>
      <c r="AM12" s="9">
        <v>10.914</v>
      </c>
      <c r="AN12" s="9">
        <v>140.57900000000001</v>
      </c>
      <c r="AO12" s="9">
        <v>65.106999999999999</v>
      </c>
      <c r="AP12" s="9">
        <v>75.471999999999994</v>
      </c>
      <c r="AQ12" s="9">
        <v>822.56899999999996</v>
      </c>
      <c r="AR12" s="9">
        <v>431.91</v>
      </c>
      <c r="AS12" s="9">
        <v>390.65899999999999</v>
      </c>
      <c r="AT12" s="9">
        <v>548.97</v>
      </c>
      <c r="AU12" s="9">
        <v>244.124</v>
      </c>
      <c r="AV12" s="9">
        <v>304.846</v>
      </c>
      <c r="AW12" s="9">
        <v>69.819000000000003</v>
      </c>
      <c r="AX12" s="9">
        <v>29.053000000000001</v>
      </c>
      <c r="AY12" s="9">
        <v>40.765999999999998</v>
      </c>
      <c r="AZ12" s="9">
        <v>2014.8009999999999</v>
      </c>
      <c r="BA12" s="9">
        <v>1008.9589999999999</v>
      </c>
      <c r="BB12" s="9">
        <v>1005.843</v>
      </c>
      <c r="BC12" s="9">
        <v>1308.1120000000001</v>
      </c>
      <c r="BD12" s="9">
        <v>717.346</v>
      </c>
      <c r="BE12" s="9">
        <v>590.76599999999996</v>
      </c>
      <c r="BF12" s="9">
        <v>192.64599999999999</v>
      </c>
      <c r="BG12" s="9">
        <v>100.782</v>
      </c>
      <c r="BH12" s="9">
        <v>91.864000000000004</v>
      </c>
      <c r="BI12" s="9">
        <v>123.473</v>
      </c>
      <c r="BJ12" s="9">
        <v>44.725999999999999</v>
      </c>
      <c r="BK12" s="9">
        <v>78.747</v>
      </c>
      <c r="BL12" s="9">
        <v>65.045000000000002</v>
      </c>
      <c r="BM12" s="9">
        <v>28.797999999999998</v>
      </c>
      <c r="BN12" s="9">
        <v>36.247999999999998</v>
      </c>
      <c r="BO12" s="9">
        <v>127.637</v>
      </c>
      <c r="BP12" s="9">
        <v>52.055</v>
      </c>
      <c r="BQ12" s="9">
        <v>75.581999999999994</v>
      </c>
      <c r="BR12" s="9">
        <v>116.6</v>
      </c>
      <c r="BS12" s="9">
        <v>43.125999999999998</v>
      </c>
      <c r="BT12" s="9">
        <v>73.472999999999999</v>
      </c>
      <c r="BU12" s="9">
        <v>231.93799999999999</v>
      </c>
      <c r="BV12" s="9">
        <v>131.07400000000001</v>
      </c>
      <c r="BW12" s="9">
        <v>100.864</v>
      </c>
      <c r="BX12" s="9">
        <v>1076.174</v>
      </c>
      <c r="BY12" s="9">
        <v>586.27200000000005</v>
      </c>
      <c r="BZ12" s="9">
        <v>489.90199999999999</v>
      </c>
      <c r="CA12" s="9">
        <v>210.65799999999999</v>
      </c>
      <c r="CB12" s="9">
        <v>119.71899999999999</v>
      </c>
      <c r="CC12" s="9">
        <v>90.94</v>
      </c>
      <c r="CD12" s="9">
        <v>877.89099999999996</v>
      </c>
      <c r="CE12" s="9">
        <v>446.22199999999998</v>
      </c>
      <c r="CF12" s="9">
        <v>431.66899999999998</v>
      </c>
      <c r="CG12" s="9">
        <v>98.022000000000006</v>
      </c>
      <c r="CH12" s="9">
        <v>50.664999999999999</v>
      </c>
      <c r="CI12" s="9">
        <v>47.356999999999999</v>
      </c>
      <c r="CJ12" s="9">
        <v>1413.009</v>
      </c>
      <c r="CK12" s="9">
        <v>764.524</v>
      </c>
      <c r="CL12" s="9">
        <v>648.48500000000001</v>
      </c>
      <c r="CM12" s="9">
        <v>1267.5350000000001</v>
      </c>
      <c r="CN12" s="9">
        <v>689.18499999999995</v>
      </c>
      <c r="CO12" s="9">
        <v>578.35</v>
      </c>
      <c r="CP12" s="9">
        <v>1184.086</v>
      </c>
      <c r="CQ12" s="9">
        <v>650.61300000000006</v>
      </c>
      <c r="CR12" s="9">
        <v>533.47199999999998</v>
      </c>
      <c r="CS12" s="9">
        <v>338.34399999999999</v>
      </c>
      <c r="CT12" s="9">
        <v>178.99700000000001</v>
      </c>
      <c r="CU12" s="9">
        <v>159.34700000000001</v>
      </c>
      <c r="CV12" s="9">
        <v>213.44499999999999</v>
      </c>
      <c r="CW12" s="9">
        <v>113.18899999999999</v>
      </c>
      <c r="CX12" s="9">
        <v>100.256</v>
      </c>
      <c r="CY12" s="9">
        <v>108.548</v>
      </c>
      <c r="CZ12" s="9">
        <v>66.010999999999996</v>
      </c>
      <c r="DA12" s="9">
        <v>42.537999999999997</v>
      </c>
      <c r="DB12" s="9">
        <v>83.840999999999994</v>
      </c>
      <c r="DC12" s="9">
        <v>48.755000000000003</v>
      </c>
      <c r="DD12" s="9">
        <v>35.085999999999999</v>
      </c>
      <c r="DE12" s="9">
        <v>622.84900000000005</v>
      </c>
      <c r="DF12" s="9">
        <v>242.858</v>
      </c>
      <c r="DG12" s="9">
        <v>379.99099999999999</v>
      </c>
      <c r="DH12" s="9">
        <v>135.87700000000001</v>
      </c>
      <c r="DI12" s="9">
        <v>42.052999999999997</v>
      </c>
      <c r="DJ12" s="9">
        <v>93.823999999999998</v>
      </c>
      <c r="DK12" s="9">
        <v>41.777000000000001</v>
      </c>
      <c r="DL12" s="9">
        <v>17.033000000000001</v>
      </c>
      <c r="DM12" s="9">
        <v>24.744</v>
      </c>
      <c r="DN12" s="9">
        <v>116.702</v>
      </c>
      <c r="DO12" s="9">
        <v>36.825000000000003</v>
      </c>
      <c r="DP12" s="9">
        <v>79.876999999999995</v>
      </c>
      <c r="DQ12" s="9">
        <v>17.834</v>
      </c>
      <c r="DR12" s="9">
        <v>7.3159999999999998</v>
      </c>
      <c r="DS12" s="9">
        <v>10.516999999999999</v>
      </c>
      <c r="DT12" s="9">
        <v>94.927000000000007</v>
      </c>
      <c r="DU12" s="9">
        <v>28.001000000000001</v>
      </c>
      <c r="DV12" s="9">
        <v>66.924999999999997</v>
      </c>
      <c r="DW12" s="9">
        <v>8.0109999999999992</v>
      </c>
      <c r="DX12" s="9">
        <v>3.0350000000000001</v>
      </c>
      <c r="DY12" s="9">
        <v>4.9749999999999996</v>
      </c>
      <c r="DZ12" s="9">
        <v>20.614000000000001</v>
      </c>
      <c r="EA12" s="9">
        <v>6.6669999999999998</v>
      </c>
      <c r="EB12" s="9">
        <v>13.946999999999999</v>
      </c>
      <c r="EC12" s="9">
        <v>31.18</v>
      </c>
      <c r="ED12" s="9">
        <v>0</v>
      </c>
      <c r="EE12" s="9">
        <v>31.18</v>
      </c>
      <c r="EF12" s="9">
        <v>279.89999999999998</v>
      </c>
      <c r="EG12" s="9">
        <v>108.41500000000001</v>
      </c>
      <c r="EH12" s="9">
        <v>171.48500000000001</v>
      </c>
      <c r="EI12" s="9">
        <v>221.15700000000001</v>
      </c>
      <c r="EJ12" s="9">
        <v>92.247</v>
      </c>
      <c r="EK12" s="9">
        <v>128.91</v>
      </c>
      <c r="EL12" s="9">
        <v>29.273</v>
      </c>
      <c r="EM12" s="9">
        <v>16</v>
      </c>
      <c r="EN12" s="9">
        <v>13.273</v>
      </c>
      <c r="EO12" s="9">
        <v>191.88399999999999</v>
      </c>
      <c r="EP12" s="9">
        <v>76.247</v>
      </c>
      <c r="EQ12" s="9">
        <v>115.637</v>
      </c>
      <c r="ER12" s="9">
        <v>1337.385</v>
      </c>
      <c r="ES12" s="9">
        <v>733.34500000000003</v>
      </c>
      <c r="ET12" s="9">
        <v>604.04</v>
      </c>
      <c r="EU12" s="9">
        <v>677.41600000000005</v>
      </c>
      <c r="EV12" s="9">
        <v>275.61399999999998</v>
      </c>
      <c r="EW12" s="9">
        <v>401.803</v>
      </c>
      <c r="EX12" s="9">
        <v>108.265</v>
      </c>
      <c r="EY12" s="9">
        <v>33.341999999999999</v>
      </c>
      <c r="EZ12" s="9">
        <v>74.923000000000002</v>
      </c>
      <c r="FA12" s="9">
        <v>417.06599999999997</v>
      </c>
      <c r="FB12" s="9">
        <v>205.47900000000001</v>
      </c>
      <c r="FC12" s="9">
        <v>211.58699999999999</v>
      </c>
      <c r="FD12" s="9">
        <v>237.19399999999999</v>
      </c>
      <c r="FE12" s="9">
        <v>125.102</v>
      </c>
      <c r="FF12" s="9">
        <v>112.093</v>
      </c>
      <c r="FG12" s="9">
        <v>32.630000000000003</v>
      </c>
      <c r="FH12" s="9">
        <v>17.324000000000002</v>
      </c>
      <c r="FI12" s="9">
        <v>15.305</v>
      </c>
      <c r="FJ12" s="9">
        <v>20.233000000000001</v>
      </c>
      <c r="FK12" s="9">
        <v>7.9459999999999997</v>
      </c>
      <c r="FL12" s="9">
        <v>12.287000000000001</v>
      </c>
      <c r="FM12" s="9">
        <v>9.9030000000000005</v>
      </c>
      <c r="FN12" s="9">
        <v>5.617</v>
      </c>
      <c r="FO12" s="9">
        <v>4.2859999999999996</v>
      </c>
      <c r="FP12" s="9">
        <v>20.939</v>
      </c>
      <c r="FQ12" s="9">
        <v>8.2080000000000002</v>
      </c>
      <c r="FR12" s="9">
        <v>12.731</v>
      </c>
      <c r="FS12" s="9">
        <v>19.363</v>
      </c>
      <c r="FT12" s="9">
        <v>7.3109999999999999</v>
      </c>
      <c r="FU12" s="9">
        <v>12.052</v>
      </c>
      <c r="FV12" s="9">
        <v>36.542000000000002</v>
      </c>
      <c r="FW12" s="9">
        <v>17.135000000000002</v>
      </c>
      <c r="FX12" s="9">
        <v>19.407</v>
      </c>
      <c r="FY12" s="9">
        <v>200.65299999999999</v>
      </c>
      <c r="FZ12" s="9">
        <v>107.967</v>
      </c>
      <c r="GA12" s="9">
        <v>92.686000000000007</v>
      </c>
      <c r="GB12" s="9">
        <v>33.723999999999997</v>
      </c>
      <c r="GC12" s="9">
        <v>15.692</v>
      </c>
      <c r="GD12" s="9">
        <v>18.032</v>
      </c>
      <c r="GE12" s="9">
        <v>165.01499999999999</v>
      </c>
      <c r="GF12" s="9">
        <v>83.522000000000006</v>
      </c>
      <c r="GG12" s="9">
        <v>81.492999999999995</v>
      </c>
      <c r="GH12" s="9">
        <v>18.036000000000001</v>
      </c>
      <c r="GI12" s="9">
        <v>8.7509999999999994</v>
      </c>
      <c r="GJ12" s="9">
        <v>9.2859999999999996</v>
      </c>
      <c r="GK12" s="9">
        <v>257.90800000000002</v>
      </c>
      <c r="GL12" s="9">
        <v>135.70699999999999</v>
      </c>
      <c r="GM12" s="9">
        <v>122.2</v>
      </c>
      <c r="GN12" s="9">
        <v>231.881</v>
      </c>
      <c r="GO12" s="9">
        <v>123.265</v>
      </c>
      <c r="GP12" s="9">
        <v>108.616</v>
      </c>
      <c r="GQ12" s="9">
        <v>216.84299999999999</v>
      </c>
      <c r="GR12" s="9">
        <v>116.345</v>
      </c>
      <c r="GS12" s="9">
        <v>100.498</v>
      </c>
      <c r="GT12" s="9">
        <v>63.582000000000001</v>
      </c>
      <c r="GU12" s="9">
        <v>33.017000000000003</v>
      </c>
      <c r="GV12" s="9">
        <v>30.565000000000001</v>
      </c>
      <c r="GW12" s="9">
        <v>37.054000000000002</v>
      </c>
      <c r="GX12" s="9">
        <v>19.006</v>
      </c>
      <c r="GY12" s="9">
        <v>18.047999999999998</v>
      </c>
      <c r="GZ12" s="9">
        <v>16.34</v>
      </c>
      <c r="HA12" s="9">
        <v>8.4</v>
      </c>
      <c r="HB12" s="9">
        <v>7.94</v>
      </c>
      <c r="HC12" s="9">
        <v>17.515000000000001</v>
      </c>
      <c r="HD12" s="9">
        <v>9.8279999999999994</v>
      </c>
      <c r="HE12" s="9">
        <v>7.6870000000000003</v>
      </c>
      <c r="HF12" s="9">
        <v>162.357</v>
      </c>
      <c r="HG12" s="9">
        <v>70.549000000000007</v>
      </c>
      <c r="HH12" s="9">
        <v>91.808000000000007</v>
      </c>
      <c r="HI12" s="9">
        <v>29.798999999999999</v>
      </c>
      <c r="HJ12" s="9">
        <v>12.631</v>
      </c>
      <c r="HK12" s="9">
        <v>17.169</v>
      </c>
      <c r="HL12" s="9">
        <v>8.8249999999999993</v>
      </c>
      <c r="HM12" s="9">
        <v>4.234</v>
      </c>
      <c r="HN12" s="9">
        <v>4.5910000000000002</v>
      </c>
      <c r="HO12" s="9">
        <v>24.561</v>
      </c>
      <c r="HP12" s="9">
        <v>10.557</v>
      </c>
      <c r="HQ12" s="9">
        <v>14.004</v>
      </c>
      <c r="HR12" s="9">
        <v>3.2829999999999999</v>
      </c>
      <c r="HS12" s="9">
        <v>1.2170000000000001</v>
      </c>
      <c r="HT12" s="9">
        <v>2.0659999999999998</v>
      </c>
      <c r="HU12" s="9">
        <v>20.239000000000001</v>
      </c>
      <c r="HV12" s="9">
        <v>8.8420000000000005</v>
      </c>
      <c r="HW12" s="9">
        <v>11.397</v>
      </c>
      <c r="HX12" s="9">
        <v>1.756</v>
      </c>
      <c r="HY12" s="9">
        <v>0.70099999999999996</v>
      </c>
      <c r="HZ12" s="9">
        <v>1.0549999999999999</v>
      </c>
      <c r="IA12" s="9">
        <v>5.2389999999999999</v>
      </c>
      <c r="IB12" s="9">
        <v>2.0739999999999998</v>
      </c>
      <c r="IC12" s="9">
        <v>3.165</v>
      </c>
      <c r="ID12" s="9">
        <v>5.32</v>
      </c>
      <c r="IE12" s="9">
        <v>0.38</v>
      </c>
      <c r="IF12" s="9">
        <v>4.9409999999999998</v>
      </c>
      <c r="IG12" s="9">
        <v>68.055000000000007</v>
      </c>
      <c r="IH12" s="9">
        <v>30.456</v>
      </c>
      <c r="II12" s="9">
        <v>37.6</v>
      </c>
      <c r="IJ12" s="9">
        <v>47.314</v>
      </c>
      <c r="IK12" s="9">
        <v>22.459</v>
      </c>
      <c r="IL12" s="9">
        <v>24.855</v>
      </c>
      <c r="IM12" s="9">
        <v>5.3129999999999997</v>
      </c>
      <c r="IN12" s="9">
        <v>2.3769999999999998</v>
      </c>
      <c r="IO12" s="9">
        <v>2.9359999999999999</v>
      </c>
      <c r="IP12" s="9">
        <v>42.000999999999998</v>
      </c>
      <c r="IQ12" s="9">
        <v>20.081</v>
      </c>
    </row>
    <row r="13" spans="1:251">
      <c r="A13" s="10">
        <v>42767</v>
      </c>
      <c r="B13" s="9">
        <v>30.532</v>
      </c>
      <c r="C13" s="9">
        <v>26.488</v>
      </c>
      <c r="D13" s="9">
        <v>508.66399999999999</v>
      </c>
      <c r="E13" s="9">
        <v>220.80600000000001</v>
      </c>
      <c r="F13" s="9">
        <v>287.858</v>
      </c>
      <c r="G13" s="9">
        <v>84.317999999999998</v>
      </c>
      <c r="H13" s="9">
        <v>32.703000000000003</v>
      </c>
      <c r="I13" s="9">
        <v>51.615000000000002</v>
      </c>
      <c r="J13" s="9">
        <v>26.283999999999999</v>
      </c>
      <c r="K13" s="9">
        <v>12.257999999999999</v>
      </c>
      <c r="L13" s="9">
        <v>14.026</v>
      </c>
      <c r="M13" s="9">
        <v>72.707999999999998</v>
      </c>
      <c r="N13" s="9">
        <v>28.294</v>
      </c>
      <c r="O13" s="9">
        <v>44.414000000000001</v>
      </c>
      <c r="P13" s="9">
        <v>11.016999999999999</v>
      </c>
      <c r="Q13" s="9">
        <v>3.3530000000000002</v>
      </c>
      <c r="R13" s="9">
        <v>7.6639999999999997</v>
      </c>
      <c r="S13" s="9">
        <v>56.156999999999996</v>
      </c>
      <c r="T13" s="9">
        <v>22.957999999999998</v>
      </c>
      <c r="U13" s="9">
        <v>33.200000000000003</v>
      </c>
      <c r="V13" s="9">
        <v>5.46</v>
      </c>
      <c r="W13" s="9">
        <v>3.1030000000000002</v>
      </c>
      <c r="X13" s="9">
        <v>2.3570000000000002</v>
      </c>
      <c r="Y13" s="9">
        <v>12.288</v>
      </c>
      <c r="Z13" s="9">
        <v>4.4089999999999998</v>
      </c>
      <c r="AA13" s="9">
        <v>7.8789999999999996</v>
      </c>
      <c r="AB13" s="9">
        <v>11.67</v>
      </c>
      <c r="AC13" s="9">
        <v>0.33800000000000002</v>
      </c>
      <c r="AD13" s="9">
        <v>11.332000000000001</v>
      </c>
      <c r="AE13" s="9">
        <v>171.761</v>
      </c>
      <c r="AF13" s="9">
        <v>81.647999999999996</v>
      </c>
      <c r="AG13" s="9">
        <v>90.113</v>
      </c>
      <c r="AH13" s="9">
        <v>142.01599999999999</v>
      </c>
      <c r="AI13" s="9">
        <v>63.234999999999999</v>
      </c>
      <c r="AJ13" s="9">
        <v>78.781000000000006</v>
      </c>
      <c r="AK13" s="9">
        <v>16.725000000000001</v>
      </c>
      <c r="AL13" s="9">
        <v>6.29</v>
      </c>
      <c r="AM13" s="9">
        <v>10.435</v>
      </c>
      <c r="AN13" s="9">
        <v>125.291</v>
      </c>
      <c r="AO13" s="9">
        <v>56.945</v>
      </c>
      <c r="AP13" s="9">
        <v>68.346000000000004</v>
      </c>
      <c r="AQ13" s="9">
        <v>838.15800000000002</v>
      </c>
      <c r="AR13" s="9">
        <v>436.22</v>
      </c>
      <c r="AS13" s="9">
        <v>401.93799999999999</v>
      </c>
      <c r="AT13" s="9">
        <v>548.96</v>
      </c>
      <c r="AU13" s="9">
        <v>245.048</v>
      </c>
      <c r="AV13" s="9">
        <v>303.91199999999998</v>
      </c>
      <c r="AW13" s="9">
        <v>67.516999999999996</v>
      </c>
      <c r="AX13" s="9">
        <v>27.93</v>
      </c>
      <c r="AY13" s="9">
        <v>39.587000000000003</v>
      </c>
      <c r="AZ13" s="9">
        <v>2034.9770000000001</v>
      </c>
      <c r="BA13" s="9">
        <v>1017.896</v>
      </c>
      <c r="BB13" s="9">
        <v>1017.08</v>
      </c>
      <c r="BC13" s="9">
        <v>1304.2059999999999</v>
      </c>
      <c r="BD13" s="9">
        <v>716.04499999999996</v>
      </c>
      <c r="BE13" s="9">
        <v>588.16200000000003</v>
      </c>
      <c r="BF13" s="9">
        <v>233.31800000000001</v>
      </c>
      <c r="BG13" s="9">
        <v>126.798</v>
      </c>
      <c r="BH13" s="9">
        <v>106.52</v>
      </c>
      <c r="BI13" s="9">
        <v>141.02000000000001</v>
      </c>
      <c r="BJ13" s="9">
        <v>56.295999999999999</v>
      </c>
      <c r="BK13" s="9">
        <v>84.724000000000004</v>
      </c>
      <c r="BL13" s="9">
        <v>75.75</v>
      </c>
      <c r="BM13" s="9">
        <v>36.229999999999997</v>
      </c>
      <c r="BN13" s="9">
        <v>39.520000000000003</v>
      </c>
      <c r="BO13" s="9">
        <v>151.87100000000001</v>
      </c>
      <c r="BP13" s="9">
        <v>67.938000000000002</v>
      </c>
      <c r="BQ13" s="9">
        <v>83.933999999999997</v>
      </c>
      <c r="BR13" s="9">
        <v>136.95400000000001</v>
      </c>
      <c r="BS13" s="9">
        <v>55.865000000000002</v>
      </c>
      <c r="BT13" s="9">
        <v>81.087999999999994</v>
      </c>
      <c r="BU13" s="9">
        <v>224.09899999999999</v>
      </c>
      <c r="BV13" s="9">
        <v>121.54600000000001</v>
      </c>
      <c r="BW13" s="9">
        <v>102.55200000000001</v>
      </c>
      <c r="BX13" s="9">
        <v>1080.1079999999999</v>
      </c>
      <c r="BY13" s="9">
        <v>594.49800000000005</v>
      </c>
      <c r="BZ13" s="9">
        <v>485.61</v>
      </c>
      <c r="CA13" s="9">
        <v>202.25</v>
      </c>
      <c r="CB13" s="9">
        <v>107.488</v>
      </c>
      <c r="CC13" s="9">
        <v>94.760999999999996</v>
      </c>
      <c r="CD13" s="9">
        <v>865.90800000000002</v>
      </c>
      <c r="CE13" s="9">
        <v>455.66300000000001</v>
      </c>
      <c r="CF13" s="9">
        <v>410.245</v>
      </c>
      <c r="CG13" s="9">
        <v>102.59099999999999</v>
      </c>
      <c r="CH13" s="9">
        <v>54.999000000000002</v>
      </c>
      <c r="CI13" s="9">
        <v>47.591999999999999</v>
      </c>
      <c r="CJ13" s="9">
        <v>1420.567</v>
      </c>
      <c r="CK13" s="9">
        <v>761.00900000000001</v>
      </c>
      <c r="CL13" s="9">
        <v>659.55799999999999</v>
      </c>
      <c r="CM13" s="9">
        <v>1277.1610000000001</v>
      </c>
      <c r="CN13" s="9">
        <v>694.928</v>
      </c>
      <c r="CO13" s="9">
        <v>582.23400000000004</v>
      </c>
      <c r="CP13" s="9">
        <v>1177.19</v>
      </c>
      <c r="CQ13" s="9">
        <v>653.68100000000004</v>
      </c>
      <c r="CR13" s="9">
        <v>523.50900000000001</v>
      </c>
      <c r="CS13" s="9">
        <v>325.42500000000001</v>
      </c>
      <c r="CT13" s="9">
        <v>158.745</v>
      </c>
      <c r="CU13" s="9">
        <v>166.68</v>
      </c>
      <c r="CV13" s="9">
        <v>215</v>
      </c>
      <c r="CW13" s="9">
        <v>105.101</v>
      </c>
      <c r="CX13" s="9">
        <v>109.898</v>
      </c>
      <c r="CY13" s="9">
        <v>98.638999999999996</v>
      </c>
      <c r="CZ13" s="9">
        <v>60.137</v>
      </c>
      <c r="DA13" s="9">
        <v>38.502000000000002</v>
      </c>
      <c r="DB13" s="9">
        <v>84.77</v>
      </c>
      <c r="DC13" s="9">
        <v>44.064</v>
      </c>
      <c r="DD13" s="9">
        <v>40.706000000000003</v>
      </c>
      <c r="DE13" s="9">
        <v>646</v>
      </c>
      <c r="DF13" s="9">
        <v>257.78800000000001</v>
      </c>
      <c r="DG13" s="9">
        <v>388.21199999999999</v>
      </c>
      <c r="DH13" s="9">
        <v>148.61799999999999</v>
      </c>
      <c r="DI13" s="9">
        <v>48.191000000000003</v>
      </c>
      <c r="DJ13" s="9">
        <v>100.42700000000001</v>
      </c>
      <c r="DK13" s="9">
        <v>44.058999999999997</v>
      </c>
      <c r="DL13" s="9">
        <v>22.74</v>
      </c>
      <c r="DM13" s="9">
        <v>21.318999999999999</v>
      </c>
      <c r="DN13" s="9">
        <v>124.482</v>
      </c>
      <c r="DO13" s="9">
        <v>42.933</v>
      </c>
      <c r="DP13" s="9">
        <v>81.549000000000007</v>
      </c>
      <c r="DQ13" s="9">
        <v>25.998000000000001</v>
      </c>
      <c r="DR13" s="9">
        <v>7.8070000000000004</v>
      </c>
      <c r="DS13" s="9">
        <v>18.190999999999999</v>
      </c>
      <c r="DT13" s="9">
        <v>92.715000000000003</v>
      </c>
      <c r="DU13" s="9">
        <v>33.265000000000001</v>
      </c>
      <c r="DV13" s="9">
        <v>59.45</v>
      </c>
      <c r="DW13" s="9">
        <v>13.12</v>
      </c>
      <c r="DX13" s="9">
        <v>5.9550000000000001</v>
      </c>
      <c r="DY13" s="9">
        <v>7.165</v>
      </c>
      <c r="DZ13" s="9">
        <v>24.135000000000002</v>
      </c>
      <c r="EA13" s="9">
        <v>5.258</v>
      </c>
      <c r="EB13" s="9">
        <v>18.878</v>
      </c>
      <c r="EC13" s="9">
        <v>30.030999999999999</v>
      </c>
      <c r="ED13" s="9">
        <v>0.54300000000000004</v>
      </c>
      <c r="EE13" s="9">
        <v>29.488</v>
      </c>
      <c r="EF13" s="9">
        <v>267.51299999999998</v>
      </c>
      <c r="EG13" s="9">
        <v>112.824</v>
      </c>
      <c r="EH13" s="9">
        <v>154.69</v>
      </c>
      <c r="EI13" s="9">
        <v>233.38800000000001</v>
      </c>
      <c r="EJ13" s="9">
        <v>92.254999999999995</v>
      </c>
      <c r="EK13" s="9">
        <v>141.13300000000001</v>
      </c>
      <c r="EL13" s="9">
        <v>36.731000000000002</v>
      </c>
      <c r="EM13" s="9">
        <v>13.221</v>
      </c>
      <c r="EN13" s="9">
        <v>23.51</v>
      </c>
      <c r="EO13" s="9">
        <v>196.65700000000001</v>
      </c>
      <c r="EP13" s="9">
        <v>79.034000000000006</v>
      </c>
      <c r="EQ13" s="9">
        <v>117.623</v>
      </c>
      <c r="ER13" s="9">
        <v>1340.9369999999999</v>
      </c>
      <c r="ES13" s="9">
        <v>729.26599999999996</v>
      </c>
      <c r="ET13" s="9">
        <v>611.67100000000005</v>
      </c>
      <c r="EU13" s="9">
        <v>694.04</v>
      </c>
      <c r="EV13" s="9">
        <v>288.63099999999997</v>
      </c>
      <c r="EW13" s="9">
        <v>405.40899999999999</v>
      </c>
      <c r="EX13" s="9">
        <v>117.857</v>
      </c>
      <c r="EY13" s="9">
        <v>41.319000000000003</v>
      </c>
      <c r="EZ13" s="9">
        <v>76.537999999999997</v>
      </c>
      <c r="FA13" s="9">
        <v>422.08199999999999</v>
      </c>
      <c r="FB13" s="9">
        <v>207.596</v>
      </c>
      <c r="FC13" s="9">
        <v>214.48599999999999</v>
      </c>
      <c r="FD13" s="9">
        <v>239.97</v>
      </c>
      <c r="FE13" s="9">
        <v>127.145</v>
      </c>
      <c r="FF13" s="9">
        <v>112.825</v>
      </c>
      <c r="FG13" s="9">
        <v>36.247</v>
      </c>
      <c r="FH13" s="9">
        <v>17.623000000000001</v>
      </c>
      <c r="FI13" s="9">
        <v>18.623999999999999</v>
      </c>
      <c r="FJ13" s="9">
        <v>26.885000000000002</v>
      </c>
      <c r="FK13" s="9">
        <v>10.624000000000001</v>
      </c>
      <c r="FL13" s="9">
        <v>16.260999999999999</v>
      </c>
      <c r="FM13" s="9">
        <v>13.085000000000001</v>
      </c>
      <c r="FN13" s="9">
        <v>6.7450000000000001</v>
      </c>
      <c r="FO13" s="9">
        <v>6.34</v>
      </c>
      <c r="FP13" s="9">
        <v>26.213000000000001</v>
      </c>
      <c r="FQ13" s="9">
        <v>10.670999999999999</v>
      </c>
      <c r="FR13" s="9">
        <v>15.542</v>
      </c>
      <c r="FS13" s="9">
        <v>24.905999999999999</v>
      </c>
      <c r="FT13" s="9">
        <v>9.7260000000000009</v>
      </c>
      <c r="FU13" s="9">
        <v>15.18</v>
      </c>
      <c r="FV13" s="9">
        <v>40.127000000000002</v>
      </c>
      <c r="FW13" s="9">
        <v>21.268000000000001</v>
      </c>
      <c r="FX13" s="9">
        <v>18.858000000000001</v>
      </c>
      <c r="FY13" s="9">
        <v>199.84299999999999</v>
      </c>
      <c r="FZ13" s="9">
        <v>105.877</v>
      </c>
      <c r="GA13" s="9">
        <v>93.965999999999994</v>
      </c>
      <c r="GB13" s="9">
        <v>36.295999999999999</v>
      </c>
      <c r="GC13" s="9">
        <v>18.901</v>
      </c>
      <c r="GD13" s="9">
        <v>17.395</v>
      </c>
      <c r="GE13" s="9">
        <v>164.709</v>
      </c>
      <c r="GF13" s="9">
        <v>82.677000000000007</v>
      </c>
      <c r="GG13" s="9">
        <v>82.033000000000001</v>
      </c>
      <c r="GH13" s="9">
        <v>21.67</v>
      </c>
      <c r="GI13" s="9">
        <v>7.5979999999999999</v>
      </c>
      <c r="GJ13" s="9">
        <v>14.071999999999999</v>
      </c>
      <c r="GK13" s="9">
        <v>262.47300000000001</v>
      </c>
      <c r="GL13" s="9">
        <v>138.584</v>
      </c>
      <c r="GM13" s="9">
        <v>123.889</v>
      </c>
      <c r="GN13" s="9">
        <v>234.465</v>
      </c>
      <c r="GO13" s="9">
        <v>124.562</v>
      </c>
      <c r="GP13" s="9">
        <v>109.90300000000001</v>
      </c>
      <c r="GQ13" s="9">
        <v>217.39500000000001</v>
      </c>
      <c r="GR13" s="9">
        <v>115.64100000000001</v>
      </c>
      <c r="GS13" s="9">
        <v>101.754</v>
      </c>
      <c r="GT13" s="9">
        <v>65.62</v>
      </c>
      <c r="GU13" s="9">
        <v>32.646000000000001</v>
      </c>
      <c r="GV13" s="9">
        <v>32.973999999999997</v>
      </c>
      <c r="GW13" s="9">
        <v>40.225000000000001</v>
      </c>
      <c r="GX13" s="9">
        <v>21.552</v>
      </c>
      <c r="GY13" s="9">
        <v>18.672999999999998</v>
      </c>
      <c r="GZ13" s="9">
        <v>17.721</v>
      </c>
      <c r="HA13" s="9">
        <v>10.113</v>
      </c>
      <c r="HB13" s="9">
        <v>7.6079999999999997</v>
      </c>
      <c r="HC13" s="9">
        <v>14.736000000000001</v>
      </c>
      <c r="HD13" s="9">
        <v>7.6630000000000003</v>
      </c>
      <c r="HE13" s="9">
        <v>7.0730000000000004</v>
      </c>
      <c r="HF13" s="9">
        <v>167.376</v>
      </c>
      <c r="HG13" s="9">
        <v>72.787999999999997</v>
      </c>
      <c r="HH13" s="9">
        <v>94.587999999999994</v>
      </c>
      <c r="HI13" s="9">
        <v>33.171999999999997</v>
      </c>
      <c r="HJ13" s="9">
        <v>10.75</v>
      </c>
      <c r="HK13" s="9">
        <v>22.422999999999998</v>
      </c>
      <c r="HL13" s="9">
        <v>7.569</v>
      </c>
      <c r="HM13" s="9">
        <v>2.4740000000000002</v>
      </c>
      <c r="HN13" s="9">
        <v>5.0949999999999998</v>
      </c>
      <c r="HO13" s="9">
        <v>29.317</v>
      </c>
      <c r="HP13" s="9">
        <v>10.513</v>
      </c>
      <c r="HQ13" s="9">
        <v>18.803999999999998</v>
      </c>
      <c r="HR13" s="9">
        <v>4.4560000000000004</v>
      </c>
      <c r="HS13" s="9">
        <v>1.379</v>
      </c>
      <c r="HT13" s="9">
        <v>3.0760000000000001</v>
      </c>
      <c r="HU13" s="9">
        <v>23.442</v>
      </c>
      <c r="HV13" s="9">
        <v>8.6950000000000003</v>
      </c>
      <c r="HW13" s="9">
        <v>14.747</v>
      </c>
      <c r="HX13" s="9">
        <v>2.2360000000000002</v>
      </c>
      <c r="HY13" s="9">
        <v>1.3120000000000001</v>
      </c>
      <c r="HZ13" s="9">
        <v>0.92400000000000004</v>
      </c>
      <c r="IA13" s="9">
        <v>3.855</v>
      </c>
      <c r="IB13" s="9">
        <v>0.23599999999999999</v>
      </c>
      <c r="IC13" s="9">
        <v>3.6190000000000002</v>
      </c>
      <c r="ID13" s="9">
        <v>6.6509999999999998</v>
      </c>
      <c r="IE13" s="9">
        <v>0.251</v>
      </c>
      <c r="IF13" s="9">
        <v>6.4009999999999998</v>
      </c>
      <c r="IG13" s="9">
        <v>64.765000000000001</v>
      </c>
      <c r="IH13" s="9">
        <v>30.407</v>
      </c>
      <c r="II13" s="9">
        <v>34.357999999999997</v>
      </c>
      <c r="IJ13" s="9">
        <v>47.908000000000001</v>
      </c>
      <c r="IK13" s="9">
        <v>18.411999999999999</v>
      </c>
      <c r="IL13" s="9">
        <v>29.495999999999999</v>
      </c>
      <c r="IM13" s="9">
        <v>7.1269999999999998</v>
      </c>
      <c r="IN13" s="9">
        <v>1.9019999999999999</v>
      </c>
      <c r="IO13" s="9">
        <v>5.2249999999999996</v>
      </c>
      <c r="IP13" s="9">
        <v>40.780999999999999</v>
      </c>
      <c r="IQ13" s="9">
        <v>16.510000000000002</v>
      </c>
    </row>
    <row r="14" spans="1:251">
      <c r="A14" s="10">
        <v>43132</v>
      </c>
      <c r="B14" s="9">
        <v>30.120999999999999</v>
      </c>
      <c r="C14" s="9">
        <v>26.129000000000001</v>
      </c>
      <c r="D14" s="9">
        <v>499.68299999999999</v>
      </c>
      <c r="E14" s="9">
        <v>212.62100000000001</v>
      </c>
      <c r="F14" s="9">
        <v>287.06200000000001</v>
      </c>
      <c r="G14" s="9">
        <v>85.308999999999997</v>
      </c>
      <c r="H14" s="9">
        <v>35.317</v>
      </c>
      <c r="I14" s="9">
        <v>49.991999999999997</v>
      </c>
      <c r="J14" s="9">
        <v>27.8</v>
      </c>
      <c r="K14" s="9">
        <v>13.75</v>
      </c>
      <c r="L14" s="9">
        <v>14.05</v>
      </c>
      <c r="M14" s="9">
        <v>70.435000000000002</v>
      </c>
      <c r="N14" s="9">
        <v>27.873000000000001</v>
      </c>
      <c r="O14" s="9">
        <v>42.563000000000002</v>
      </c>
      <c r="P14" s="9">
        <v>12.211</v>
      </c>
      <c r="Q14" s="9">
        <v>4.2229999999999999</v>
      </c>
      <c r="R14" s="9">
        <v>7.9880000000000004</v>
      </c>
      <c r="S14" s="9">
        <v>56.320999999999998</v>
      </c>
      <c r="T14" s="9">
        <v>22.655000000000001</v>
      </c>
      <c r="U14" s="9">
        <v>33.665999999999997</v>
      </c>
      <c r="V14" s="9">
        <v>7.944</v>
      </c>
      <c r="W14" s="9">
        <v>3.5870000000000002</v>
      </c>
      <c r="X14" s="9">
        <v>4.3570000000000002</v>
      </c>
      <c r="Y14" s="9">
        <v>14.874000000000001</v>
      </c>
      <c r="Z14" s="9">
        <v>7.444</v>
      </c>
      <c r="AA14" s="9">
        <v>7.43</v>
      </c>
      <c r="AB14" s="9">
        <v>13.728999999999999</v>
      </c>
      <c r="AC14" s="9">
        <v>1.29</v>
      </c>
      <c r="AD14" s="9">
        <v>12.439</v>
      </c>
      <c r="AE14" s="9">
        <v>194.66300000000001</v>
      </c>
      <c r="AF14" s="9">
        <v>92.144000000000005</v>
      </c>
      <c r="AG14" s="9">
        <v>102.51900000000001</v>
      </c>
      <c r="AH14" s="9">
        <v>141.559</v>
      </c>
      <c r="AI14" s="9">
        <v>65.438000000000002</v>
      </c>
      <c r="AJ14" s="9">
        <v>76.120999999999995</v>
      </c>
      <c r="AK14" s="9">
        <v>18.167000000000002</v>
      </c>
      <c r="AL14" s="9">
        <v>6.4009999999999998</v>
      </c>
      <c r="AM14" s="9">
        <v>11.765000000000001</v>
      </c>
      <c r="AN14" s="9">
        <v>123.392</v>
      </c>
      <c r="AO14" s="9">
        <v>59.036000000000001</v>
      </c>
      <c r="AP14" s="9">
        <v>64.355999999999995</v>
      </c>
      <c r="AQ14" s="9">
        <v>863.14</v>
      </c>
      <c r="AR14" s="9">
        <v>450.49400000000003</v>
      </c>
      <c r="AS14" s="9">
        <v>412.64499999999998</v>
      </c>
      <c r="AT14" s="9">
        <v>537.76599999999996</v>
      </c>
      <c r="AU14" s="9">
        <v>236.34100000000001</v>
      </c>
      <c r="AV14" s="9">
        <v>301.42500000000001</v>
      </c>
      <c r="AW14" s="9">
        <v>64.995999999999995</v>
      </c>
      <c r="AX14" s="9">
        <v>26.792000000000002</v>
      </c>
      <c r="AY14" s="9">
        <v>38.204000000000001</v>
      </c>
      <c r="AZ14" s="9">
        <v>2057.66</v>
      </c>
      <c r="BA14" s="9">
        <v>1021.638</v>
      </c>
      <c r="BB14" s="9">
        <v>1036.021</v>
      </c>
      <c r="BC14" s="9">
        <v>1331.0229999999999</v>
      </c>
      <c r="BD14" s="9">
        <v>717.20399999999995</v>
      </c>
      <c r="BE14" s="9">
        <v>613.81899999999996</v>
      </c>
      <c r="BF14" s="9">
        <v>207.22800000000001</v>
      </c>
      <c r="BG14" s="9">
        <v>107.381</v>
      </c>
      <c r="BH14" s="9">
        <v>99.846000000000004</v>
      </c>
      <c r="BI14" s="9">
        <v>117.702</v>
      </c>
      <c r="BJ14" s="9">
        <v>45.698</v>
      </c>
      <c r="BK14" s="9">
        <v>72.004000000000005</v>
      </c>
      <c r="BL14" s="9">
        <v>56.578000000000003</v>
      </c>
      <c r="BM14" s="9">
        <v>24.975000000000001</v>
      </c>
      <c r="BN14" s="9">
        <v>31.603000000000002</v>
      </c>
      <c r="BO14" s="9">
        <v>128.208</v>
      </c>
      <c r="BP14" s="9">
        <v>59.198999999999998</v>
      </c>
      <c r="BQ14" s="9">
        <v>69.007999999999996</v>
      </c>
      <c r="BR14" s="9">
        <v>111.358</v>
      </c>
      <c r="BS14" s="9">
        <v>43.052</v>
      </c>
      <c r="BT14" s="9">
        <v>68.305999999999997</v>
      </c>
      <c r="BU14" s="9">
        <v>240.46</v>
      </c>
      <c r="BV14" s="9">
        <v>134.708</v>
      </c>
      <c r="BW14" s="9">
        <v>105.751</v>
      </c>
      <c r="BX14" s="9">
        <v>1090.5630000000001</v>
      </c>
      <c r="BY14" s="9">
        <v>582.495</v>
      </c>
      <c r="BZ14" s="9">
        <v>508.06799999999998</v>
      </c>
      <c r="CA14" s="9">
        <v>218.71299999999999</v>
      </c>
      <c r="CB14" s="9">
        <v>122.643</v>
      </c>
      <c r="CC14" s="9">
        <v>96.070999999999998</v>
      </c>
      <c r="CD14" s="9">
        <v>880.53099999999995</v>
      </c>
      <c r="CE14" s="9">
        <v>444.416</v>
      </c>
      <c r="CF14" s="9">
        <v>436.11399999999998</v>
      </c>
      <c r="CG14" s="9">
        <v>115.629</v>
      </c>
      <c r="CH14" s="9">
        <v>63.031999999999996</v>
      </c>
      <c r="CI14" s="9">
        <v>52.597000000000001</v>
      </c>
      <c r="CJ14" s="9">
        <v>1432.9580000000001</v>
      </c>
      <c r="CK14" s="9">
        <v>761.77099999999996</v>
      </c>
      <c r="CL14" s="9">
        <v>671.18700000000001</v>
      </c>
      <c r="CM14" s="9">
        <v>1271.6869999999999</v>
      </c>
      <c r="CN14" s="9">
        <v>679.36400000000003</v>
      </c>
      <c r="CO14" s="9">
        <v>592.322</v>
      </c>
      <c r="CP14" s="9">
        <v>1183.5129999999999</v>
      </c>
      <c r="CQ14" s="9">
        <v>638.81200000000001</v>
      </c>
      <c r="CR14" s="9">
        <v>544.70100000000002</v>
      </c>
      <c r="CS14" s="9">
        <v>322.13799999999998</v>
      </c>
      <c r="CT14" s="9">
        <v>165.21899999999999</v>
      </c>
      <c r="CU14" s="9">
        <v>156.91900000000001</v>
      </c>
      <c r="CV14" s="9">
        <v>200.40199999999999</v>
      </c>
      <c r="CW14" s="9">
        <v>105.545</v>
      </c>
      <c r="CX14" s="9">
        <v>94.856999999999999</v>
      </c>
      <c r="CY14" s="9">
        <v>98.468000000000004</v>
      </c>
      <c r="CZ14" s="9">
        <v>60.978000000000002</v>
      </c>
      <c r="DA14" s="9">
        <v>37.488999999999997</v>
      </c>
      <c r="DB14" s="9">
        <v>87.53</v>
      </c>
      <c r="DC14" s="9">
        <v>47.293999999999997</v>
      </c>
      <c r="DD14" s="9">
        <v>40.235999999999997</v>
      </c>
      <c r="DE14" s="9">
        <v>639.10699999999997</v>
      </c>
      <c r="DF14" s="9">
        <v>257.14100000000002</v>
      </c>
      <c r="DG14" s="9">
        <v>381.96600000000001</v>
      </c>
      <c r="DH14" s="9">
        <v>158.001</v>
      </c>
      <c r="DI14" s="9">
        <v>56.011000000000003</v>
      </c>
      <c r="DJ14" s="9">
        <v>101.99</v>
      </c>
      <c r="DK14" s="9">
        <v>45.616999999999997</v>
      </c>
      <c r="DL14" s="9">
        <v>20.478000000000002</v>
      </c>
      <c r="DM14" s="9">
        <v>25.14</v>
      </c>
      <c r="DN14" s="9">
        <v>134.464</v>
      </c>
      <c r="DO14" s="9">
        <v>47.267000000000003</v>
      </c>
      <c r="DP14" s="9">
        <v>87.197000000000003</v>
      </c>
      <c r="DQ14" s="9">
        <v>24.064</v>
      </c>
      <c r="DR14" s="9">
        <v>6.2149999999999999</v>
      </c>
      <c r="DS14" s="9">
        <v>17.849</v>
      </c>
      <c r="DT14" s="9">
        <v>102.614</v>
      </c>
      <c r="DU14" s="9">
        <v>37.981000000000002</v>
      </c>
      <c r="DV14" s="9">
        <v>64.634</v>
      </c>
      <c r="DW14" s="9">
        <v>15.329000000000001</v>
      </c>
      <c r="DX14" s="9">
        <v>6.0119999999999996</v>
      </c>
      <c r="DY14" s="9">
        <v>9.3170000000000002</v>
      </c>
      <c r="DZ14" s="9">
        <v>26.073</v>
      </c>
      <c r="EA14" s="9">
        <v>8.9760000000000009</v>
      </c>
      <c r="EB14" s="9">
        <v>17.097000000000001</v>
      </c>
      <c r="EC14" s="9">
        <v>31.956</v>
      </c>
      <c r="ED14" s="9">
        <v>1.881</v>
      </c>
      <c r="EE14" s="9">
        <v>30.074999999999999</v>
      </c>
      <c r="EF14" s="9">
        <v>289.70699999999999</v>
      </c>
      <c r="EG14" s="9">
        <v>116.398</v>
      </c>
      <c r="EH14" s="9">
        <v>173.309</v>
      </c>
      <c r="EI14" s="9">
        <v>248.06700000000001</v>
      </c>
      <c r="EJ14" s="9">
        <v>103.536</v>
      </c>
      <c r="EK14" s="9">
        <v>144.53100000000001</v>
      </c>
      <c r="EL14" s="9">
        <v>33.271000000000001</v>
      </c>
      <c r="EM14" s="9">
        <v>10.891</v>
      </c>
      <c r="EN14" s="9">
        <v>22.38</v>
      </c>
      <c r="EO14" s="9">
        <v>214.79599999999999</v>
      </c>
      <c r="EP14" s="9">
        <v>92.646000000000001</v>
      </c>
      <c r="EQ14" s="9">
        <v>122.15</v>
      </c>
      <c r="ER14" s="9">
        <v>1364.2940000000001</v>
      </c>
      <c r="ES14" s="9">
        <v>728.09400000000005</v>
      </c>
      <c r="ET14" s="9">
        <v>636.19899999999996</v>
      </c>
      <c r="EU14" s="9">
        <v>693.36599999999999</v>
      </c>
      <c r="EV14" s="9">
        <v>293.54399999999998</v>
      </c>
      <c r="EW14" s="9">
        <v>399.822</v>
      </c>
      <c r="EX14" s="9">
        <v>121.33</v>
      </c>
      <c r="EY14" s="9">
        <v>45.634999999999998</v>
      </c>
      <c r="EZ14" s="9">
        <v>75.695999999999998</v>
      </c>
      <c r="FA14" s="9">
        <v>427.59500000000003</v>
      </c>
      <c r="FB14" s="9">
        <v>210.58</v>
      </c>
      <c r="FC14" s="9">
        <v>217.01599999999999</v>
      </c>
      <c r="FD14" s="9">
        <v>247.631</v>
      </c>
      <c r="FE14" s="9">
        <v>127.46</v>
      </c>
      <c r="FF14" s="9">
        <v>120.17100000000001</v>
      </c>
      <c r="FG14" s="9">
        <v>38.692999999999998</v>
      </c>
      <c r="FH14" s="9">
        <v>16.658999999999999</v>
      </c>
      <c r="FI14" s="9">
        <v>22.033999999999999</v>
      </c>
      <c r="FJ14" s="9">
        <v>29.172000000000001</v>
      </c>
      <c r="FK14" s="9">
        <v>9.67</v>
      </c>
      <c r="FL14" s="9">
        <v>19.501999999999999</v>
      </c>
      <c r="FM14" s="9">
        <v>14.59</v>
      </c>
      <c r="FN14" s="9">
        <v>5.38</v>
      </c>
      <c r="FO14" s="9">
        <v>9.2100000000000009</v>
      </c>
      <c r="FP14" s="9">
        <v>28.402000000000001</v>
      </c>
      <c r="FQ14" s="9">
        <v>9.5960000000000001</v>
      </c>
      <c r="FR14" s="9">
        <v>18.806999999999999</v>
      </c>
      <c r="FS14" s="9">
        <v>27.771000000000001</v>
      </c>
      <c r="FT14" s="9">
        <v>9.1280000000000001</v>
      </c>
      <c r="FU14" s="9">
        <v>18.643000000000001</v>
      </c>
      <c r="FV14" s="9">
        <v>46.331000000000003</v>
      </c>
      <c r="FW14" s="9">
        <v>23.152999999999999</v>
      </c>
      <c r="FX14" s="9">
        <v>23.177</v>
      </c>
      <c r="FY14" s="9">
        <v>201.3</v>
      </c>
      <c r="FZ14" s="9">
        <v>104.307</v>
      </c>
      <c r="GA14" s="9">
        <v>96.992999999999995</v>
      </c>
      <c r="GB14" s="9">
        <v>42.064999999999998</v>
      </c>
      <c r="GC14" s="9">
        <v>20.440999999999999</v>
      </c>
      <c r="GD14" s="9">
        <v>21.623999999999999</v>
      </c>
      <c r="GE14" s="9">
        <v>165.89400000000001</v>
      </c>
      <c r="GF14" s="9">
        <v>81.471000000000004</v>
      </c>
      <c r="GG14" s="9">
        <v>84.423000000000002</v>
      </c>
      <c r="GH14" s="9">
        <v>19.625</v>
      </c>
      <c r="GI14" s="9">
        <v>8.8829999999999991</v>
      </c>
      <c r="GJ14" s="9">
        <v>10.742000000000001</v>
      </c>
      <c r="GK14" s="9">
        <v>267.43299999999999</v>
      </c>
      <c r="GL14" s="9">
        <v>136.886</v>
      </c>
      <c r="GM14" s="9">
        <v>130.547</v>
      </c>
      <c r="GN14" s="9">
        <v>237.21899999999999</v>
      </c>
      <c r="GO14" s="9">
        <v>121.11499999999999</v>
      </c>
      <c r="GP14" s="9">
        <v>116.104</v>
      </c>
      <c r="GQ14" s="9">
        <v>222.10900000000001</v>
      </c>
      <c r="GR14" s="9">
        <v>114.29600000000001</v>
      </c>
      <c r="GS14" s="9">
        <v>107.813</v>
      </c>
      <c r="GT14" s="9">
        <v>69.730999999999995</v>
      </c>
      <c r="GU14" s="9">
        <v>33.323</v>
      </c>
      <c r="GV14" s="9">
        <v>36.408000000000001</v>
      </c>
      <c r="GW14" s="9">
        <v>39.244</v>
      </c>
      <c r="GX14" s="9">
        <v>19.117000000000001</v>
      </c>
      <c r="GY14" s="9">
        <v>20.126000000000001</v>
      </c>
      <c r="GZ14" s="9">
        <v>19.442</v>
      </c>
      <c r="HA14" s="9">
        <v>9.6920000000000002</v>
      </c>
      <c r="HB14" s="9">
        <v>9.75</v>
      </c>
      <c r="HC14" s="9">
        <v>15.935</v>
      </c>
      <c r="HD14" s="9">
        <v>8.6790000000000003</v>
      </c>
      <c r="HE14" s="9">
        <v>7.2560000000000002</v>
      </c>
      <c r="HF14" s="9">
        <v>164.029</v>
      </c>
      <c r="HG14" s="9">
        <v>74.441000000000003</v>
      </c>
      <c r="HH14" s="9">
        <v>89.588999999999999</v>
      </c>
      <c r="HI14" s="9">
        <v>29.4</v>
      </c>
      <c r="HJ14" s="9">
        <v>12.294</v>
      </c>
      <c r="HK14" s="9">
        <v>17.106000000000002</v>
      </c>
      <c r="HL14" s="9">
        <v>5.8380000000000001</v>
      </c>
      <c r="HM14" s="9">
        <v>2.2130000000000001</v>
      </c>
      <c r="HN14" s="9">
        <v>3.6240000000000001</v>
      </c>
      <c r="HO14" s="9">
        <v>25.434999999999999</v>
      </c>
      <c r="HP14" s="9">
        <v>10.326000000000001</v>
      </c>
      <c r="HQ14" s="9">
        <v>15.108000000000001</v>
      </c>
      <c r="HR14" s="9">
        <v>3.0739999999999998</v>
      </c>
      <c r="HS14" s="9">
        <v>1.087</v>
      </c>
      <c r="HT14" s="9">
        <v>1.9870000000000001</v>
      </c>
      <c r="HU14" s="9">
        <v>21.599</v>
      </c>
      <c r="HV14" s="9">
        <v>8.8510000000000009</v>
      </c>
      <c r="HW14" s="9">
        <v>12.747</v>
      </c>
      <c r="HX14" s="9">
        <v>1.998</v>
      </c>
      <c r="HY14" s="9">
        <v>0.71</v>
      </c>
      <c r="HZ14" s="9">
        <v>1.288</v>
      </c>
      <c r="IA14" s="9">
        <v>4.3259999999999996</v>
      </c>
      <c r="IB14" s="9">
        <v>2.226</v>
      </c>
      <c r="IC14" s="9">
        <v>2.1</v>
      </c>
      <c r="ID14" s="9">
        <v>6.1920000000000002</v>
      </c>
      <c r="IE14" s="9">
        <v>1.3240000000000001</v>
      </c>
      <c r="IF14" s="9">
        <v>4.8680000000000003</v>
      </c>
      <c r="IG14" s="9">
        <v>69.213999999999999</v>
      </c>
      <c r="IH14" s="9">
        <v>33.744999999999997</v>
      </c>
      <c r="II14" s="9">
        <v>35.468000000000004</v>
      </c>
      <c r="IJ14" s="9">
        <v>45.695999999999998</v>
      </c>
      <c r="IK14" s="9">
        <v>21.231999999999999</v>
      </c>
      <c r="IL14" s="9">
        <v>24.463999999999999</v>
      </c>
      <c r="IM14" s="9">
        <v>5.01</v>
      </c>
      <c r="IN14" s="9">
        <v>1.7350000000000001</v>
      </c>
      <c r="IO14" s="9">
        <v>3.2749999999999999</v>
      </c>
      <c r="IP14" s="9">
        <v>40.686</v>
      </c>
      <c r="IQ14" s="9">
        <v>19.497</v>
      </c>
    </row>
    <row r="15" spans="1:251">
      <c r="A15" s="10">
        <v>43497</v>
      </c>
      <c r="B15" s="9">
        <v>28.532</v>
      </c>
      <c r="C15" s="9">
        <v>22.61</v>
      </c>
      <c r="D15" s="9">
        <v>517.33600000000001</v>
      </c>
      <c r="E15" s="9">
        <v>216.6</v>
      </c>
      <c r="F15" s="9">
        <v>300.73599999999999</v>
      </c>
      <c r="G15" s="9">
        <v>94.316999999999993</v>
      </c>
      <c r="H15" s="9">
        <v>33.960999999999999</v>
      </c>
      <c r="I15" s="9">
        <v>60.356999999999999</v>
      </c>
      <c r="J15" s="9">
        <v>27.297000000000001</v>
      </c>
      <c r="K15" s="9">
        <v>11.644</v>
      </c>
      <c r="L15" s="9">
        <v>15.653</v>
      </c>
      <c r="M15" s="9">
        <v>80.183000000000007</v>
      </c>
      <c r="N15" s="9">
        <v>28.861000000000001</v>
      </c>
      <c r="O15" s="9">
        <v>51.322000000000003</v>
      </c>
      <c r="P15" s="9">
        <v>12.205</v>
      </c>
      <c r="Q15" s="9">
        <v>4.0170000000000003</v>
      </c>
      <c r="R15" s="9">
        <v>8.1880000000000006</v>
      </c>
      <c r="S15" s="9">
        <v>64.632000000000005</v>
      </c>
      <c r="T15" s="9">
        <v>23.556999999999999</v>
      </c>
      <c r="U15" s="9">
        <v>41.075000000000003</v>
      </c>
      <c r="V15" s="9">
        <v>6.6059999999999999</v>
      </c>
      <c r="W15" s="9">
        <v>3.8119999999999998</v>
      </c>
      <c r="X15" s="9">
        <v>2.794</v>
      </c>
      <c r="Y15" s="9">
        <v>15.189</v>
      </c>
      <c r="Z15" s="9">
        <v>5.657</v>
      </c>
      <c r="AA15" s="9">
        <v>9.532</v>
      </c>
      <c r="AB15" s="9">
        <v>15.265000000000001</v>
      </c>
      <c r="AC15" s="9">
        <v>1.0960000000000001</v>
      </c>
      <c r="AD15" s="9">
        <v>14.169</v>
      </c>
      <c r="AE15" s="9">
        <v>206.59</v>
      </c>
      <c r="AF15" s="9">
        <v>94.88</v>
      </c>
      <c r="AG15" s="9">
        <v>111.711</v>
      </c>
      <c r="AH15" s="9">
        <v>146.51400000000001</v>
      </c>
      <c r="AI15" s="9">
        <v>63.05</v>
      </c>
      <c r="AJ15" s="9">
        <v>83.463999999999999</v>
      </c>
      <c r="AK15" s="9">
        <v>19.567</v>
      </c>
      <c r="AL15" s="9">
        <v>8.0190000000000001</v>
      </c>
      <c r="AM15" s="9">
        <v>11.548</v>
      </c>
      <c r="AN15" s="9">
        <v>126.946</v>
      </c>
      <c r="AO15" s="9">
        <v>55.03</v>
      </c>
      <c r="AP15" s="9">
        <v>71.915999999999997</v>
      </c>
      <c r="AQ15" s="9">
        <v>864.72</v>
      </c>
      <c r="AR15" s="9">
        <v>457.69</v>
      </c>
      <c r="AS15" s="9">
        <v>407.03</v>
      </c>
      <c r="AT15" s="9">
        <v>548.91</v>
      </c>
      <c r="AU15" s="9">
        <v>237.11199999999999</v>
      </c>
      <c r="AV15" s="9">
        <v>311.798</v>
      </c>
      <c r="AW15" s="9">
        <v>73.209999999999994</v>
      </c>
      <c r="AX15" s="9">
        <v>25.762</v>
      </c>
      <c r="AY15" s="9">
        <v>47.448</v>
      </c>
      <c r="AZ15" s="9">
        <v>2054.31</v>
      </c>
      <c r="BA15" s="9">
        <v>1021.449</v>
      </c>
      <c r="BB15" s="9">
        <v>1032.8610000000001</v>
      </c>
      <c r="BC15" s="9">
        <v>1338.9780000000001</v>
      </c>
      <c r="BD15" s="9">
        <v>722.02599999999995</v>
      </c>
      <c r="BE15" s="9">
        <v>616.952</v>
      </c>
      <c r="BF15" s="9">
        <v>197.19200000000001</v>
      </c>
      <c r="BG15" s="9">
        <v>95.004000000000005</v>
      </c>
      <c r="BH15" s="9">
        <v>102.188</v>
      </c>
      <c r="BI15" s="9">
        <v>122.96899999999999</v>
      </c>
      <c r="BJ15" s="9">
        <v>41.66</v>
      </c>
      <c r="BK15" s="9">
        <v>81.308999999999997</v>
      </c>
      <c r="BL15" s="9">
        <v>68.399000000000001</v>
      </c>
      <c r="BM15" s="9">
        <v>28.51</v>
      </c>
      <c r="BN15" s="9">
        <v>39.889000000000003</v>
      </c>
      <c r="BO15" s="9">
        <v>124.494</v>
      </c>
      <c r="BP15" s="9">
        <v>50.137</v>
      </c>
      <c r="BQ15" s="9">
        <v>74.356999999999999</v>
      </c>
      <c r="BR15" s="9">
        <v>112.887</v>
      </c>
      <c r="BS15" s="9">
        <v>40.033000000000001</v>
      </c>
      <c r="BT15" s="9">
        <v>72.853999999999999</v>
      </c>
      <c r="BU15" s="9">
        <v>249.58799999999999</v>
      </c>
      <c r="BV15" s="9">
        <v>140.12799999999999</v>
      </c>
      <c r="BW15" s="9">
        <v>109.46</v>
      </c>
      <c r="BX15" s="9">
        <v>1089.3900000000001</v>
      </c>
      <c r="BY15" s="9">
        <v>581.89800000000002</v>
      </c>
      <c r="BZ15" s="9">
        <v>507.49099999999999</v>
      </c>
      <c r="CA15" s="9">
        <v>228.40799999999999</v>
      </c>
      <c r="CB15" s="9">
        <v>124.11799999999999</v>
      </c>
      <c r="CC15" s="9">
        <v>104.29</v>
      </c>
      <c r="CD15" s="9">
        <v>884.96799999999996</v>
      </c>
      <c r="CE15" s="9">
        <v>453.46699999999998</v>
      </c>
      <c r="CF15" s="9">
        <v>431.50099999999998</v>
      </c>
      <c r="CG15" s="9">
        <v>112.31399999999999</v>
      </c>
      <c r="CH15" s="9">
        <v>55.932000000000002</v>
      </c>
      <c r="CI15" s="9">
        <v>56.383000000000003</v>
      </c>
      <c r="CJ15" s="9">
        <v>1443.6210000000001</v>
      </c>
      <c r="CK15" s="9">
        <v>767.13499999999999</v>
      </c>
      <c r="CL15" s="9">
        <v>676.48500000000001</v>
      </c>
      <c r="CM15" s="9">
        <v>1299.4179999999999</v>
      </c>
      <c r="CN15" s="9">
        <v>702.37</v>
      </c>
      <c r="CO15" s="9">
        <v>597.048</v>
      </c>
      <c r="CP15" s="9">
        <v>1207.0429999999999</v>
      </c>
      <c r="CQ15" s="9">
        <v>660.76300000000003</v>
      </c>
      <c r="CR15" s="9">
        <v>546.28</v>
      </c>
      <c r="CS15" s="9">
        <v>342.625</v>
      </c>
      <c r="CT15" s="9">
        <v>181.089</v>
      </c>
      <c r="CU15" s="9">
        <v>161.53700000000001</v>
      </c>
      <c r="CV15" s="9">
        <v>223.904</v>
      </c>
      <c r="CW15" s="9">
        <v>124.114</v>
      </c>
      <c r="CX15" s="9">
        <v>99.79</v>
      </c>
      <c r="CY15" s="9">
        <v>119.261</v>
      </c>
      <c r="CZ15" s="9">
        <v>79.004999999999995</v>
      </c>
      <c r="DA15" s="9">
        <v>40.256</v>
      </c>
      <c r="DB15" s="9">
        <v>85.975999999999999</v>
      </c>
      <c r="DC15" s="9">
        <v>47.658000000000001</v>
      </c>
      <c r="DD15" s="9">
        <v>38.319000000000003</v>
      </c>
      <c r="DE15" s="9">
        <v>629.35599999999999</v>
      </c>
      <c r="DF15" s="9">
        <v>251.76499999999999</v>
      </c>
      <c r="DG15" s="9">
        <v>377.59100000000001</v>
      </c>
      <c r="DH15" s="9">
        <v>140.11500000000001</v>
      </c>
      <c r="DI15" s="9">
        <v>45.741</v>
      </c>
      <c r="DJ15" s="9">
        <v>94.373999999999995</v>
      </c>
      <c r="DK15" s="9">
        <v>44.460999999999999</v>
      </c>
      <c r="DL15" s="9">
        <v>17.78</v>
      </c>
      <c r="DM15" s="9">
        <v>26.681999999999999</v>
      </c>
      <c r="DN15" s="9">
        <v>119.322</v>
      </c>
      <c r="DO15" s="9">
        <v>39.18</v>
      </c>
      <c r="DP15" s="9">
        <v>80.141999999999996</v>
      </c>
      <c r="DQ15" s="9">
        <v>23.460999999999999</v>
      </c>
      <c r="DR15" s="9">
        <v>5.6589999999999998</v>
      </c>
      <c r="DS15" s="9">
        <v>17.802</v>
      </c>
      <c r="DT15" s="9">
        <v>88.731999999999999</v>
      </c>
      <c r="DU15" s="9">
        <v>31.291</v>
      </c>
      <c r="DV15" s="9">
        <v>57.442</v>
      </c>
      <c r="DW15" s="9">
        <v>11.324</v>
      </c>
      <c r="DX15" s="9">
        <v>3.9889999999999999</v>
      </c>
      <c r="DY15" s="9">
        <v>7.335</v>
      </c>
      <c r="DZ15" s="9">
        <v>21.687000000000001</v>
      </c>
      <c r="EA15" s="9">
        <v>6.5609999999999999</v>
      </c>
      <c r="EB15" s="9">
        <v>15.125999999999999</v>
      </c>
      <c r="EC15" s="9">
        <v>33.265999999999998</v>
      </c>
      <c r="ED15" s="9">
        <v>2.5790000000000002</v>
      </c>
      <c r="EE15" s="9">
        <v>30.686</v>
      </c>
      <c r="EF15" s="9">
        <v>290.23500000000001</v>
      </c>
      <c r="EG15" s="9">
        <v>111.21</v>
      </c>
      <c r="EH15" s="9">
        <v>179.02500000000001</v>
      </c>
      <c r="EI15" s="9">
        <v>226.98500000000001</v>
      </c>
      <c r="EJ15" s="9">
        <v>93.397999999999996</v>
      </c>
      <c r="EK15" s="9">
        <v>133.58600000000001</v>
      </c>
      <c r="EL15" s="9">
        <v>36.180999999999997</v>
      </c>
      <c r="EM15" s="9">
        <v>12.593</v>
      </c>
      <c r="EN15" s="9">
        <v>23.588000000000001</v>
      </c>
      <c r="EO15" s="9">
        <v>190.804</v>
      </c>
      <c r="EP15" s="9">
        <v>80.805999999999997</v>
      </c>
      <c r="EQ15" s="9">
        <v>109.998</v>
      </c>
      <c r="ER15" s="9">
        <v>1375.1590000000001</v>
      </c>
      <c r="ES15" s="9">
        <v>734.61900000000003</v>
      </c>
      <c r="ET15" s="9">
        <v>640.54</v>
      </c>
      <c r="EU15" s="9">
        <v>679.15099999999995</v>
      </c>
      <c r="EV15" s="9">
        <v>286.83</v>
      </c>
      <c r="EW15" s="9">
        <v>392.32100000000003</v>
      </c>
      <c r="EX15" s="9">
        <v>112.797</v>
      </c>
      <c r="EY15" s="9">
        <v>38.338000000000001</v>
      </c>
      <c r="EZ15" s="9">
        <v>74.459000000000003</v>
      </c>
      <c r="FA15" s="9">
        <v>431.92700000000002</v>
      </c>
      <c r="FB15" s="9">
        <v>211.67699999999999</v>
      </c>
      <c r="FC15" s="9">
        <v>220.25</v>
      </c>
      <c r="FD15" s="9">
        <v>248.31299999999999</v>
      </c>
      <c r="FE15" s="9">
        <v>130.16999999999999</v>
      </c>
      <c r="FF15" s="9">
        <v>118.14400000000001</v>
      </c>
      <c r="FG15" s="9">
        <v>37.066000000000003</v>
      </c>
      <c r="FH15" s="9">
        <v>17.292000000000002</v>
      </c>
      <c r="FI15" s="9">
        <v>19.774000000000001</v>
      </c>
      <c r="FJ15" s="9">
        <v>25.699000000000002</v>
      </c>
      <c r="FK15" s="9">
        <v>9.5039999999999996</v>
      </c>
      <c r="FL15" s="9">
        <v>16.195</v>
      </c>
      <c r="FM15" s="9">
        <v>12.787000000000001</v>
      </c>
      <c r="FN15" s="9">
        <v>5.5650000000000004</v>
      </c>
      <c r="FO15" s="9">
        <v>7.2220000000000004</v>
      </c>
      <c r="FP15" s="9">
        <v>26.515000000000001</v>
      </c>
      <c r="FQ15" s="9">
        <v>10.14</v>
      </c>
      <c r="FR15" s="9">
        <v>16.375</v>
      </c>
      <c r="FS15" s="9">
        <v>24.835000000000001</v>
      </c>
      <c r="FT15" s="9">
        <v>9.0969999999999995</v>
      </c>
      <c r="FU15" s="9">
        <v>15.739000000000001</v>
      </c>
      <c r="FV15" s="9">
        <v>44.348999999999997</v>
      </c>
      <c r="FW15" s="9">
        <v>24.015999999999998</v>
      </c>
      <c r="FX15" s="9">
        <v>20.332999999999998</v>
      </c>
      <c r="FY15" s="9">
        <v>203.964</v>
      </c>
      <c r="FZ15" s="9">
        <v>106.15300000000001</v>
      </c>
      <c r="GA15" s="9">
        <v>97.81</v>
      </c>
      <c r="GB15" s="9">
        <v>41.648000000000003</v>
      </c>
      <c r="GC15" s="9">
        <v>22.719000000000001</v>
      </c>
      <c r="GD15" s="9">
        <v>18.928999999999998</v>
      </c>
      <c r="GE15" s="9">
        <v>164.161</v>
      </c>
      <c r="GF15" s="9">
        <v>80.111000000000004</v>
      </c>
      <c r="GG15" s="9">
        <v>84.05</v>
      </c>
      <c r="GH15" s="9">
        <v>21.917999999999999</v>
      </c>
      <c r="GI15" s="9">
        <v>9.82</v>
      </c>
      <c r="GJ15" s="9">
        <v>12.098000000000001</v>
      </c>
      <c r="GK15" s="9">
        <v>267.39999999999998</v>
      </c>
      <c r="GL15" s="9">
        <v>138.13999999999999</v>
      </c>
      <c r="GM15" s="9">
        <v>129.25899999999999</v>
      </c>
      <c r="GN15" s="9">
        <v>241.73599999999999</v>
      </c>
      <c r="GO15" s="9">
        <v>125.71599999999999</v>
      </c>
      <c r="GP15" s="9">
        <v>116.02</v>
      </c>
      <c r="GQ15" s="9">
        <v>225.62100000000001</v>
      </c>
      <c r="GR15" s="9">
        <v>118.967</v>
      </c>
      <c r="GS15" s="9">
        <v>106.654</v>
      </c>
      <c r="GT15" s="9">
        <v>68.296000000000006</v>
      </c>
      <c r="GU15" s="9">
        <v>32.54</v>
      </c>
      <c r="GV15" s="9">
        <v>35.756</v>
      </c>
      <c r="GW15" s="9">
        <v>41.158000000000001</v>
      </c>
      <c r="GX15" s="9">
        <v>21.126999999999999</v>
      </c>
      <c r="GY15" s="9">
        <v>20.030999999999999</v>
      </c>
      <c r="GZ15" s="9">
        <v>22.071000000000002</v>
      </c>
      <c r="HA15" s="9">
        <v>13.156000000000001</v>
      </c>
      <c r="HB15" s="9">
        <v>8.9149999999999991</v>
      </c>
      <c r="HC15" s="9">
        <v>17.712</v>
      </c>
      <c r="HD15" s="9">
        <v>8.4930000000000003</v>
      </c>
      <c r="HE15" s="9">
        <v>9.2189999999999994</v>
      </c>
      <c r="HF15" s="9">
        <v>165.90199999999999</v>
      </c>
      <c r="HG15" s="9">
        <v>73.015000000000001</v>
      </c>
      <c r="HH15" s="9">
        <v>92.887</v>
      </c>
      <c r="HI15" s="9">
        <v>27.821999999999999</v>
      </c>
      <c r="HJ15" s="9">
        <v>11.367000000000001</v>
      </c>
      <c r="HK15" s="9">
        <v>16.454999999999998</v>
      </c>
      <c r="HL15" s="9">
        <v>8.1850000000000005</v>
      </c>
      <c r="HM15" s="9">
        <v>4.18</v>
      </c>
      <c r="HN15" s="9">
        <v>4.0060000000000002</v>
      </c>
      <c r="HO15" s="9">
        <v>24.995999999999999</v>
      </c>
      <c r="HP15" s="9">
        <v>10.513999999999999</v>
      </c>
      <c r="HQ15" s="9">
        <v>14.481999999999999</v>
      </c>
      <c r="HR15" s="9">
        <v>3.1320000000000001</v>
      </c>
      <c r="HS15" s="9">
        <v>1.1399999999999999</v>
      </c>
      <c r="HT15" s="9">
        <v>1.992</v>
      </c>
      <c r="HU15" s="9">
        <v>20.658000000000001</v>
      </c>
      <c r="HV15" s="9">
        <v>9.2449999999999992</v>
      </c>
      <c r="HW15" s="9">
        <v>11.413</v>
      </c>
      <c r="HX15" s="9">
        <v>1.7130000000000001</v>
      </c>
      <c r="HY15" s="9">
        <v>0.88900000000000001</v>
      </c>
      <c r="HZ15" s="9">
        <v>0.82399999999999995</v>
      </c>
      <c r="IA15" s="9">
        <v>3.0680000000000001</v>
      </c>
      <c r="IB15" s="9">
        <v>1.095</v>
      </c>
      <c r="IC15" s="9">
        <v>1.9730000000000001</v>
      </c>
      <c r="ID15" s="9">
        <v>5.3289999999999997</v>
      </c>
      <c r="IE15" s="9">
        <v>0.314</v>
      </c>
      <c r="IF15" s="9">
        <v>5.0140000000000002</v>
      </c>
      <c r="IG15" s="9">
        <v>69.024000000000001</v>
      </c>
      <c r="IH15" s="9">
        <v>31.571000000000002</v>
      </c>
      <c r="II15" s="9">
        <v>37.453000000000003</v>
      </c>
      <c r="IJ15" s="9">
        <v>45.776000000000003</v>
      </c>
      <c r="IK15" s="9">
        <v>20.102</v>
      </c>
      <c r="IL15" s="9">
        <v>25.673999999999999</v>
      </c>
      <c r="IM15" s="9">
        <v>5.3540000000000001</v>
      </c>
      <c r="IN15" s="9">
        <v>1.871</v>
      </c>
      <c r="IO15" s="9">
        <v>3.4830000000000001</v>
      </c>
      <c r="IP15" s="9">
        <v>40.421999999999997</v>
      </c>
      <c r="IQ15" s="9">
        <v>18.231000000000002</v>
      </c>
    </row>
    <row r="16" spans="1:251">
      <c r="A16" s="10">
        <v>43862</v>
      </c>
      <c r="B16" s="9">
        <v>28.116</v>
      </c>
      <c r="C16" s="9">
        <v>23.731999999999999</v>
      </c>
      <c r="D16" s="9">
        <v>524.226</v>
      </c>
      <c r="E16" s="9">
        <v>235.56200000000001</v>
      </c>
      <c r="F16" s="9">
        <v>288.66399999999999</v>
      </c>
      <c r="G16" s="9">
        <v>92.730999999999995</v>
      </c>
      <c r="H16" s="9">
        <v>41.970999999999997</v>
      </c>
      <c r="I16" s="9">
        <v>50.759</v>
      </c>
      <c r="J16" s="9">
        <v>25.297999999999998</v>
      </c>
      <c r="K16" s="9">
        <v>11.664</v>
      </c>
      <c r="L16" s="9">
        <v>13.634</v>
      </c>
      <c r="M16" s="9">
        <v>78.908000000000001</v>
      </c>
      <c r="N16" s="9">
        <v>34.668999999999997</v>
      </c>
      <c r="O16" s="9">
        <v>44.238999999999997</v>
      </c>
      <c r="P16" s="9">
        <v>16.216999999999999</v>
      </c>
      <c r="Q16" s="9">
        <v>6.1210000000000004</v>
      </c>
      <c r="R16" s="9">
        <v>10.096</v>
      </c>
      <c r="S16" s="9">
        <v>59.432000000000002</v>
      </c>
      <c r="T16" s="9">
        <v>26.76</v>
      </c>
      <c r="U16" s="9">
        <v>32.671999999999997</v>
      </c>
      <c r="V16" s="9">
        <v>5.1070000000000002</v>
      </c>
      <c r="W16" s="9">
        <v>2.718</v>
      </c>
      <c r="X16" s="9">
        <v>2.3879999999999999</v>
      </c>
      <c r="Y16" s="9">
        <v>14.705</v>
      </c>
      <c r="Z16" s="9">
        <v>7.8819999999999997</v>
      </c>
      <c r="AA16" s="9">
        <v>6.8220000000000001</v>
      </c>
      <c r="AB16" s="9">
        <v>12.916</v>
      </c>
      <c r="AC16" s="9">
        <v>0.95799999999999996</v>
      </c>
      <c r="AD16" s="9">
        <v>11.958</v>
      </c>
      <c r="AE16" s="9">
        <v>213.608</v>
      </c>
      <c r="AF16" s="9">
        <v>101.577</v>
      </c>
      <c r="AG16" s="9">
        <v>112.03100000000001</v>
      </c>
      <c r="AH16" s="9">
        <v>145.46100000000001</v>
      </c>
      <c r="AI16" s="9">
        <v>70.668000000000006</v>
      </c>
      <c r="AJ16" s="9">
        <v>74.793999999999997</v>
      </c>
      <c r="AK16" s="9">
        <v>24.74</v>
      </c>
      <c r="AL16" s="9">
        <v>10.143000000000001</v>
      </c>
      <c r="AM16" s="9">
        <v>14.597</v>
      </c>
      <c r="AN16" s="9">
        <v>120.72199999999999</v>
      </c>
      <c r="AO16" s="9">
        <v>60.524999999999999</v>
      </c>
      <c r="AP16" s="9">
        <v>60.197000000000003</v>
      </c>
      <c r="AQ16" s="9">
        <v>878.35299999999995</v>
      </c>
      <c r="AR16" s="9">
        <v>448.709</v>
      </c>
      <c r="AS16" s="9">
        <v>429.64299999999997</v>
      </c>
      <c r="AT16" s="9">
        <v>551.33500000000004</v>
      </c>
      <c r="AU16" s="9">
        <v>253.536</v>
      </c>
      <c r="AV16" s="9">
        <v>297.79899999999998</v>
      </c>
      <c r="AW16" s="9">
        <v>72.816999999999993</v>
      </c>
      <c r="AX16" s="9">
        <v>32.557000000000002</v>
      </c>
      <c r="AY16" s="9">
        <v>40.26</v>
      </c>
      <c r="AZ16" s="9">
        <v>2118.817</v>
      </c>
      <c r="BA16" s="9">
        <v>1049.501</v>
      </c>
      <c r="BB16" s="9">
        <v>1069.316</v>
      </c>
      <c r="BC16" s="9">
        <v>1383.451</v>
      </c>
      <c r="BD16" s="9">
        <v>742.48800000000006</v>
      </c>
      <c r="BE16" s="9">
        <v>640.96299999999997</v>
      </c>
      <c r="BF16" s="9">
        <v>203.995</v>
      </c>
      <c r="BG16" s="9">
        <v>107.455</v>
      </c>
      <c r="BH16" s="9">
        <v>96.54</v>
      </c>
      <c r="BI16" s="9">
        <v>129.03200000000001</v>
      </c>
      <c r="BJ16" s="9">
        <v>51.48</v>
      </c>
      <c r="BK16" s="9">
        <v>77.552000000000007</v>
      </c>
      <c r="BL16" s="9">
        <v>66.953000000000003</v>
      </c>
      <c r="BM16" s="9">
        <v>29.57</v>
      </c>
      <c r="BN16" s="9">
        <v>37.383000000000003</v>
      </c>
      <c r="BO16" s="9">
        <v>130.083</v>
      </c>
      <c r="BP16" s="9">
        <v>57.198</v>
      </c>
      <c r="BQ16" s="9">
        <v>72.885000000000005</v>
      </c>
      <c r="BR16" s="9">
        <v>120.76600000000001</v>
      </c>
      <c r="BS16" s="9">
        <v>48.664999999999999</v>
      </c>
      <c r="BT16" s="9">
        <v>72.100999999999999</v>
      </c>
      <c r="BU16" s="9">
        <v>260.28100000000001</v>
      </c>
      <c r="BV16" s="9">
        <v>139.43299999999999</v>
      </c>
      <c r="BW16" s="9">
        <v>120.849</v>
      </c>
      <c r="BX16" s="9">
        <v>1123.17</v>
      </c>
      <c r="BY16" s="9">
        <v>603.05600000000004</v>
      </c>
      <c r="BZ16" s="9">
        <v>520.11400000000003</v>
      </c>
      <c r="CA16" s="9">
        <v>240.126</v>
      </c>
      <c r="CB16" s="9">
        <v>128.05000000000001</v>
      </c>
      <c r="CC16" s="9">
        <v>112.07599999999999</v>
      </c>
      <c r="CD16" s="9">
        <v>927.08</v>
      </c>
      <c r="CE16" s="9">
        <v>472.529</v>
      </c>
      <c r="CF16" s="9">
        <v>454.55099999999999</v>
      </c>
      <c r="CG16" s="9">
        <v>118.46599999999999</v>
      </c>
      <c r="CH16" s="9">
        <v>62.082999999999998</v>
      </c>
      <c r="CI16" s="9">
        <v>56.381999999999998</v>
      </c>
      <c r="CJ16" s="9">
        <v>1477.175</v>
      </c>
      <c r="CK16" s="9">
        <v>785.70299999999997</v>
      </c>
      <c r="CL16" s="9">
        <v>691.47199999999998</v>
      </c>
      <c r="CM16" s="9">
        <v>1318.335</v>
      </c>
      <c r="CN16" s="9">
        <v>702.32799999999997</v>
      </c>
      <c r="CO16" s="9">
        <v>616.00699999999995</v>
      </c>
      <c r="CP16" s="9">
        <v>1235.8409999999999</v>
      </c>
      <c r="CQ16" s="9">
        <v>665.92499999999995</v>
      </c>
      <c r="CR16" s="9">
        <v>569.91600000000005</v>
      </c>
      <c r="CS16" s="9">
        <v>355.613</v>
      </c>
      <c r="CT16" s="9">
        <v>181.899</v>
      </c>
      <c r="CU16" s="9">
        <v>173.714</v>
      </c>
      <c r="CV16" s="9">
        <v>205.17099999999999</v>
      </c>
      <c r="CW16" s="9">
        <v>106.16</v>
      </c>
      <c r="CX16" s="9">
        <v>99.010999999999996</v>
      </c>
      <c r="CY16" s="9">
        <v>111.447</v>
      </c>
      <c r="CZ16" s="9">
        <v>62.945</v>
      </c>
      <c r="DA16" s="9">
        <v>48.502000000000002</v>
      </c>
      <c r="DB16" s="9">
        <v>76.95</v>
      </c>
      <c r="DC16" s="9">
        <v>41.680999999999997</v>
      </c>
      <c r="DD16" s="9">
        <v>35.268999999999998</v>
      </c>
      <c r="DE16" s="9">
        <v>658.41499999999996</v>
      </c>
      <c r="DF16" s="9">
        <v>265.33100000000002</v>
      </c>
      <c r="DG16" s="9">
        <v>393.084</v>
      </c>
      <c r="DH16" s="9">
        <v>146.761</v>
      </c>
      <c r="DI16" s="9">
        <v>46.481999999999999</v>
      </c>
      <c r="DJ16" s="9">
        <v>100.27800000000001</v>
      </c>
      <c r="DK16" s="9">
        <v>48.731000000000002</v>
      </c>
      <c r="DL16" s="9">
        <v>16.718</v>
      </c>
      <c r="DM16" s="9">
        <v>32.012</v>
      </c>
      <c r="DN16" s="9">
        <v>126.203</v>
      </c>
      <c r="DO16" s="9">
        <v>39.316000000000003</v>
      </c>
      <c r="DP16" s="9">
        <v>86.887</v>
      </c>
      <c r="DQ16" s="9">
        <v>18.591000000000001</v>
      </c>
      <c r="DR16" s="9">
        <v>5.7649999999999997</v>
      </c>
      <c r="DS16" s="9">
        <v>12.824999999999999</v>
      </c>
      <c r="DT16" s="9">
        <v>102.52200000000001</v>
      </c>
      <c r="DU16" s="9">
        <v>31.484000000000002</v>
      </c>
      <c r="DV16" s="9">
        <v>71.037999999999997</v>
      </c>
      <c r="DW16" s="9">
        <v>11.05</v>
      </c>
      <c r="DX16" s="9">
        <v>5.7409999999999997</v>
      </c>
      <c r="DY16" s="9">
        <v>5.3090000000000002</v>
      </c>
      <c r="DZ16" s="9">
        <v>21.975000000000001</v>
      </c>
      <c r="EA16" s="9">
        <v>7.6909999999999998</v>
      </c>
      <c r="EB16" s="9">
        <v>14.284000000000001</v>
      </c>
      <c r="EC16" s="9">
        <v>37.526000000000003</v>
      </c>
      <c r="ED16" s="9">
        <v>1.3169999999999999</v>
      </c>
      <c r="EE16" s="9">
        <v>36.207999999999998</v>
      </c>
      <c r="EF16" s="9">
        <v>294.13799999999998</v>
      </c>
      <c r="EG16" s="9">
        <v>118.77800000000001</v>
      </c>
      <c r="EH16" s="9">
        <v>175.36</v>
      </c>
      <c r="EI16" s="9">
        <v>225.12799999999999</v>
      </c>
      <c r="EJ16" s="9">
        <v>88.688000000000002</v>
      </c>
      <c r="EK16" s="9">
        <v>136.441</v>
      </c>
      <c r="EL16" s="9">
        <v>28.481000000000002</v>
      </c>
      <c r="EM16" s="9">
        <v>10.784000000000001</v>
      </c>
      <c r="EN16" s="9">
        <v>17.696000000000002</v>
      </c>
      <c r="EO16" s="9">
        <v>196.648</v>
      </c>
      <c r="EP16" s="9">
        <v>77.903000000000006</v>
      </c>
      <c r="EQ16" s="9">
        <v>118.744</v>
      </c>
      <c r="ER16" s="9">
        <v>1411.932</v>
      </c>
      <c r="ES16" s="9">
        <v>753.27300000000002</v>
      </c>
      <c r="ET16" s="9">
        <v>658.65899999999999</v>
      </c>
      <c r="EU16" s="9">
        <v>706.88499999999999</v>
      </c>
      <c r="EV16" s="9">
        <v>296.22800000000001</v>
      </c>
      <c r="EW16" s="9">
        <v>410.65699999999998</v>
      </c>
      <c r="EX16" s="9">
        <v>116.063</v>
      </c>
      <c r="EY16" s="9">
        <v>37.631</v>
      </c>
      <c r="EZ16" s="9">
        <v>78.430999999999997</v>
      </c>
      <c r="FA16" s="9">
        <v>437.55900000000003</v>
      </c>
      <c r="FB16" s="9">
        <v>215.12799999999999</v>
      </c>
      <c r="FC16" s="9">
        <v>222.43100000000001</v>
      </c>
      <c r="FD16" s="9">
        <v>261.14299999999997</v>
      </c>
      <c r="FE16" s="9">
        <v>136.00399999999999</v>
      </c>
      <c r="FF16" s="9">
        <v>125.139</v>
      </c>
      <c r="FG16" s="9">
        <v>41.218000000000004</v>
      </c>
      <c r="FH16" s="9">
        <v>18.497</v>
      </c>
      <c r="FI16" s="9">
        <v>22.721</v>
      </c>
      <c r="FJ16" s="9">
        <v>30.170999999999999</v>
      </c>
      <c r="FK16" s="9">
        <v>10.901</v>
      </c>
      <c r="FL16" s="9">
        <v>19.27</v>
      </c>
      <c r="FM16" s="9">
        <v>15.057</v>
      </c>
      <c r="FN16" s="9">
        <v>5.1520000000000001</v>
      </c>
      <c r="FO16" s="9">
        <v>9.9049999999999994</v>
      </c>
      <c r="FP16" s="9">
        <v>31.224</v>
      </c>
      <c r="FQ16" s="9">
        <v>12.045999999999999</v>
      </c>
      <c r="FR16" s="9">
        <v>19.178000000000001</v>
      </c>
      <c r="FS16" s="9">
        <v>29.071999999999999</v>
      </c>
      <c r="FT16" s="9">
        <v>10.404</v>
      </c>
      <c r="FU16" s="9">
        <v>18.667999999999999</v>
      </c>
      <c r="FV16" s="9">
        <v>45.761000000000003</v>
      </c>
      <c r="FW16" s="9">
        <v>24.384</v>
      </c>
      <c r="FX16" s="9">
        <v>21.376999999999999</v>
      </c>
      <c r="FY16" s="9">
        <v>215.381</v>
      </c>
      <c r="FZ16" s="9">
        <v>111.62</v>
      </c>
      <c r="GA16" s="9">
        <v>103.761</v>
      </c>
      <c r="GB16" s="9">
        <v>41.618000000000002</v>
      </c>
      <c r="GC16" s="9">
        <v>21.713999999999999</v>
      </c>
      <c r="GD16" s="9">
        <v>19.905000000000001</v>
      </c>
      <c r="GE16" s="9">
        <v>177.50899999999999</v>
      </c>
      <c r="GF16" s="9">
        <v>86.86</v>
      </c>
      <c r="GG16" s="9">
        <v>90.649000000000001</v>
      </c>
      <c r="GH16" s="9">
        <v>23.623999999999999</v>
      </c>
      <c r="GI16" s="9">
        <v>10.816000000000001</v>
      </c>
      <c r="GJ16" s="9">
        <v>12.808999999999999</v>
      </c>
      <c r="GK16" s="9">
        <v>280.15699999999998</v>
      </c>
      <c r="GL16" s="9">
        <v>143.875</v>
      </c>
      <c r="GM16" s="9">
        <v>136.28200000000001</v>
      </c>
      <c r="GN16" s="9">
        <v>253.31299999999999</v>
      </c>
      <c r="GO16" s="9">
        <v>130.309</v>
      </c>
      <c r="GP16" s="9">
        <v>123.004</v>
      </c>
      <c r="GQ16" s="9">
        <v>237.42400000000001</v>
      </c>
      <c r="GR16" s="9">
        <v>123.82</v>
      </c>
      <c r="GS16" s="9">
        <v>113.604</v>
      </c>
      <c r="GT16" s="9">
        <v>70.795000000000002</v>
      </c>
      <c r="GU16" s="9">
        <v>34.600999999999999</v>
      </c>
      <c r="GV16" s="9">
        <v>36.194000000000003</v>
      </c>
      <c r="GW16" s="9">
        <v>38.680999999999997</v>
      </c>
      <c r="GX16" s="9">
        <v>18.905999999999999</v>
      </c>
      <c r="GY16" s="9">
        <v>19.774999999999999</v>
      </c>
      <c r="GZ16" s="9">
        <v>19.667000000000002</v>
      </c>
      <c r="HA16" s="9">
        <v>11.035</v>
      </c>
      <c r="HB16" s="9">
        <v>8.6319999999999997</v>
      </c>
      <c r="HC16" s="9">
        <v>13.95</v>
      </c>
      <c r="HD16" s="9">
        <v>8.1479999999999997</v>
      </c>
      <c r="HE16" s="9">
        <v>5.8029999999999999</v>
      </c>
      <c r="HF16" s="9">
        <v>162.46600000000001</v>
      </c>
      <c r="HG16" s="9">
        <v>70.977000000000004</v>
      </c>
      <c r="HH16" s="9">
        <v>91.49</v>
      </c>
      <c r="HI16" s="9">
        <v>29.193000000000001</v>
      </c>
      <c r="HJ16" s="9">
        <v>10.535</v>
      </c>
      <c r="HK16" s="9">
        <v>18.658000000000001</v>
      </c>
      <c r="HL16" s="9">
        <v>8.2080000000000002</v>
      </c>
      <c r="HM16" s="9">
        <v>3.44</v>
      </c>
      <c r="HN16" s="9">
        <v>4.7679999999999998</v>
      </c>
      <c r="HO16" s="9">
        <v>24.550999999999998</v>
      </c>
      <c r="HP16" s="9">
        <v>9.0009999999999994</v>
      </c>
      <c r="HQ16" s="9">
        <v>15.551</v>
      </c>
      <c r="HR16" s="9">
        <v>3.8540000000000001</v>
      </c>
      <c r="HS16" s="9">
        <v>1.3660000000000001</v>
      </c>
      <c r="HT16" s="9">
        <v>2.4870000000000001</v>
      </c>
      <c r="HU16" s="9">
        <v>19.475000000000001</v>
      </c>
      <c r="HV16" s="9">
        <v>7.1390000000000002</v>
      </c>
      <c r="HW16" s="9">
        <v>12.336</v>
      </c>
      <c r="HX16" s="9">
        <v>3.6669999999999998</v>
      </c>
      <c r="HY16" s="9">
        <v>1.431</v>
      </c>
      <c r="HZ16" s="9">
        <v>2.2349999999999999</v>
      </c>
      <c r="IA16" s="9">
        <v>4.726</v>
      </c>
      <c r="IB16" s="9">
        <v>1.534</v>
      </c>
      <c r="IC16" s="9">
        <v>3.1920000000000002</v>
      </c>
      <c r="ID16" s="9">
        <v>6.2850000000000001</v>
      </c>
      <c r="IE16" s="9">
        <v>0.72099999999999997</v>
      </c>
      <c r="IF16" s="9">
        <v>5.5640000000000001</v>
      </c>
      <c r="IG16" s="9">
        <v>68.116</v>
      </c>
      <c r="IH16" s="9">
        <v>30.228000000000002</v>
      </c>
      <c r="II16" s="9">
        <v>37.887999999999998</v>
      </c>
      <c r="IJ16" s="9">
        <v>43.228000000000002</v>
      </c>
      <c r="IK16" s="9">
        <v>18.683</v>
      </c>
      <c r="IL16" s="9">
        <v>24.545000000000002</v>
      </c>
      <c r="IM16" s="9">
        <v>6.5609999999999999</v>
      </c>
      <c r="IN16" s="9">
        <v>2.7549999999999999</v>
      </c>
      <c r="IO16" s="9">
        <v>3.806</v>
      </c>
      <c r="IP16" s="9">
        <v>36.665999999999997</v>
      </c>
      <c r="IQ16" s="9">
        <v>15.927</v>
      </c>
    </row>
    <row r="17" spans="1:251">
      <c r="A17" s="10">
        <v>44228</v>
      </c>
      <c r="B17" s="9">
        <v>32.719000000000001</v>
      </c>
      <c r="C17" s="9">
        <v>28.452999999999999</v>
      </c>
      <c r="D17" s="9">
        <v>540.94600000000003</v>
      </c>
      <c r="E17" s="9">
        <v>232.47800000000001</v>
      </c>
      <c r="F17" s="9">
        <v>308.46800000000002</v>
      </c>
      <c r="G17" s="9">
        <v>88.009</v>
      </c>
      <c r="H17" s="9">
        <v>37.164000000000001</v>
      </c>
      <c r="I17" s="9">
        <v>50.844999999999999</v>
      </c>
      <c r="J17" s="9">
        <v>28.106999999999999</v>
      </c>
      <c r="K17" s="9">
        <v>12.276</v>
      </c>
      <c r="L17" s="9">
        <v>15.831</v>
      </c>
      <c r="M17" s="9">
        <v>75.527000000000001</v>
      </c>
      <c r="N17" s="9">
        <v>32.185000000000002</v>
      </c>
      <c r="O17" s="9">
        <v>43.343000000000004</v>
      </c>
      <c r="P17" s="9">
        <v>13.718</v>
      </c>
      <c r="Q17" s="9">
        <v>5.2149999999999999</v>
      </c>
      <c r="R17" s="9">
        <v>8.5030000000000001</v>
      </c>
      <c r="S17" s="9">
        <v>57.152999999999999</v>
      </c>
      <c r="T17" s="9">
        <v>25.1</v>
      </c>
      <c r="U17" s="9">
        <v>32.052</v>
      </c>
      <c r="V17" s="9">
        <v>5.26</v>
      </c>
      <c r="W17" s="9">
        <v>3.7759999999999998</v>
      </c>
      <c r="X17" s="9">
        <v>1.484</v>
      </c>
      <c r="Y17" s="9">
        <v>12.984</v>
      </c>
      <c r="Z17" s="9">
        <v>5.2270000000000003</v>
      </c>
      <c r="AA17" s="9">
        <v>7.7569999999999997</v>
      </c>
      <c r="AB17" s="9">
        <v>14.401999999999999</v>
      </c>
      <c r="AC17" s="9">
        <v>1.5840000000000001</v>
      </c>
      <c r="AD17" s="9">
        <v>12.819000000000001</v>
      </c>
      <c r="AE17" s="9">
        <v>223.375</v>
      </c>
      <c r="AF17" s="9">
        <v>106.005</v>
      </c>
      <c r="AG17" s="9">
        <v>117.369</v>
      </c>
      <c r="AH17" s="9">
        <v>149.68299999999999</v>
      </c>
      <c r="AI17" s="9">
        <v>70.13</v>
      </c>
      <c r="AJ17" s="9">
        <v>79.552999999999997</v>
      </c>
      <c r="AK17" s="9">
        <v>20.228000000000002</v>
      </c>
      <c r="AL17" s="9">
        <v>9.8710000000000004</v>
      </c>
      <c r="AM17" s="9">
        <v>10.356999999999999</v>
      </c>
      <c r="AN17" s="9">
        <v>129.45400000000001</v>
      </c>
      <c r="AO17" s="9">
        <v>60.259</v>
      </c>
      <c r="AP17" s="9">
        <v>69.194999999999993</v>
      </c>
      <c r="AQ17" s="9">
        <v>868.22500000000002</v>
      </c>
      <c r="AR17" s="9">
        <v>453.70499999999998</v>
      </c>
      <c r="AS17" s="9">
        <v>414.52</v>
      </c>
      <c r="AT17" s="9">
        <v>581.88900000000001</v>
      </c>
      <c r="AU17" s="9">
        <v>255.32499999999999</v>
      </c>
      <c r="AV17" s="9">
        <v>326.56400000000002</v>
      </c>
      <c r="AW17" s="9">
        <v>70.685000000000002</v>
      </c>
      <c r="AX17" s="9">
        <v>30.53</v>
      </c>
      <c r="AY17" s="9">
        <v>40.155000000000001</v>
      </c>
      <c r="AZ17" s="9">
        <v>2125.125</v>
      </c>
      <c r="BA17" s="9">
        <v>1055.0360000000001</v>
      </c>
      <c r="BB17" s="9">
        <v>1070.0889999999999</v>
      </c>
      <c r="BC17" s="9">
        <v>1363.635</v>
      </c>
      <c r="BD17" s="9">
        <v>729.81799999999998</v>
      </c>
      <c r="BE17" s="9">
        <v>633.81700000000001</v>
      </c>
      <c r="BF17" s="9">
        <v>161.91</v>
      </c>
      <c r="BG17" s="9">
        <v>80.872</v>
      </c>
      <c r="BH17" s="9">
        <v>81.037999999999997</v>
      </c>
      <c r="BI17" s="9">
        <v>106.613</v>
      </c>
      <c r="BJ17" s="9">
        <v>34.713999999999999</v>
      </c>
      <c r="BK17" s="9">
        <v>71.900000000000006</v>
      </c>
      <c r="BL17" s="9">
        <v>54.582999999999998</v>
      </c>
      <c r="BM17" s="9">
        <v>23.483000000000001</v>
      </c>
      <c r="BN17" s="9">
        <v>31.1</v>
      </c>
      <c r="BO17" s="9">
        <v>124.904</v>
      </c>
      <c r="BP17" s="9">
        <v>48.78</v>
      </c>
      <c r="BQ17" s="9">
        <v>76.123999999999995</v>
      </c>
      <c r="BR17" s="9">
        <v>101.73699999999999</v>
      </c>
      <c r="BS17" s="9">
        <v>33.213000000000001</v>
      </c>
      <c r="BT17" s="9">
        <v>68.524000000000001</v>
      </c>
      <c r="BU17" s="9">
        <v>266.66399999999999</v>
      </c>
      <c r="BV17" s="9">
        <v>136.78</v>
      </c>
      <c r="BW17" s="9">
        <v>129.88399999999999</v>
      </c>
      <c r="BX17" s="9">
        <v>1096.972</v>
      </c>
      <c r="BY17" s="9">
        <v>593.03899999999999</v>
      </c>
      <c r="BZ17" s="9">
        <v>503.93299999999999</v>
      </c>
      <c r="CA17" s="9">
        <v>249.49</v>
      </c>
      <c r="CB17" s="9">
        <v>129.37200000000001</v>
      </c>
      <c r="CC17" s="9">
        <v>120.11799999999999</v>
      </c>
      <c r="CD17" s="9">
        <v>897.93100000000004</v>
      </c>
      <c r="CE17" s="9">
        <v>470.57900000000001</v>
      </c>
      <c r="CF17" s="9">
        <v>427.35199999999998</v>
      </c>
      <c r="CG17" s="9">
        <v>100.206</v>
      </c>
      <c r="CH17" s="9">
        <v>54.601999999999997</v>
      </c>
      <c r="CI17" s="9">
        <v>45.603999999999999</v>
      </c>
      <c r="CJ17" s="9">
        <v>1480.4649999999999</v>
      </c>
      <c r="CK17" s="9">
        <v>781.09699999999998</v>
      </c>
      <c r="CL17" s="9">
        <v>699.36800000000005</v>
      </c>
      <c r="CM17" s="9">
        <v>1322.6489999999999</v>
      </c>
      <c r="CN17" s="9">
        <v>698.65300000000002</v>
      </c>
      <c r="CO17" s="9">
        <v>623.99599999999998</v>
      </c>
      <c r="CP17" s="9">
        <v>1224.2329999999999</v>
      </c>
      <c r="CQ17" s="9">
        <v>655.995</v>
      </c>
      <c r="CR17" s="9">
        <v>568.23699999999997</v>
      </c>
      <c r="CS17" s="9">
        <v>388.48599999999999</v>
      </c>
      <c r="CT17" s="9">
        <v>180.65</v>
      </c>
      <c r="CU17" s="9">
        <v>207.83600000000001</v>
      </c>
      <c r="CV17" s="9">
        <v>244.23699999999999</v>
      </c>
      <c r="CW17" s="9">
        <v>115.79900000000001</v>
      </c>
      <c r="CX17" s="9">
        <v>128.43799999999999</v>
      </c>
      <c r="CY17" s="9">
        <v>127.407</v>
      </c>
      <c r="CZ17" s="9">
        <v>64.52</v>
      </c>
      <c r="DA17" s="9">
        <v>62.887</v>
      </c>
      <c r="DB17" s="9">
        <v>89.087000000000003</v>
      </c>
      <c r="DC17" s="9">
        <v>51.951999999999998</v>
      </c>
      <c r="DD17" s="9">
        <v>37.134999999999998</v>
      </c>
      <c r="DE17" s="9">
        <v>672.40200000000004</v>
      </c>
      <c r="DF17" s="9">
        <v>273.26499999999999</v>
      </c>
      <c r="DG17" s="9">
        <v>399.137</v>
      </c>
      <c r="DH17" s="9">
        <v>142.274</v>
      </c>
      <c r="DI17" s="9">
        <v>49.262</v>
      </c>
      <c r="DJ17" s="9">
        <v>93.013000000000005</v>
      </c>
      <c r="DK17" s="9">
        <v>48.177</v>
      </c>
      <c r="DL17" s="9">
        <v>19.484000000000002</v>
      </c>
      <c r="DM17" s="9">
        <v>28.692</v>
      </c>
      <c r="DN17" s="9">
        <v>122.316</v>
      </c>
      <c r="DO17" s="9">
        <v>46.369</v>
      </c>
      <c r="DP17" s="9">
        <v>75.947000000000003</v>
      </c>
      <c r="DQ17" s="9">
        <v>22.667999999999999</v>
      </c>
      <c r="DR17" s="9">
        <v>8.6020000000000003</v>
      </c>
      <c r="DS17" s="9">
        <v>14.066000000000001</v>
      </c>
      <c r="DT17" s="9">
        <v>90.531999999999996</v>
      </c>
      <c r="DU17" s="9">
        <v>36.031999999999996</v>
      </c>
      <c r="DV17" s="9">
        <v>54.5</v>
      </c>
      <c r="DW17" s="9">
        <v>10.846</v>
      </c>
      <c r="DX17" s="9">
        <v>7.2539999999999996</v>
      </c>
      <c r="DY17" s="9">
        <v>3.593</v>
      </c>
      <c r="DZ17" s="9">
        <v>21.567</v>
      </c>
      <c r="EA17" s="9">
        <v>4.0650000000000004</v>
      </c>
      <c r="EB17" s="9">
        <v>17.501999999999999</v>
      </c>
      <c r="EC17" s="9">
        <v>31.41</v>
      </c>
      <c r="ED17" s="9">
        <v>2.4279999999999999</v>
      </c>
      <c r="EE17" s="9">
        <v>28.981000000000002</v>
      </c>
      <c r="EF17" s="9">
        <v>324.67</v>
      </c>
      <c r="EG17" s="9">
        <v>130.77799999999999</v>
      </c>
      <c r="EH17" s="9">
        <v>193.892</v>
      </c>
      <c r="EI17" s="9">
        <v>232.97</v>
      </c>
      <c r="EJ17" s="9">
        <v>102.386</v>
      </c>
      <c r="EK17" s="9">
        <v>130.58500000000001</v>
      </c>
      <c r="EL17" s="9">
        <v>38.247999999999998</v>
      </c>
      <c r="EM17" s="9">
        <v>15.138</v>
      </c>
      <c r="EN17" s="9">
        <v>23.11</v>
      </c>
      <c r="EO17" s="9">
        <v>194.72200000000001</v>
      </c>
      <c r="EP17" s="9">
        <v>87.247</v>
      </c>
      <c r="EQ17" s="9">
        <v>107.47499999999999</v>
      </c>
      <c r="ER17" s="9">
        <v>1401.883</v>
      </c>
      <c r="ES17" s="9">
        <v>744.95699999999999</v>
      </c>
      <c r="ET17" s="9">
        <v>656.92700000000002</v>
      </c>
      <c r="EU17" s="9">
        <v>723.24199999999996</v>
      </c>
      <c r="EV17" s="9">
        <v>310.07900000000001</v>
      </c>
      <c r="EW17" s="9">
        <v>413.16199999999998</v>
      </c>
      <c r="EX17" s="9">
        <v>116.31</v>
      </c>
      <c r="EY17" s="9">
        <v>44.058999999999997</v>
      </c>
      <c r="EZ17" s="9">
        <v>72.251999999999995</v>
      </c>
      <c r="FA17" s="9">
        <v>443.30200000000002</v>
      </c>
      <c r="FB17" s="9">
        <v>218.09100000000001</v>
      </c>
      <c r="FC17" s="9">
        <v>225.21100000000001</v>
      </c>
      <c r="FD17" s="9">
        <v>260.28800000000001</v>
      </c>
      <c r="FE17" s="9">
        <v>136.06</v>
      </c>
      <c r="FF17" s="9">
        <v>124.229</v>
      </c>
      <c r="FG17" s="9">
        <v>36.899000000000001</v>
      </c>
      <c r="FH17" s="9">
        <v>18.815000000000001</v>
      </c>
      <c r="FI17" s="9">
        <v>18.084</v>
      </c>
      <c r="FJ17" s="9">
        <v>25.288</v>
      </c>
      <c r="FK17" s="9">
        <v>10.97</v>
      </c>
      <c r="FL17" s="9">
        <v>14.317</v>
      </c>
      <c r="FM17" s="9">
        <v>14.285</v>
      </c>
      <c r="FN17" s="9">
        <v>7.758</v>
      </c>
      <c r="FO17" s="9">
        <v>6.5279999999999996</v>
      </c>
      <c r="FP17" s="9">
        <v>25.323</v>
      </c>
      <c r="FQ17" s="9">
        <v>11.718999999999999</v>
      </c>
      <c r="FR17" s="9">
        <v>13.603</v>
      </c>
      <c r="FS17" s="9">
        <v>23.888999999999999</v>
      </c>
      <c r="FT17" s="9">
        <v>10.603</v>
      </c>
      <c r="FU17" s="9">
        <v>13.287000000000001</v>
      </c>
      <c r="FV17" s="9">
        <v>47.728999999999999</v>
      </c>
      <c r="FW17" s="9">
        <v>24.622</v>
      </c>
      <c r="FX17" s="9">
        <v>23.106999999999999</v>
      </c>
      <c r="FY17" s="9">
        <v>212.559</v>
      </c>
      <c r="FZ17" s="9">
        <v>111.437</v>
      </c>
      <c r="GA17" s="9">
        <v>101.122</v>
      </c>
      <c r="GB17" s="9">
        <v>43.848999999999997</v>
      </c>
      <c r="GC17" s="9">
        <v>22.5</v>
      </c>
      <c r="GD17" s="9">
        <v>21.347999999999999</v>
      </c>
      <c r="GE17" s="9">
        <v>172.548</v>
      </c>
      <c r="GF17" s="9">
        <v>85.909000000000006</v>
      </c>
      <c r="GG17" s="9">
        <v>86.638999999999996</v>
      </c>
      <c r="GH17" s="9">
        <v>20.026</v>
      </c>
      <c r="GI17" s="9">
        <v>8.52</v>
      </c>
      <c r="GJ17" s="9">
        <v>11.505000000000001</v>
      </c>
      <c r="GK17" s="9">
        <v>277.88299999999998</v>
      </c>
      <c r="GL17" s="9">
        <v>144.565</v>
      </c>
      <c r="GM17" s="9">
        <v>133.31899999999999</v>
      </c>
      <c r="GN17" s="9">
        <v>249.53399999999999</v>
      </c>
      <c r="GO17" s="9">
        <v>130</v>
      </c>
      <c r="GP17" s="9">
        <v>119.53400000000001</v>
      </c>
      <c r="GQ17" s="9">
        <v>235.31299999999999</v>
      </c>
      <c r="GR17" s="9">
        <v>123.60899999999999</v>
      </c>
      <c r="GS17" s="9">
        <v>111.70399999999999</v>
      </c>
      <c r="GT17" s="9">
        <v>68.510999999999996</v>
      </c>
      <c r="GU17" s="9">
        <v>34.097999999999999</v>
      </c>
      <c r="GV17" s="9">
        <v>34.412999999999997</v>
      </c>
      <c r="GW17" s="9">
        <v>40.128</v>
      </c>
      <c r="GX17" s="9">
        <v>20.306999999999999</v>
      </c>
      <c r="GY17" s="9">
        <v>19.821000000000002</v>
      </c>
      <c r="GZ17" s="9">
        <v>22.533000000000001</v>
      </c>
      <c r="HA17" s="9">
        <v>11.803000000000001</v>
      </c>
      <c r="HB17" s="9">
        <v>10.731</v>
      </c>
      <c r="HC17" s="9">
        <v>15.867000000000001</v>
      </c>
      <c r="HD17" s="9">
        <v>9.1829999999999998</v>
      </c>
      <c r="HE17" s="9">
        <v>6.6840000000000002</v>
      </c>
      <c r="HF17" s="9">
        <v>167.14699999999999</v>
      </c>
      <c r="HG17" s="9">
        <v>72.847999999999999</v>
      </c>
      <c r="HH17" s="9">
        <v>94.299000000000007</v>
      </c>
      <c r="HI17" s="9">
        <v>30.003</v>
      </c>
      <c r="HJ17" s="9">
        <v>12.349</v>
      </c>
      <c r="HK17" s="9">
        <v>17.654</v>
      </c>
      <c r="HL17" s="9">
        <v>8.7850000000000001</v>
      </c>
      <c r="HM17" s="9">
        <v>3.7429999999999999</v>
      </c>
      <c r="HN17" s="9">
        <v>5.0419999999999998</v>
      </c>
      <c r="HO17" s="9">
        <v>25.466000000000001</v>
      </c>
      <c r="HP17" s="9">
        <v>10.583</v>
      </c>
      <c r="HQ17" s="9">
        <v>14.882999999999999</v>
      </c>
      <c r="HR17" s="9">
        <v>3.9670000000000001</v>
      </c>
      <c r="HS17" s="9">
        <v>1.6180000000000001</v>
      </c>
      <c r="HT17" s="9">
        <v>2.3490000000000002</v>
      </c>
      <c r="HU17" s="9">
        <v>20.242000000000001</v>
      </c>
      <c r="HV17" s="9">
        <v>8.4489999999999998</v>
      </c>
      <c r="HW17" s="9">
        <v>11.794</v>
      </c>
      <c r="HX17" s="9">
        <v>2.4</v>
      </c>
      <c r="HY17" s="9">
        <v>1.1359999999999999</v>
      </c>
      <c r="HZ17" s="9">
        <v>1.264</v>
      </c>
      <c r="IA17" s="9">
        <v>4.5369999999999999</v>
      </c>
      <c r="IB17" s="9">
        <v>1.766</v>
      </c>
      <c r="IC17" s="9">
        <v>2.7709999999999999</v>
      </c>
      <c r="ID17" s="9">
        <v>6.1029999999999998</v>
      </c>
      <c r="IE17" s="9">
        <v>1.012</v>
      </c>
      <c r="IF17" s="9">
        <v>5.0910000000000002</v>
      </c>
      <c r="IG17" s="9">
        <v>69.89</v>
      </c>
      <c r="IH17" s="9">
        <v>31.72</v>
      </c>
      <c r="II17" s="9">
        <v>38.17</v>
      </c>
      <c r="IJ17" s="9">
        <v>45.869</v>
      </c>
      <c r="IK17" s="9">
        <v>21.532</v>
      </c>
      <c r="IL17" s="9">
        <v>24.338000000000001</v>
      </c>
      <c r="IM17" s="9">
        <v>6.359</v>
      </c>
      <c r="IN17" s="9">
        <v>3.1459999999999999</v>
      </c>
      <c r="IO17" s="9">
        <v>3.2120000000000002</v>
      </c>
      <c r="IP17" s="9">
        <v>39.511000000000003</v>
      </c>
      <c r="IQ17" s="9">
        <v>18.385999999999999</v>
      </c>
    </row>
    <row r="18" spans="1:251">
      <c r="A18" s="10">
        <v>44593</v>
      </c>
      <c r="B18" s="9">
        <v>27.518999999999998</v>
      </c>
      <c r="C18" s="9">
        <v>18.405000000000001</v>
      </c>
      <c r="D18" s="9">
        <v>523.23500000000001</v>
      </c>
      <c r="E18" s="9">
        <v>227.679</v>
      </c>
      <c r="F18" s="9">
        <v>295.55599999999998</v>
      </c>
      <c r="G18" s="9">
        <v>91.122</v>
      </c>
      <c r="H18" s="9">
        <v>39.055</v>
      </c>
      <c r="I18" s="9">
        <v>52.067</v>
      </c>
      <c r="J18" s="9">
        <v>24.273</v>
      </c>
      <c r="K18" s="9">
        <v>10.593</v>
      </c>
      <c r="L18" s="9">
        <v>13.68</v>
      </c>
      <c r="M18" s="9">
        <v>76.478999999999999</v>
      </c>
      <c r="N18" s="9">
        <v>34.036999999999999</v>
      </c>
      <c r="O18" s="9">
        <v>42.442</v>
      </c>
      <c r="P18" s="9">
        <v>17.823</v>
      </c>
      <c r="Q18" s="9">
        <v>6.3860000000000001</v>
      </c>
      <c r="R18" s="9">
        <v>11.436999999999999</v>
      </c>
      <c r="S18" s="9">
        <v>54.37</v>
      </c>
      <c r="T18" s="9">
        <v>26.574000000000002</v>
      </c>
      <c r="U18" s="9">
        <v>27.795999999999999</v>
      </c>
      <c r="V18" s="9">
        <v>8.0719999999999992</v>
      </c>
      <c r="W18" s="9">
        <v>4.0430000000000001</v>
      </c>
      <c r="X18" s="9">
        <v>4.0279999999999996</v>
      </c>
      <c r="Y18" s="9">
        <v>14.946</v>
      </c>
      <c r="Z18" s="9">
        <v>5.3209999999999997</v>
      </c>
      <c r="AA18" s="9">
        <v>9.625</v>
      </c>
      <c r="AB18" s="9">
        <v>13.834</v>
      </c>
      <c r="AC18" s="9">
        <v>3.4430000000000001</v>
      </c>
      <c r="AD18" s="9">
        <v>10.391</v>
      </c>
      <c r="AE18" s="9">
        <v>211.1</v>
      </c>
      <c r="AF18" s="9">
        <v>99.144000000000005</v>
      </c>
      <c r="AG18" s="9">
        <v>111.956</v>
      </c>
      <c r="AH18" s="9">
        <v>137.34899999999999</v>
      </c>
      <c r="AI18" s="9">
        <v>66.876999999999995</v>
      </c>
      <c r="AJ18" s="9">
        <v>70.471999999999994</v>
      </c>
      <c r="AK18" s="9">
        <v>26.234000000000002</v>
      </c>
      <c r="AL18" s="9">
        <v>10.285</v>
      </c>
      <c r="AM18" s="9">
        <v>15.949</v>
      </c>
      <c r="AN18" s="9">
        <v>111.116</v>
      </c>
      <c r="AO18" s="9">
        <v>56.591999999999999</v>
      </c>
      <c r="AP18" s="9">
        <v>54.523000000000003</v>
      </c>
      <c r="AQ18" s="9">
        <v>906.48299999999995</v>
      </c>
      <c r="AR18" s="9">
        <v>463.57400000000001</v>
      </c>
      <c r="AS18" s="9">
        <v>442.90899999999999</v>
      </c>
      <c r="AT18" s="9">
        <v>542.92499999999995</v>
      </c>
      <c r="AU18" s="9">
        <v>244.91200000000001</v>
      </c>
      <c r="AV18" s="9">
        <v>298.012</v>
      </c>
      <c r="AW18" s="9">
        <v>71.691000000000003</v>
      </c>
      <c r="AX18" s="9">
        <v>33.372999999999998</v>
      </c>
      <c r="AY18" s="9">
        <v>38.317999999999998</v>
      </c>
      <c r="AZ18" s="9">
        <v>2150.3539999999998</v>
      </c>
      <c r="BA18" s="9">
        <v>1063.069</v>
      </c>
      <c r="BB18" s="9">
        <v>1087.2860000000001</v>
      </c>
      <c r="BC18" s="9">
        <v>1456.479</v>
      </c>
      <c r="BD18" s="9">
        <v>767.13599999999997</v>
      </c>
      <c r="BE18" s="9">
        <v>689.34299999999996</v>
      </c>
      <c r="BF18" s="9">
        <v>159.727</v>
      </c>
      <c r="BG18" s="9">
        <v>76.48</v>
      </c>
      <c r="BH18" s="9">
        <v>83.247</v>
      </c>
      <c r="BI18" s="9">
        <v>100.75</v>
      </c>
      <c r="BJ18" s="9">
        <v>32.747999999999998</v>
      </c>
      <c r="BK18" s="9">
        <v>68.001999999999995</v>
      </c>
      <c r="BL18" s="9">
        <v>46.152000000000001</v>
      </c>
      <c r="BM18" s="9">
        <v>17.218</v>
      </c>
      <c r="BN18" s="9">
        <v>28.934000000000001</v>
      </c>
      <c r="BO18" s="9">
        <v>103.18600000000001</v>
      </c>
      <c r="BP18" s="9">
        <v>37.920999999999999</v>
      </c>
      <c r="BQ18" s="9">
        <v>65.266000000000005</v>
      </c>
      <c r="BR18" s="9">
        <v>94.878</v>
      </c>
      <c r="BS18" s="9">
        <v>31.047000000000001</v>
      </c>
      <c r="BT18" s="9">
        <v>63.831000000000003</v>
      </c>
      <c r="BU18" s="9">
        <v>317.49700000000001</v>
      </c>
      <c r="BV18" s="9">
        <v>150.68600000000001</v>
      </c>
      <c r="BW18" s="9">
        <v>166.81100000000001</v>
      </c>
      <c r="BX18" s="9">
        <v>1138.982</v>
      </c>
      <c r="BY18" s="9">
        <v>616.45100000000002</v>
      </c>
      <c r="BZ18" s="9">
        <v>522.53200000000004</v>
      </c>
      <c r="CA18" s="9">
        <v>300.404</v>
      </c>
      <c r="CB18" s="9">
        <v>140.32300000000001</v>
      </c>
      <c r="CC18" s="9">
        <v>160.08000000000001</v>
      </c>
      <c r="CD18" s="9">
        <v>928.70600000000002</v>
      </c>
      <c r="CE18" s="9">
        <v>474.65</v>
      </c>
      <c r="CF18" s="9">
        <v>454.05599999999998</v>
      </c>
      <c r="CG18" s="9">
        <v>92.79</v>
      </c>
      <c r="CH18" s="9">
        <v>44.545000000000002</v>
      </c>
      <c r="CI18" s="9">
        <v>48.246000000000002</v>
      </c>
      <c r="CJ18" s="9">
        <v>1565.2819999999999</v>
      </c>
      <c r="CK18" s="9">
        <v>822.47</v>
      </c>
      <c r="CL18" s="9">
        <v>742.81100000000004</v>
      </c>
      <c r="CM18" s="9">
        <v>1379.663</v>
      </c>
      <c r="CN18" s="9">
        <v>736.36300000000006</v>
      </c>
      <c r="CO18" s="9">
        <v>643.29999999999995</v>
      </c>
      <c r="CP18" s="9">
        <v>1294.605</v>
      </c>
      <c r="CQ18" s="9">
        <v>695.46400000000006</v>
      </c>
      <c r="CR18" s="9">
        <v>599.14099999999996</v>
      </c>
      <c r="CS18" s="9">
        <v>424.37900000000002</v>
      </c>
      <c r="CT18" s="9">
        <v>201.22399999999999</v>
      </c>
      <c r="CU18" s="9">
        <v>223.155</v>
      </c>
      <c r="CV18" s="9">
        <v>275.029</v>
      </c>
      <c r="CW18" s="9">
        <v>137.30699999999999</v>
      </c>
      <c r="CX18" s="9">
        <v>137.72200000000001</v>
      </c>
      <c r="CY18" s="9">
        <v>166.226</v>
      </c>
      <c r="CZ18" s="9">
        <v>81.972999999999999</v>
      </c>
      <c r="DA18" s="9">
        <v>84.253</v>
      </c>
      <c r="DB18" s="9">
        <v>62.567</v>
      </c>
      <c r="DC18" s="9">
        <v>33.368000000000002</v>
      </c>
      <c r="DD18" s="9">
        <v>29.2</v>
      </c>
      <c r="DE18" s="9">
        <v>631.30799999999999</v>
      </c>
      <c r="DF18" s="9">
        <v>262.56400000000002</v>
      </c>
      <c r="DG18" s="9">
        <v>368.74299999999999</v>
      </c>
      <c r="DH18" s="9">
        <v>136.078</v>
      </c>
      <c r="DI18" s="9">
        <v>51.786000000000001</v>
      </c>
      <c r="DJ18" s="9">
        <v>84.292000000000002</v>
      </c>
      <c r="DK18" s="9">
        <v>37.654000000000003</v>
      </c>
      <c r="DL18" s="9">
        <v>19.640999999999998</v>
      </c>
      <c r="DM18" s="9">
        <v>18.013000000000002</v>
      </c>
      <c r="DN18" s="9">
        <v>116.46899999999999</v>
      </c>
      <c r="DO18" s="9">
        <v>47.177</v>
      </c>
      <c r="DP18" s="9">
        <v>69.292000000000002</v>
      </c>
      <c r="DQ18" s="9">
        <v>28.177</v>
      </c>
      <c r="DR18" s="9">
        <v>12.722</v>
      </c>
      <c r="DS18" s="9">
        <v>15.455</v>
      </c>
      <c r="DT18" s="9">
        <v>82.510999999999996</v>
      </c>
      <c r="DU18" s="9">
        <v>31.271999999999998</v>
      </c>
      <c r="DV18" s="9">
        <v>51.238999999999997</v>
      </c>
      <c r="DW18" s="9">
        <v>9.2040000000000006</v>
      </c>
      <c r="DX18" s="9">
        <v>4.3620000000000001</v>
      </c>
      <c r="DY18" s="9">
        <v>4.8419999999999996</v>
      </c>
      <c r="DZ18" s="9">
        <v>20.92</v>
      </c>
      <c r="EA18" s="9">
        <v>5.92</v>
      </c>
      <c r="EB18" s="9">
        <v>15</v>
      </c>
      <c r="EC18" s="9">
        <v>24.792000000000002</v>
      </c>
      <c r="ED18" s="9">
        <v>1.954</v>
      </c>
      <c r="EE18" s="9">
        <v>22.837</v>
      </c>
      <c r="EF18" s="9">
        <v>295.81799999999998</v>
      </c>
      <c r="EG18" s="9">
        <v>132.054</v>
      </c>
      <c r="EH18" s="9">
        <v>163.76400000000001</v>
      </c>
      <c r="EI18" s="9">
        <v>199.95599999999999</v>
      </c>
      <c r="EJ18" s="9">
        <v>86.465000000000003</v>
      </c>
      <c r="EK18" s="9">
        <v>113.492</v>
      </c>
      <c r="EL18" s="9">
        <v>49.631999999999998</v>
      </c>
      <c r="EM18" s="9">
        <v>25</v>
      </c>
      <c r="EN18" s="9">
        <v>24.631</v>
      </c>
      <c r="EO18" s="9">
        <v>150.32400000000001</v>
      </c>
      <c r="EP18" s="9">
        <v>61.463999999999999</v>
      </c>
      <c r="EQ18" s="9">
        <v>88.86</v>
      </c>
      <c r="ER18" s="9">
        <v>1506.1110000000001</v>
      </c>
      <c r="ES18" s="9">
        <v>792.13699999999994</v>
      </c>
      <c r="ET18" s="9">
        <v>713.97400000000005</v>
      </c>
      <c r="EU18" s="9">
        <v>644.24300000000005</v>
      </c>
      <c r="EV18" s="9">
        <v>270.93200000000002</v>
      </c>
      <c r="EW18" s="9">
        <v>373.31200000000001</v>
      </c>
      <c r="EX18" s="9">
        <v>107.35</v>
      </c>
      <c r="EY18" s="9">
        <v>44.055999999999997</v>
      </c>
      <c r="EZ18" s="9">
        <v>63.293999999999997</v>
      </c>
      <c r="FA18" s="9">
        <v>443.05700000000002</v>
      </c>
      <c r="FB18" s="9">
        <v>217.928</v>
      </c>
      <c r="FC18" s="9">
        <v>225.12899999999999</v>
      </c>
      <c r="FD18" s="9">
        <v>265.60599999999999</v>
      </c>
      <c r="FE18" s="9">
        <v>137.886</v>
      </c>
      <c r="FF18" s="9">
        <v>127.72</v>
      </c>
      <c r="FG18" s="9">
        <v>31.577000000000002</v>
      </c>
      <c r="FH18" s="9">
        <v>15.568</v>
      </c>
      <c r="FI18" s="9">
        <v>16.007999999999999</v>
      </c>
      <c r="FJ18" s="9">
        <v>22.077999999999999</v>
      </c>
      <c r="FK18" s="9">
        <v>9.3290000000000006</v>
      </c>
      <c r="FL18" s="9">
        <v>12.749000000000001</v>
      </c>
      <c r="FM18" s="9">
        <v>12.44</v>
      </c>
      <c r="FN18" s="9">
        <v>5.9930000000000003</v>
      </c>
      <c r="FO18" s="9">
        <v>6.4470000000000001</v>
      </c>
      <c r="FP18" s="9">
        <v>22.324000000000002</v>
      </c>
      <c r="FQ18" s="9">
        <v>10.317</v>
      </c>
      <c r="FR18" s="9">
        <v>12.007</v>
      </c>
      <c r="FS18" s="9">
        <v>20.937000000000001</v>
      </c>
      <c r="FT18" s="9">
        <v>9.0809999999999995</v>
      </c>
      <c r="FU18" s="9">
        <v>11.856999999999999</v>
      </c>
      <c r="FV18" s="9">
        <v>52.168999999999997</v>
      </c>
      <c r="FW18" s="9">
        <v>25.503</v>
      </c>
      <c r="FX18" s="9">
        <v>26.666</v>
      </c>
      <c r="FY18" s="9">
        <v>213.43700000000001</v>
      </c>
      <c r="FZ18" s="9">
        <v>112.383</v>
      </c>
      <c r="GA18" s="9">
        <v>101.054</v>
      </c>
      <c r="GB18" s="9">
        <v>48.341999999999999</v>
      </c>
      <c r="GC18" s="9">
        <v>23.35</v>
      </c>
      <c r="GD18" s="9">
        <v>24.992000000000001</v>
      </c>
      <c r="GE18" s="9">
        <v>173.381</v>
      </c>
      <c r="GF18" s="9">
        <v>86.861000000000004</v>
      </c>
      <c r="GG18" s="9">
        <v>86.52</v>
      </c>
      <c r="GH18" s="9">
        <v>17.96</v>
      </c>
      <c r="GI18" s="9">
        <v>7.9909999999999997</v>
      </c>
      <c r="GJ18" s="9">
        <v>9.9700000000000006</v>
      </c>
      <c r="GK18" s="9">
        <v>284.815</v>
      </c>
      <c r="GL18" s="9">
        <v>145.667</v>
      </c>
      <c r="GM18" s="9">
        <v>139.148</v>
      </c>
      <c r="GN18" s="9">
        <v>254.19800000000001</v>
      </c>
      <c r="GO18" s="9">
        <v>131.46299999999999</v>
      </c>
      <c r="GP18" s="9">
        <v>122.73399999999999</v>
      </c>
      <c r="GQ18" s="9">
        <v>236.54300000000001</v>
      </c>
      <c r="GR18" s="9">
        <v>123.79</v>
      </c>
      <c r="GS18" s="9">
        <v>112.754</v>
      </c>
      <c r="GT18" s="9">
        <v>74.622</v>
      </c>
      <c r="GU18" s="9">
        <v>35.268000000000001</v>
      </c>
      <c r="GV18" s="9">
        <v>39.353999999999999</v>
      </c>
      <c r="GW18" s="9">
        <v>42.402999999999999</v>
      </c>
      <c r="GX18" s="9">
        <v>19.626999999999999</v>
      </c>
      <c r="GY18" s="9">
        <v>22.776</v>
      </c>
      <c r="GZ18" s="9">
        <v>23.193000000000001</v>
      </c>
      <c r="HA18" s="9">
        <v>11.846</v>
      </c>
      <c r="HB18" s="9">
        <v>11.347</v>
      </c>
      <c r="HC18" s="9">
        <v>10.67</v>
      </c>
      <c r="HD18" s="9">
        <v>6.4240000000000004</v>
      </c>
      <c r="HE18" s="9">
        <v>4.2469999999999999</v>
      </c>
      <c r="HF18" s="9">
        <v>166.78100000000001</v>
      </c>
      <c r="HG18" s="9">
        <v>73.619</v>
      </c>
      <c r="HH18" s="9">
        <v>93.162000000000006</v>
      </c>
      <c r="HI18" s="9">
        <v>28.814</v>
      </c>
      <c r="HJ18" s="9">
        <v>10.641</v>
      </c>
      <c r="HK18" s="9">
        <v>18.172999999999998</v>
      </c>
      <c r="HL18" s="9">
        <v>7.048</v>
      </c>
      <c r="HM18" s="9">
        <v>3.419</v>
      </c>
      <c r="HN18" s="9">
        <v>3.629</v>
      </c>
      <c r="HO18" s="9">
        <v>25.074000000000002</v>
      </c>
      <c r="HP18" s="9">
        <v>8.9890000000000008</v>
      </c>
      <c r="HQ18" s="9">
        <v>16.085000000000001</v>
      </c>
      <c r="HR18" s="9">
        <v>5.4969999999999999</v>
      </c>
      <c r="HS18" s="9">
        <v>1.51</v>
      </c>
      <c r="HT18" s="9">
        <v>3.9860000000000002</v>
      </c>
      <c r="HU18" s="9">
        <v>18.419</v>
      </c>
      <c r="HV18" s="9">
        <v>6.8040000000000003</v>
      </c>
      <c r="HW18" s="9">
        <v>11.615</v>
      </c>
      <c r="HX18" s="9">
        <v>1.1950000000000001</v>
      </c>
      <c r="HY18" s="9">
        <v>0.80600000000000005</v>
      </c>
      <c r="HZ18" s="9">
        <v>0.38900000000000001</v>
      </c>
      <c r="IA18" s="9">
        <v>4.2569999999999997</v>
      </c>
      <c r="IB18" s="9">
        <v>1.8069999999999999</v>
      </c>
      <c r="IC18" s="9">
        <v>2.4500000000000002</v>
      </c>
      <c r="ID18" s="9">
        <v>5.9009999999999998</v>
      </c>
      <c r="IE18" s="9">
        <v>0.82299999999999995</v>
      </c>
      <c r="IF18" s="9">
        <v>5.0780000000000003</v>
      </c>
      <c r="IG18" s="9">
        <v>73.417000000000002</v>
      </c>
      <c r="IH18" s="9">
        <v>32.292000000000002</v>
      </c>
      <c r="II18" s="9">
        <v>41.125</v>
      </c>
      <c r="IJ18" s="9">
        <v>40.002000000000002</v>
      </c>
      <c r="IK18" s="9">
        <v>17.22</v>
      </c>
      <c r="IL18" s="9">
        <v>22.782</v>
      </c>
      <c r="IM18" s="9">
        <v>7.8390000000000004</v>
      </c>
      <c r="IN18" s="9">
        <v>2.5110000000000001</v>
      </c>
      <c r="IO18" s="9">
        <v>5.3280000000000003</v>
      </c>
      <c r="IP18" s="9">
        <v>32.162999999999997</v>
      </c>
      <c r="IQ18" s="9">
        <v>14.708</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4412</vt:i4>
      </vt:variant>
    </vt:vector>
  </HeadingPairs>
  <TitlesOfParts>
    <vt:vector size="4422" baseType="lpstr">
      <vt:lpstr>Contents</vt:lpstr>
      <vt:lpstr>Table 1.1</vt:lpstr>
      <vt:lpstr>Table 1.2</vt:lpstr>
      <vt:lpstr>Index</vt:lpstr>
      <vt:lpstr>Data1</vt:lpstr>
      <vt:lpstr>Data2</vt:lpstr>
      <vt:lpstr>Data3</vt:lpstr>
      <vt:lpstr>Data4</vt:lpstr>
      <vt:lpstr>Data5</vt:lpstr>
      <vt:lpstr>Data6</vt:lpstr>
      <vt:lpstr>A126094818J</vt:lpstr>
      <vt:lpstr>A126094818J_Data</vt:lpstr>
      <vt:lpstr>A126094818J_Latest</vt:lpstr>
      <vt:lpstr>A126094822X</vt:lpstr>
      <vt:lpstr>A126094822X_Data</vt:lpstr>
      <vt:lpstr>A126094822X_Latest</vt:lpstr>
      <vt:lpstr>A126094826J</vt:lpstr>
      <vt:lpstr>A126094826J_Data</vt:lpstr>
      <vt:lpstr>A126094826J_Latest</vt:lpstr>
      <vt:lpstr>A126094830X</vt:lpstr>
      <vt:lpstr>A126094830X_Data</vt:lpstr>
      <vt:lpstr>A126094830X_Latest</vt:lpstr>
      <vt:lpstr>A126094834J</vt:lpstr>
      <vt:lpstr>A126094834J_Data</vt:lpstr>
      <vt:lpstr>A126094834J_Latest</vt:lpstr>
      <vt:lpstr>A126094838T</vt:lpstr>
      <vt:lpstr>A126094838T_Data</vt:lpstr>
      <vt:lpstr>A126094838T_Latest</vt:lpstr>
      <vt:lpstr>A126094842J</vt:lpstr>
      <vt:lpstr>A126094842J_Data</vt:lpstr>
      <vt:lpstr>A126094842J_Latest</vt:lpstr>
      <vt:lpstr>A126094846T</vt:lpstr>
      <vt:lpstr>A126094846T_Data</vt:lpstr>
      <vt:lpstr>A126094846T_Latest</vt:lpstr>
      <vt:lpstr>A126094850J</vt:lpstr>
      <vt:lpstr>A126094850J_Data</vt:lpstr>
      <vt:lpstr>A126094850J_Latest</vt:lpstr>
      <vt:lpstr>A126094854T</vt:lpstr>
      <vt:lpstr>A126094854T_Data</vt:lpstr>
      <vt:lpstr>A126094854T_Latest</vt:lpstr>
      <vt:lpstr>A126094858A</vt:lpstr>
      <vt:lpstr>A126094858A_Data</vt:lpstr>
      <vt:lpstr>A126094858A_Latest</vt:lpstr>
      <vt:lpstr>A126094862T</vt:lpstr>
      <vt:lpstr>A126094862T_Data</vt:lpstr>
      <vt:lpstr>A126094862T_Latest</vt:lpstr>
      <vt:lpstr>A126094866A</vt:lpstr>
      <vt:lpstr>A126094866A_Data</vt:lpstr>
      <vt:lpstr>A126094866A_Latest</vt:lpstr>
      <vt:lpstr>A126094870T</vt:lpstr>
      <vt:lpstr>A126094870T_Data</vt:lpstr>
      <vt:lpstr>A126094870T_Latest</vt:lpstr>
      <vt:lpstr>A126094874A</vt:lpstr>
      <vt:lpstr>A126094874A_Data</vt:lpstr>
      <vt:lpstr>A126094874A_Latest</vt:lpstr>
      <vt:lpstr>A126094878K</vt:lpstr>
      <vt:lpstr>A126094878K_Data</vt:lpstr>
      <vt:lpstr>A126094878K_Latest</vt:lpstr>
      <vt:lpstr>A126094882A</vt:lpstr>
      <vt:lpstr>A126094882A_Data</vt:lpstr>
      <vt:lpstr>A126094882A_Latest</vt:lpstr>
      <vt:lpstr>A126094886K</vt:lpstr>
      <vt:lpstr>A126094886K_Data</vt:lpstr>
      <vt:lpstr>A126094886K_Latest</vt:lpstr>
      <vt:lpstr>A126094890A</vt:lpstr>
      <vt:lpstr>A126094890A_Data</vt:lpstr>
      <vt:lpstr>A126094890A_Latest</vt:lpstr>
      <vt:lpstr>A126094894K</vt:lpstr>
      <vt:lpstr>A126094894K_Data</vt:lpstr>
      <vt:lpstr>A126094894K_Latest</vt:lpstr>
      <vt:lpstr>A126094898V</vt:lpstr>
      <vt:lpstr>A126094898V_Data</vt:lpstr>
      <vt:lpstr>A126094898V_Latest</vt:lpstr>
      <vt:lpstr>A126094902X</vt:lpstr>
      <vt:lpstr>A126094902X_Data</vt:lpstr>
      <vt:lpstr>A126094902X_Latest</vt:lpstr>
      <vt:lpstr>A126094906J</vt:lpstr>
      <vt:lpstr>A126094906J_Data</vt:lpstr>
      <vt:lpstr>A126094906J_Latest</vt:lpstr>
      <vt:lpstr>A126094910X</vt:lpstr>
      <vt:lpstr>A126094910X_Data</vt:lpstr>
      <vt:lpstr>A126094910X_Latest</vt:lpstr>
      <vt:lpstr>A126094914J</vt:lpstr>
      <vt:lpstr>A126094914J_Data</vt:lpstr>
      <vt:lpstr>A126094914J_Latest</vt:lpstr>
      <vt:lpstr>A126094918T</vt:lpstr>
      <vt:lpstr>A126094918T_Data</vt:lpstr>
      <vt:lpstr>A126094918T_Latest</vt:lpstr>
      <vt:lpstr>A126094922J</vt:lpstr>
      <vt:lpstr>A126094922J_Data</vt:lpstr>
      <vt:lpstr>A126094922J_Latest</vt:lpstr>
      <vt:lpstr>A126094926T</vt:lpstr>
      <vt:lpstr>A126094926T_Data</vt:lpstr>
      <vt:lpstr>A126094926T_Latest</vt:lpstr>
      <vt:lpstr>A126094930J</vt:lpstr>
      <vt:lpstr>A126094930J_Data</vt:lpstr>
      <vt:lpstr>A126094930J_Latest</vt:lpstr>
      <vt:lpstr>A126094934T</vt:lpstr>
      <vt:lpstr>A126094934T_Data</vt:lpstr>
      <vt:lpstr>A126094934T_Latest</vt:lpstr>
      <vt:lpstr>A126094938A</vt:lpstr>
      <vt:lpstr>A126094938A_Data</vt:lpstr>
      <vt:lpstr>A126094938A_Latest</vt:lpstr>
      <vt:lpstr>A126094942T</vt:lpstr>
      <vt:lpstr>A126094942T_Data</vt:lpstr>
      <vt:lpstr>A126094942T_Latest</vt:lpstr>
      <vt:lpstr>A126094946A</vt:lpstr>
      <vt:lpstr>A126094946A_Data</vt:lpstr>
      <vt:lpstr>A126094946A_Latest</vt:lpstr>
      <vt:lpstr>A126094950T</vt:lpstr>
      <vt:lpstr>A126094950T_Data</vt:lpstr>
      <vt:lpstr>A126094950T_Latest</vt:lpstr>
      <vt:lpstr>A126094954A</vt:lpstr>
      <vt:lpstr>A126094954A_Data</vt:lpstr>
      <vt:lpstr>A126094954A_Latest</vt:lpstr>
      <vt:lpstr>A126094958K</vt:lpstr>
      <vt:lpstr>A126094958K_Data</vt:lpstr>
      <vt:lpstr>A126094958K_Latest</vt:lpstr>
      <vt:lpstr>A126094962A</vt:lpstr>
      <vt:lpstr>A126094962A_Data</vt:lpstr>
      <vt:lpstr>A126094962A_Latest</vt:lpstr>
      <vt:lpstr>A126094966K</vt:lpstr>
      <vt:lpstr>A126094966K_Data</vt:lpstr>
      <vt:lpstr>A126094966K_Latest</vt:lpstr>
      <vt:lpstr>A126094970A</vt:lpstr>
      <vt:lpstr>A126094970A_Data</vt:lpstr>
      <vt:lpstr>A126094970A_Latest</vt:lpstr>
      <vt:lpstr>A126094974K</vt:lpstr>
      <vt:lpstr>A126094974K_Data</vt:lpstr>
      <vt:lpstr>A126094974K_Latest</vt:lpstr>
      <vt:lpstr>A126094978V</vt:lpstr>
      <vt:lpstr>A126094978V_Data</vt:lpstr>
      <vt:lpstr>A126094978V_Latest</vt:lpstr>
      <vt:lpstr>A126094982K</vt:lpstr>
      <vt:lpstr>A126094982K_Data</vt:lpstr>
      <vt:lpstr>A126094982K_Latest</vt:lpstr>
      <vt:lpstr>A126094986V</vt:lpstr>
      <vt:lpstr>A126094986V_Data</vt:lpstr>
      <vt:lpstr>A126094986V_Latest</vt:lpstr>
      <vt:lpstr>A126094990K</vt:lpstr>
      <vt:lpstr>A126094990K_Data</vt:lpstr>
      <vt:lpstr>A126094990K_Latest</vt:lpstr>
      <vt:lpstr>A126094994V</vt:lpstr>
      <vt:lpstr>A126094994V_Data</vt:lpstr>
      <vt:lpstr>A126094994V_Latest</vt:lpstr>
      <vt:lpstr>A126094998C</vt:lpstr>
      <vt:lpstr>A126094998C_Data</vt:lpstr>
      <vt:lpstr>A126094998C_Latest</vt:lpstr>
      <vt:lpstr>A126095002K</vt:lpstr>
      <vt:lpstr>A126095002K_Data</vt:lpstr>
      <vt:lpstr>A126095002K_Latest</vt:lpstr>
      <vt:lpstr>A126095006V</vt:lpstr>
      <vt:lpstr>A126095006V_Data</vt:lpstr>
      <vt:lpstr>A126095006V_Latest</vt:lpstr>
      <vt:lpstr>A126095010K</vt:lpstr>
      <vt:lpstr>A126095010K_Data</vt:lpstr>
      <vt:lpstr>A126095010K_Latest</vt:lpstr>
      <vt:lpstr>A126095014V</vt:lpstr>
      <vt:lpstr>A126095014V_Data</vt:lpstr>
      <vt:lpstr>A126095014V_Latest</vt:lpstr>
      <vt:lpstr>A126095018C</vt:lpstr>
      <vt:lpstr>A126095018C_Data</vt:lpstr>
      <vt:lpstr>A126095018C_Latest</vt:lpstr>
      <vt:lpstr>A126095022V</vt:lpstr>
      <vt:lpstr>A126095022V_Data</vt:lpstr>
      <vt:lpstr>A126095022V_Latest</vt:lpstr>
      <vt:lpstr>A126095026C</vt:lpstr>
      <vt:lpstr>A126095026C_Data</vt:lpstr>
      <vt:lpstr>A126095026C_Latest</vt:lpstr>
      <vt:lpstr>A126095030V</vt:lpstr>
      <vt:lpstr>A126095030V_Data</vt:lpstr>
      <vt:lpstr>A126095030V_Latest</vt:lpstr>
      <vt:lpstr>A126095034C</vt:lpstr>
      <vt:lpstr>A126095034C_Data</vt:lpstr>
      <vt:lpstr>A126095034C_Latest</vt:lpstr>
      <vt:lpstr>A126095038L</vt:lpstr>
      <vt:lpstr>A126095038L_Data</vt:lpstr>
      <vt:lpstr>A126095038L_Latest</vt:lpstr>
      <vt:lpstr>A126095042C</vt:lpstr>
      <vt:lpstr>A126095042C_Data</vt:lpstr>
      <vt:lpstr>A126095042C_Latest</vt:lpstr>
      <vt:lpstr>A126095046L</vt:lpstr>
      <vt:lpstr>A126095046L_Data</vt:lpstr>
      <vt:lpstr>A126095046L_Latest</vt:lpstr>
      <vt:lpstr>A126095050C</vt:lpstr>
      <vt:lpstr>A126095050C_Data</vt:lpstr>
      <vt:lpstr>A126095050C_Latest</vt:lpstr>
      <vt:lpstr>A126095054L</vt:lpstr>
      <vt:lpstr>A126095054L_Data</vt:lpstr>
      <vt:lpstr>A126095054L_Latest</vt:lpstr>
      <vt:lpstr>A126095058W</vt:lpstr>
      <vt:lpstr>A126095058W_Data</vt:lpstr>
      <vt:lpstr>A126095058W_Latest</vt:lpstr>
      <vt:lpstr>A126095062L</vt:lpstr>
      <vt:lpstr>A126095062L_Data</vt:lpstr>
      <vt:lpstr>A126095062L_Latest</vt:lpstr>
      <vt:lpstr>A126095066W</vt:lpstr>
      <vt:lpstr>A126095066W_Data</vt:lpstr>
      <vt:lpstr>A126095066W_Latest</vt:lpstr>
      <vt:lpstr>A126095070L</vt:lpstr>
      <vt:lpstr>A126095070L_Data</vt:lpstr>
      <vt:lpstr>A126095070L_Latest</vt:lpstr>
      <vt:lpstr>A126095074W</vt:lpstr>
      <vt:lpstr>A126095074W_Data</vt:lpstr>
      <vt:lpstr>A126095074W_Latest</vt:lpstr>
      <vt:lpstr>A126095078F</vt:lpstr>
      <vt:lpstr>A126095078F_Data</vt:lpstr>
      <vt:lpstr>A126095078F_Latest</vt:lpstr>
      <vt:lpstr>A126095082W</vt:lpstr>
      <vt:lpstr>A126095082W_Data</vt:lpstr>
      <vt:lpstr>A126095082W_Latest</vt:lpstr>
      <vt:lpstr>A126095086F</vt:lpstr>
      <vt:lpstr>A126095086F_Data</vt:lpstr>
      <vt:lpstr>A126095086F_Latest</vt:lpstr>
      <vt:lpstr>A126095090W</vt:lpstr>
      <vt:lpstr>A126095090W_Data</vt:lpstr>
      <vt:lpstr>A126095090W_Latest</vt:lpstr>
      <vt:lpstr>A126095094F</vt:lpstr>
      <vt:lpstr>A126095094F_Data</vt:lpstr>
      <vt:lpstr>A126095094F_Latest</vt:lpstr>
      <vt:lpstr>A126095098R</vt:lpstr>
      <vt:lpstr>A126095098R_Data</vt:lpstr>
      <vt:lpstr>A126095098R_Latest</vt:lpstr>
      <vt:lpstr>A126095102V</vt:lpstr>
      <vt:lpstr>A126095102V_Data</vt:lpstr>
      <vt:lpstr>A126095102V_Latest</vt:lpstr>
      <vt:lpstr>A126095106C</vt:lpstr>
      <vt:lpstr>A126095106C_Data</vt:lpstr>
      <vt:lpstr>A126095106C_Latest</vt:lpstr>
      <vt:lpstr>A126095110V</vt:lpstr>
      <vt:lpstr>A126095110V_Data</vt:lpstr>
      <vt:lpstr>A126095110V_Latest</vt:lpstr>
      <vt:lpstr>A126095114C</vt:lpstr>
      <vt:lpstr>A126095114C_Data</vt:lpstr>
      <vt:lpstr>A126095114C_Latest</vt:lpstr>
      <vt:lpstr>A126095118L</vt:lpstr>
      <vt:lpstr>A126095118L_Data</vt:lpstr>
      <vt:lpstr>A126095118L_Latest</vt:lpstr>
      <vt:lpstr>A126095122C</vt:lpstr>
      <vt:lpstr>A126095122C_Data</vt:lpstr>
      <vt:lpstr>A126095122C_Latest</vt:lpstr>
      <vt:lpstr>A126095126L</vt:lpstr>
      <vt:lpstr>A126095126L_Data</vt:lpstr>
      <vt:lpstr>A126095126L_Latest</vt:lpstr>
      <vt:lpstr>A126095130C</vt:lpstr>
      <vt:lpstr>A126095130C_Data</vt:lpstr>
      <vt:lpstr>A126095130C_Latest</vt:lpstr>
      <vt:lpstr>A126095134L</vt:lpstr>
      <vt:lpstr>A126095134L_Data</vt:lpstr>
      <vt:lpstr>A126095134L_Latest</vt:lpstr>
      <vt:lpstr>A126095138W</vt:lpstr>
      <vt:lpstr>A126095138W_Data</vt:lpstr>
      <vt:lpstr>A126095138W_Latest</vt:lpstr>
      <vt:lpstr>A126095142L</vt:lpstr>
      <vt:lpstr>A126095142L_Data</vt:lpstr>
      <vt:lpstr>A126095142L_Latest</vt:lpstr>
      <vt:lpstr>A126095146W</vt:lpstr>
      <vt:lpstr>A126095146W_Data</vt:lpstr>
      <vt:lpstr>A126095146W_Latest</vt:lpstr>
      <vt:lpstr>A126095150L</vt:lpstr>
      <vt:lpstr>A126095150L_Data</vt:lpstr>
      <vt:lpstr>A126095150L_Latest</vt:lpstr>
      <vt:lpstr>A126095154W</vt:lpstr>
      <vt:lpstr>A126095154W_Data</vt:lpstr>
      <vt:lpstr>A126095154W_Latest</vt:lpstr>
      <vt:lpstr>A126095158F</vt:lpstr>
      <vt:lpstr>A126095158F_Data</vt:lpstr>
      <vt:lpstr>A126095158F_Latest</vt:lpstr>
      <vt:lpstr>A126095162W</vt:lpstr>
      <vt:lpstr>A126095162W_Data</vt:lpstr>
      <vt:lpstr>A126095162W_Latest</vt:lpstr>
      <vt:lpstr>A126095166F</vt:lpstr>
      <vt:lpstr>A126095166F_Data</vt:lpstr>
      <vt:lpstr>A126095166F_Latest</vt:lpstr>
      <vt:lpstr>A126095170W</vt:lpstr>
      <vt:lpstr>A126095170W_Data</vt:lpstr>
      <vt:lpstr>A126095170W_Latest</vt:lpstr>
      <vt:lpstr>A126095174F</vt:lpstr>
      <vt:lpstr>A126095174F_Data</vt:lpstr>
      <vt:lpstr>A126095174F_Latest</vt:lpstr>
      <vt:lpstr>A126095178R</vt:lpstr>
      <vt:lpstr>A126095178R_Data</vt:lpstr>
      <vt:lpstr>A126095178R_Latest</vt:lpstr>
      <vt:lpstr>A126095182F</vt:lpstr>
      <vt:lpstr>A126095182F_Data</vt:lpstr>
      <vt:lpstr>A126095182F_Latest</vt:lpstr>
      <vt:lpstr>A126095186R</vt:lpstr>
      <vt:lpstr>A126095186R_Data</vt:lpstr>
      <vt:lpstr>A126095186R_Latest</vt:lpstr>
      <vt:lpstr>A126095190F</vt:lpstr>
      <vt:lpstr>A126095190F_Data</vt:lpstr>
      <vt:lpstr>A126095190F_Latest</vt:lpstr>
      <vt:lpstr>A126095194R</vt:lpstr>
      <vt:lpstr>A126095194R_Data</vt:lpstr>
      <vt:lpstr>A126095194R_Latest</vt:lpstr>
      <vt:lpstr>A126095198X</vt:lpstr>
      <vt:lpstr>A126095198X_Data</vt:lpstr>
      <vt:lpstr>A126095198X_Latest</vt:lpstr>
      <vt:lpstr>A126095202C</vt:lpstr>
      <vt:lpstr>A126095202C_Data</vt:lpstr>
      <vt:lpstr>A126095202C_Latest</vt:lpstr>
      <vt:lpstr>A126095206L</vt:lpstr>
      <vt:lpstr>A126095206L_Data</vt:lpstr>
      <vt:lpstr>A126095206L_Latest</vt:lpstr>
      <vt:lpstr>A126095210C</vt:lpstr>
      <vt:lpstr>A126095210C_Data</vt:lpstr>
      <vt:lpstr>A126095210C_Latest</vt:lpstr>
      <vt:lpstr>A126095214L</vt:lpstr>
      <vt:lpstr>A126095214L_Data</vt:lpstr>
      <vt:lpstr>A126095214L_Latest</vt:lpstr>
      <vt:lpstr>A126095218W</vt:lpstr>
      <vt:lpstr>A126095218W_Data</vt:lpstr>
      <vt:lpstr>A126095218W_Latest</vt:lpstr>
      <vt:lpstr>A126095222L</vt:lpstr>
      <vt:lpstr>A126095222L_Data</vt:lpstr>
      <vt:lpstr>A126095222L_Latest</vt:lpstr>
      <vt:lpstr>A126095226W</vt:lpstr>
      <vt:lpstr>A126095226W_Data</vt:lpstr>
      <vt:lpstr>A126095226W_Latest</vt:lpstr>
      <vt:lpstr>A126095230L</vt:lpstr>
      <vt:lpstr>A126095230L_Data</vt:lpstr>
      <vt:lpstr>A126095230L_Latest</vt:lpstr>
      <vt:lpstr>A126095234W</vt:lpstr>
      <vt:lpstr>A126095234W_Data</vt:lpstr>
      <vt:lpstr>A126095234W_Latest</vt:lpstr>
      <vt:lpstr>A126095238F</vt:lpstr>
      <vt:lpstr>A126095238F_Data</vt:lpstr>
      <vt:lpstr>A126095238F_Latest</vt:lpstr>
      <vt:lpstr>A126095242W</vt:lpstr>
      <vt:lpstr>A126095242W_Data</vt:lpstr>
      <vt:lpstr>A126095242W_Latest</vt:lpstr>
      <vt:lpstr>A126095246F</vt:lpstr>
      <vt:lpstr>A126095246F_Data</vt:lpstr>
      <vt:lpstr>A126095246F_Latest</vt:lpstr>
      <vt:lpstr>A126095250W</vt:lpstr>
      <vt:lpstr>A126095250W_Data</vt:lpstr>
      <vt:lpstr>A126095250W_Latest</vt:lpstr>
      <vt:lpstr>A126095254F</vt:lpstr>
      <vt:lpstr>A126095254F_Data</vt:lpstr>
      <vt:lpstr>A126095254F_Latest</vt:lpstr>
      <vt:lpstr>A126095258R</vt:lpstr>
      <vt:lpstr>A126095258R_Data</vt:lpstr>
      <vt:lpstr>A126095258R_Latest</vt:lpstr>
      <vt:lpstr>A126095262F</vt:lpstr>
      <vt:lpstr>A126095262F_Data</vt:lpstr>
      <vt:lpstr>A126095262F_Latest</vt:lpstr>
      <vt:lpstr>A126095266R</vt:lpstr>
      <vt:lpstr>A126095266R_Data</vt:lpstr>
      <vt:lpstr>A126095266R_Latest</vt:lpstr>
      <vt:lpstr>A126095270F</vt:lpstr>
      <vt:lpstr>A126095270F_Data</vt:lpstr>
      <vt:lpstr>A126095270F_Latest</vt:lpstr>
      <vt:lpstr>A126095274R</vt:lpstr>
      <vt:lpstr>A126095274R_Data</vt:lpstr>
      <vt:lpstr>A126095274R_Latest</vt:lpstr>
      <vt:lpstr>A126095278X</vt:lpstr>
      <vt:lpstr>A126095278X_Data</vt:lpstr>
      <vt:lpstr>A126095278X_Latest</vt:lpstr>
      <vt:lpstr>A126095282R</vt:lpstr>
      <vt:lpstr>A126095282R_Data</vt:lpstr>
      <vt:lpstr>A126095282R_Latest</vt:lpstr>
      <vt:lpstr>A126095286X</vt:lpstr>
      <vt:lpstr>A126095286X_Data</vt:lpstr>
      <vt:lpstr>A126095286X_Latest</vt:lpstr>
      <vt:lpstr>A126095290R</vt:lpstr>
      <vt:lpstr>A126095290R_Data</vt:lpstr>
      <vt:lpstr>A126095290R_Latest</vt:lpstr>
      <vt:lpstr>A126095294X</vt:lpstr>
      <vt:lpstr>A126095294X_Data</vt:lpstr>
      <vt:lpstr>A126095294X_Latest</vt:lpstr>
      <vt:lpstr>A126095298J</vt:lpstr>
      <vt:lpstr>A126095298J_Data</vt:lpstr>
      <vt:lpstr>A126095298J_Latest</vt:lpstr>
      <vt:lpstr>A126095302L</vt:lpstr>
      <vt:lpstr>A126095302L_Data</vt:lpstr>
      <vt:lpstr>A126095302L_Latest</vt:lpstr>
      <vt:lpstr>A126095306W</vt:lpstr>
      <vt:lpstr>A126095306W_Data</vt:lpstr>
      <vt:lpstr>A126095306W_Latest</vt:lpstr>
      <vt:lpstr>A126095310L</vt:lpstr>
      <vt:lpstr>A126095310L_Data</vt:lpstr>
      <vt:lpstr>A126095310L_Latest</vt:lpstr>
      <vt:lpstr>A126095314W</vt:lpstr>
      <vt:lpstr>A126095314W_Data</vt:lpstr>
      <vt:lpstr>A126095314W_Latest</vt:lpstr>
      <vt:lpstr>A126095318F</vt:lpstr>
      <vt:lpstr>A126095318F_Data</vt:lpstr>
      <vt:lpstr>A126095318F_Latest</vt:lpstr>
      <vt:lpstr>A126095322W</vt:lpstr>
      <vt:lpstr>A126095322W_Data</vt:lpstr>
      <vt:lpstr>A126095322W_Latest</vt:lpstr>
      <vt:lpstr>A126095326F</vt:lpstr>
      <vt:lpstr>A126095326F_Data</vt:lpstr>
      <vt:lpstr>A126095326F_Latest</vt:lpstr>
      <vt:lpstr>A126095330W</vt:lpstr>
      <vt:lpstr>A126095330W_Data</vt:lpstr>
      <vt:lpstr>A126095330W_Latest</vt:lpstr>
      <vt:lpstr>A126095334F</vt:lpstr>
      <vt:lpstr>A126095334F_Data</vt:lpstr>
      <vt:lpstr>A126095334F_Latest</vt:lpstr>
      <vt:lpstr>A126095338R</vt:lpstr>
      <vt:lpstr>A126095338R_Data</vt:lpstr>
      <vt:lpstr>A126095338R_Latest</vt:lpstr>
      <vt:lpstr>A126095342F</vt:lpstr>
      <vt:lpstr>A126095342F_Data</vt:lpstr>
      <vt:lpstr>A126095342F_Latest</vt:lpstr>
      <vt:lpstr>A126095346R</vt:lpstr>
      <vt:lpstr>A126095346R_Data</vt:lpstr>
      <vt:lpstr>A126095346R_Latest</vt:lpstr>
      <vt:lpstr>A126095350F</vt:lpstr>
      <vt:lpstr>A126095350F_Data</vt:lpstr>
      <vt:lpstr>A126095350F_Latest</vt:lpstr>
      <vt:lpstr>A126095354R</vt:lpstr>
      <vt:lpstr>A126095354R_Data</vt:lpstr>
      <vt:lpstr>A126095354R_Latest</vt:lpstr>
      <vt:lpstr>A126095358X</vt:lpstr>
      <vt:lpstr>A126095358X_Data</vt:lpstr>
      <vt:lpstr>A126095358X_Latest</vt:lpstr>
      <vt:lpstr>A126095362R</vt:lpstr>
      <vt:lpstr>A126095362R_Data</vt:lpstr>
      <vt:lpstr>A126095362R_Latest</vt:lpstr>
      <vt:lpstr>A126095366X</vt:lpstr>
      <vt:lpstr>A126095366X_Data</vt:lpstr>
      <vt:lpstr>A126095366X_Latest</vt:lpstr>
      <vt:lpstr>A126095370R</vt:lpstr>
      <vt:lpstr>A126095370R_Data</vt:lpstr>
      <vt:lpstr>A126095370R_Latest</vt:lpstr>
      <vt:lpstr>A126095374X</vt:lpstr>
      <vt:lpstr>A126095374X_Data</vt:lpstr>
      <vt:lpstr>A126095374X_Latest</vt:lpstr>
      <vt:lpstr>A126095378J</vt:lpstr>
      <vt:lpstr>A126095378J_Data</vt:lpstr>
      <vt:lpstr>A126095378J_Latest</vt:lpstr>
      <vt:lpstr>A126095382X</vt:lpstr>
      <vt:lpstr>A126095382X_Data</vt:lpstr>
      <vt:lpstr>A126095382X_Latest</vt:lpstr>
      <vt:lpstr>A126095386J</vt:lpstr>
      <vt:lpstr>A126095386J_Data</vt:lpstr>
      <vt:lpstr>A126095386J_Latest</vt:lpstr>
      <vt:lpstr>A126095390X</vt:lpstr>
      <vt:lpstr>A126095390X_Data</vt:lpstr>
      <vt:lpstr>A126095390X_Latest</vt:lpstr>
      <vt:lpstr>A126095394J</vt:lpstr>
      <vt:lpstr>A126095394J_Data</vt:lpstr>
      <vt:lpstr>A126095394J_Latest</vt:lpstr>
      <vt:lpstr>A126095398T</vt:lpstr>
      <vt:lpstr>A126095398T_Data</vt:lpstr>
      <vt:lpstr>A126095398T_Latest</vt:lpstr>
      <vt:lpstr>A126095402W</vt:lpstr>
      <vt:lpstr>A126095402W_Data</vt:lpstr>
      <vt:lpstr>A126095402W_Latest</vt:lpstr>
      <vt:lpstr>A126095406F</vt:lpstr>
      <vt:lpstr>A126095406F_Data</vt:lpstr>
      <vt:lpstr>A126095406F_Latest</vt:lpstr>
      <vt:lpstr>A126095410W</vt:lpstr>
      <vt:lpstr>A126095410W_Data</vt:lpstr>
      <vt:lpstr>A126095410W_Latest</vt:lpstr>
      <vt:lpstr>A126095414F</vt:lpstr>
      <vt:lpstr>A126095414F_Data</vt:lpstr>
      <vt:lpstr>A126095414F_Latest</vt:lpstr>
      <vt:lpstr>A126095418R</vt:lpstr>
      <vt:lpstr>A126095418R_Data</vt:lpstr>
      <vt:lpstr>A126095418R_Latest</vt:lpstr>
      <vt:lpstr>A126095422F</vt:lpstr>
      <vt:lpstr>A126095422F_Data</vt:lpstr>
      <vt:lpstr>A126095422F_Latest</vt:lpstr>
      <vt:lpstr>A126095426R</vt:lpstr>
      <vt:lpstr>A126095426R_Data</vt:lpstr>
      <vt:lpstr>A126095426R_Latest</vt:lpstr>
      <vt:lpstr>A126095430F</vt:lpstr>
      <vt:lpstr>A126095430F_Data</vt:lpstr>
      <vt:lpstr>A126095430F_Latest</vt:lpstr>
      <vt:lpstr>A126095434R</vt:lpstr>
      <vt:lpstr>A126095434R_Data</vt:lpstr>
      <vt:lpstr>A126095434R_Latest</vt:lpstr>
      <vt:lpstr>A126095438X</vt:lpstr>
      <vt:lpstr>A126095438X_Data</vt:lpstr>
      <vt:lpstr>A126095438X_Latest</vt:lpstr>
      <vt:lpstr>A126095442R</vt:lpstr>
      <vt:lpstr>A126095442R_Data</vt:lpstr>
      <vt:lpstr>A126095442R_Latest</vt:lpstr>
      <vt:lpstr>A126095446X</vt:lpstr>
      <vt:lpstr>A126095446X_Data</vt:lpstr>
      <vt:lpstr>A126095446X_Latest</vt:lpstr>
      <vt:lpstr>A126095450R</vt:lpstr>
      <vt:lpstr>A126095450R_Data</vt:lpstr>
      <vt:lpstr>A126095450R_Latest</vt:lpstr>
      <vt:lpstr>A126095454X</vt:lpstr>
      <vt:lpstr>A126095454X_Data</vt:lpstr>
      <vt:lpstr>A126095454X_Latest</vt:lpstr>
      <vt:lpstr>A126095458J</vt:lpstr>
      <vt:lpstr>A126095458J_Data</vt:lpstr>
      <vt:lpstr>A126095458J_Latest</vt:lpstr>
      <vt:lpstr>A126095462X</vt:lpstr>
      <vt:lpstr>A126095462X_Data</vt:lpstr>
      <vt:lpstr>A126095462X_Latest</vt:lpstr>
      <vt:lpstr>A126095466J</vt:lpstr>
      <vt:lpstr>A126095466J_Data</vt:lpstr>
      <vt:lpstr>A126095466J_Latest</vt:lpstr>
      <vt:lpstr>A126095470X</vt:lpstr>
      <vt:lpstr>A126095470X_Data</vt:lpstr>
      <vt:lpstr>A126095470X_Latest</vt:lpstr>
      <vt:lpstr>A126095474J</vt:lpstr>
      <vt:lpstr>A126095474J_Data</vt:lpstr>
      <vt:lpstr>A126095474J_Latest</vt:lpstr>
      <vt:lpstr>A126095478T</vt:lpstr>
      <vt:lpstr>A126095478T_Data</vt:lpstr>
      <vt:lpstr>A126095478T_Latest</vt:lpstr>
      <vt:lpstr>A126095482J</vt:lpstr>
      <vt:lpstr>A126095482J_Data</vt:lpstr>
      <vt:lpstr>A126095482J_Latest</vt:lpstr>
      <vt:lpstr>A126095486T</vt:lpstr>
      <vt:lpstr>A126095486T_Data</vt:lpstr>
      <vt:lpstr>A126095486T_Latest</vt:lpstr>
      <vt:lpstr>A126095490J</vt:lpstr>
      <vt:lpstr>A126095490J_Data</vt:lpstr>
      <vt:lpstr>A126095490J_Latest</vt:lpstr>
      <vt:lpstr>A126095494T</vt:lpstr>
      <vt:lpstr>A126095494T_Data</vt:lpstr>
      <vt:lpstr>A126095494T_Latest</vt:lpstr>
      <vt:lpstr>A126095498A</vt:lpstr>
      <vt:lpstr>A126095498A_Data</vt:lpstr>
      <vt:lpstr>A126095498A_Latest</vt:lpstr>
      <vt:lpstr>A126095502F</vt:lpstr>
      <vt:lpstr>A126095502F_Data</vt:lpstr>
      <vt:lpstr>A126095502F_Latest</vt:lpstr>
      <vt:lpstr>A126095506R</vt:lpstr>
      <vt:lpstr>A126095506R_Data</vt:lpstr>
      <vt:lpstr>A126095506R_Latest</vt:lpstr>
      <vt:lpstr>A126095510F</vt:lpstr>
      <vt:lpstr>A126095510F_Data</vt:lpstr>
      <vt:lpstr>A126095510F_Latest</vt:lpstr>
      <vt:lpstr>A126095514R</vt:lpstr>
      <vt:lpstr>A126095514R_Data</vt:lpstr>
      <vt:lpstr>A126095514R_Latest</vt:lpstr>
      <vt:lpstr>A126095518X</vt:lpstr>
      <vt:lpstr>A126095518X_Data</vt:lpstr>
      <vt:lpstr>A126095518X_Latest</vt:lpstr>
      <vt:lpstr>A126095522R</vt:lpstr>
      <vt:lpstr>A126095522R_Data</vt:lpstr>
      <vt:lpstr>A126095522R_Latest</vt:lpstr>
      <vt:lpstr>A126095526X</vt:lpstr>
      <vt:lpstr>A126095526X_Data</vt:lpstr>
      <vt:lpstr>A126095526X_Latest</vt:lpstr>
      <vt:lpstr>A126095530R</vt:lpstr>
      <vt:lpstr>A126095530R_Data</vt:lpstr>
      <vt:lpstr>A126095530R_Latest</vt:lpstr>
      <vt:lpstr>A126095534X</vt:lpstr>
      <vt:lpstr>A126095534X_Data</vt:lpstr>
      <vt:lpstr>A126095534X_Latest</vt:lpstr>
      <vt:lpstr>A126095538J</vt:lpstr>
      <vt:lpstr>A126095538J_Data</vt:lpstr>
      <vt:lpstr>A126095538J_Latest</vt:lpstr>
      <vt:lpstr>A126095542X</vt:lpstr>
      <vt:lpstr>A126095542X_Data</vt:lpstr>
      <vt:lpstr>A126095542X_Latest</vt:lpstr>
      <vt:lpstr>A126095546J</vt:lpstr>
      <vt:lpstr>A126095546J_Data</vt:lpstr>
      <vt:lpstr>A126095546J_Latest</vt:lpstr>
      <vt:lpstr>A126095550X</vt:lpstr>
      <vt:lpstr>A126095550X_Data</vt:lpstr>
      <vt:lpstr>A126095550X_Latest</vt:lpstr>
      <vt:lpstr>A126095554J</vt:lpstr>
      <vt:lpstr>A126095554J_Data</vt:lpstr>
      <vt:lpstr>A126095554J_Latest</vt:lpstr>
      <vt:lpstr>A126095558T</vt:lpstr>
      <vt:lpstr>A126095558T_Data</vt:lpstr>
      <vt:lpstr>A126095558T_Latest</vt:lpstr>
      <vt:lpstr>A126095562J</vt:lpstr>
      <vt:lpstr>A126095562J_Data</vt:lpstr>
      <vt:lpstr>A126095562J_Latest</vt:lpstr>
      <vt:lpstr>A126095566T</vt:lpstr>
      <vt:lpstr>A126095566T_Data</vt:lpstr>
      <vt:lpstr>A126095566T_Latest</vt:lpstr>
      <vt:lpstr>A126095570J</vt:lpstr>
      <vt:lpstr>A126095570J_Data</vt:lpstr>
      <vt:lpstr>A126095570J_Latest</vt:lpstr>
      <vt:lpstr>A126095574T</vt:lpstr>
      <vt:lpstr>A126095574T_Data</vt:lpstr>
      <vt:lpstr>A126095574T_Latest</vt:lpstr>
      <vt:lpstr>A126095578A</vt:lpstr>
      <vt:lpstr>A126095578A_Data</vt:lpstr>
      <vt:lpstr>A126095578A_Latest</vt:lpstr>
      <vt:lpstr>A126095582T</vt:lpstr>
      <vt:lpstr>A126095582T_Data</vt:lpstr>
      <vt:lpstr>A126095582T_Latest</vt:lpstr>
      <vt:lpstr>A126095586A</vt:lpstr>
      <vt:lpstr>A126095586A_Data</vt:lpstr>
      <vt:lpstr>A126095586A_Latest</vt:lpstr>
      <vt:lpstr>A126095590T</vt:lpstr>
      <vt:lpstr>A126095590T_Data</vt:lpstr>
      <vt:lpstr>A126095590T_Latest</vt:lpstr>
      <vt:lpstr>A126095594A</vt:lpstr>
      <vt:lpstr>A126095594A_Data</vt:lpstr>
      <vt:lpstr>A126095594A_Latest</vt:lpstr>
      <vt:lpstr>A126095598K</vt:lpstr>
      <vt:lpstr>A126095598K_Data</vt:lpstr>
      <vt:lpstr>A126095598K_Latest</vt:lpstr>
      <vt:lpstr>A126095602R</vt:lpstr>
      <vt:lpstr>A126095602R_Data</vt:lpstr>
      <vt:lpstr>A126095602R_Latest</vt:lpstr>
      <vt:lpstr>A126095606X</vt:lpstr>
      <vt:lpstr>A126095606X_Data</vt:lpstr>
      <vt:lpstr>A126095606X_Latest</vt:lpstr>
      <vt:lpstr>A126095610R</vt:lpstr>
      <vt:lpstr>A126095610R_Data</vt:lpstr>
      <vt:lpstr>A126095610R_Latest</vt:lpstr>
      <vt:lpstr>A126095614X</vt:lpstr>
      <vt:lpstr>A126095614X_Data</vt:lpstr>
      <vt:lpstr>A126095614X_Latest</vt:lpstr>
      <vt:lpstr>A126095618J</vt:lpstr>
      <vt:lpstr>A126095618J_Data</vt:lpstr>
      <vt:lpstr>A126095618J_Latest</vt:lpstr>
      <vt:lpstr>A126095622X</vt:lpstr>
      <vt:lpstr>A126095622X_Data</vt:lpstr>
      <vt:lpstr>A126095622X_Latest</vt:lpstr>
      <vt:lpstr>A126095626J</vt:lpstr>
      <vt:lpstr>A126095626J_Data</vt:lpstr>
      <vt:lpstr>A126095626J_Latest</vt:lpstr>
      <vt:lpstr>A126095630X</vt:lpstr>
      <vt:lpstr>A126095630X_Data</vt:lpstr>
      <vt:lpstr>A126095630X_Latest</vt:lpstr>
      <vt:lpstr>A126095634J</vt:lpstr>
      <vt:lpstr>A126095634J_Data</vt:lpstr>
      <vt:lpstr>A126095634J_Latest</vt:lpstr>
      <vt:lpstr>A126095638T</vt:lpstr>
      <vt:lpstr>A126095638T_Data</vt:lpstr>
      <vt:lpstr>A126095638T_Latest</vt:lpstr>
      <vt:lpstr>A126095642J</vt:lpstr>
      <vt:lpstr>A126095642J_Data</vt:lpstr>
      <vt:lpstr>A126095642J_Latest</vt:lpstr>
      <vt:lpstr>A126095646T</vt:lpstr>
      <vt:lpstr>A126095646T_Data</vt:lpstr>
      <vt:lpstr>A126095646T_Latest</vt:lpstr>
      <vt:lpstr>A126095650J</vt:lpstr>
      <vt:lpstr>A126095650J_Data</vt:lpstr>
      <vt:lpstr>A126095650J_Latest</vt:lpstr>
      <vt:lpstr>A126095654T</vt:lpstr>
      <vt:lpstr>A126095654T_Data</vt:lpstr>
      <vt:lpstr>A126095654T_Latest</vt:lpstr>
      <vt:lpstr>A126095658A</vt:lpstr>
      <vt:lpstr>A126095658A_Data</vt:lpstr>
      <vt:lpstr>A126095658A_Latest</vt:lpstr>
      <vt:lpstr>A126095662T</vt:lpstr>
      <vt:lpstr>A126095662T_Data</vt:lpstr>
      <vt:lpstr>A126095662T_Latest</vt:lpstr>
      <vt:lpstr>A126095666A</vt:lpstr>
      <vt:lpstr>A126095666A_Data</vt:lpstr>
      <vt:lpstr>A126095666A_Latest</vt:lpstr>
      <vt:lpstr>A126095670T</vt:lpstr>
      <vt:lpstr>A126095670T_Data</vt:lpstr>
      <vt:lpstr>A126095670T_Latest</vt:lpstr>
      <vt:lpstr>A126095674A</vt:lpstr>
      <vt:lpstr>A126095674A_Data</vt:lpstr>
      <vt:lpstr>A126095674A_Latest</vt:lpstr>
      <vt:lpstr>A126095678K</vt:lpstr>
      <vt:lpstr>A126095678K_Data</vt:lpstr>
      <vt:lpstr>A126095678K_Latest</vt:lpstr>
      <vt:lpstr>A126095682A</vt:lpstr>
      <vt:lpstr>A126095682A_Data</vt:lpstr>
      <vt:lpstr>A126095682A_Latest</vt:lpstr>
      <vt:lpstr>A126095686K</vt:lpstr>
      <vt:lpstr>A126095686K_Data</vt:lpstr>
      <vt:lpstr>A126095686K_Latest</vt:lpstr>
      <vt:lpstr>A126095690A</vt:lpstr>
      <vt:lpstr>A126095690A_Data</vt:lpstr>
      <vt:lpstr>A126095690A_Latest</vt:lpstr>
      <vt:lpstr>A126095694K</vt:lpstr>
      <vt:lpstr>A126095694K_Data</vt:lpstr>
      <vt:lpstr>A126095694K_Latest</vt:lpstr>
      <vt:lpstr>A126095698V</vt:lpstr>
      <vt:lpstr>A126095698V_Data</vt:lpstr>
      <vt:lpstr>A126095698V_Latest</vt:lpstr>
      <vt:lpstr>A126095702X</vt:lpstr>
      <vt:lpstr>A126095702X_Data</vt:lpstr>
      <vt:lpstr>A126095702X_Latest</vt:lpstr>
      <vt:lpstr>A126095706J</vt:lpstr>
      <vt:lpstr>A126095706J_Data</vt:lpstr>
      <vt:lpstr>A126095706J_Latest</vt:lpstr>
      <vt:lpstr>A126095710X</vt:lpstr>
      <vt:lpstr>A126095710X_Data</vt:lpstr>
      <vt:lpstr>A126095710X_Latest</vt:lpstr>
      <vt:lpstr>A126095714J</vt:lpstr>
      <vt:lpstr>A126095714J_Data</vt:lpstr>
      <vt:lpstr>A126095714J_Latest</vt:lpstr>
      <vt:lpstr>A126095718T</vt:lpstr>
      <vt:lpstr>A126095718T_Data</vt:lpstr>
      <vt:lpstr>A126095718T_Latest</vt:lpstr>
      <vt:lpstr>A126095722J</vt:lpstr>
      <vt:lpstr>A126095722J_Data</vt:lpstr>
      <vt:lpstr>A126095722J_Latest</vt:lpstr>
      <vt:lpstr>A126095726T</vt:lpstr>
      <vt:lpstr>A126095726T_Data</vt:lpstr>
      <vt:lpstr>A126095726T_Latest</vt:lpstr>
      <vt:lpstr>A126095730J</vt:lpstr>
      <vt:lpstr>A126095730J_Data</vt:lpstr>
      <vt:lpstr>A126095730J_Latest</vt:lpstr>
      <vt:lpstr>A126095734T</vt:lpstr>
      <vt:lpstr>A126095734T_Data</vt:lpstr>
      <vt:lpstr>A126095734T_Latest</vt:lpstr>
      <vt:lpstr>A126095738A</vt:lpstr>
      <vt:lpstr>A126095738A_Data</vt:lpstr>
      <vt:lpstr>A126095738A_Latest</vt:lpstr>
      <vt:lpstr>A126095742T</vt:lpstr>
      <vt:lpstr>A126095742T_Data</vt:lpstr>
      <vt:lpstr>A126095742T_Latest</vt:lpstr>
      <vt:lpstr>A126095746A</vt:lpstr>
      <vt:lpstr>A126095746A_Data</vt:lpstr>
      <vt:lpstr>A126095746A_Latest</vt:lpstr>
      <vt:lpstr>A126095750T</vt:lpstr>
      <vt:lpstr>A126095750T_Data</vt:lpstr>
      <vt:lpstr>A126095750T_Latest</vt:lpstr>
      <vt:lpstr>A126095754A</vt:lpstr>
      <vt:lpstr>A126095754A_Data</vt:lpstr>
      <vt:lpstr>A126095754A_Latest</vt:lpstr>
      <vt:lpstr>A126095758K</vt:lpstr>
      <vt:lpstr>A126095758K_Data</vt:lpstr>
      <vt:lpstr>A126095758K_Latest</vt:lpstr>
      <vt:lpstr>A126095762A</vt:lpstr>
      <vt:lpstr>A126095762A_Data</vt:lpstr>
      <vt:lpstr>A126095762A_Latest</vt:lpstr>
      <vt:lpstr>A126095766K</vt:lpstr>
      <vt:lpstr>A126095766K_Data</vt:lpstr>
      <vt:lpstr>A126095766K_Latest</vt:lpstr>
      <vt:lpstr>A126095770A</vt:lpstr>
      <vt:lpstr>A126095770A_Data</vt:lpstr>
      <vt:lpstr>A126095770A_Latest</vt:lpstr>
      <vt:lpstr>A126095774K</vt:lpstr>
      <vt:lpstr>A126095774K_Data</vt:lpstr>
      <vt:lpstr>A126095774K_Latest</vt:lpstr>
      <vt:lpstr>A126095778V</vt:lpstr>
      <vt:lpstr>A126095778V_Data</vt:lpstr>
      <vt:lpstr>A126095778V_Latest</vt:lpstr>
      <vt:lpstr>A126095782K</vt:lpstr>
      <vt:lpstr>A126095782K_Data</vt:lpstr>
      <vt:lpstr>A126095782K_Latest</vt:lpstr>
      <vt:lpstr>A126095786V</vt:lpstr>
      <vt:lpstr>A126095786V_Data</vt:lpstr>
      <vt:lpstr>A126095786V_Latest</vt:lpstr>
      <vt:lpstr>A126095790K</vt:lpstr>
      <vt:lpstr>A126095790K_Data</vt:lpstr>
      <vt:lpstr>A126095790K_Latest</vt:lpstr>
      <vt:lpstr>A126095794V</vt:lpstr>
      <vt:lpstr>A126095794V_Data</vt:lpstr>
      <vt:lpstr>A126095794V_Latest</vt:lpstr>
      <vt:lpstr>A126095798C</vt:lpstr>
      <vt:lpstr>A126095798C_Data</vt:lpstr>
      <vt:lpstr>A126095798C_Latest</vt:lpstr>
      <vt:lpstr>A126095802J</vt:lpstr>
      <vt:lpstr>A126095802J_Data</vt:lpstr>
      <vt:lpstr>A126095802J_Latest</vt:lpstr>
      <vt:lpstr>A126095806T</vt:lpstr>
      <vt:lpstr>A126095806T_Data</vt:lpstr>
      <vt:lpstr>A126095806T_Latest</vt:lpstr>
      <vt:lpstr>A126095810J</vt:lpstr>
      <vt:lpstr>A126095810J_Data</vt:lpstr>
      <vt:lpstr>A126095810J_Latest</vt:lpstr>
      <vt:lpstr>A126095814T</vt:lpstr>
      <vt:lpstr>A126095814T_Data</vt:lpstr>
      <vt:lpstr>A126095814T_Latest</vt:lpstr>
      <vt:lpstr>A126095818A</vt:lpstr>
      <vt:lpstr>A126095818A_Data</vt:lpstr>
      <vt:lpstr>A126095818A_Latest</vt:lpstr>
      <vt:lpstr>A126095822T</vt:lpstr>
      <vt:lpstr>A126095822T_Data</vt:lpstr>
      <vt:lpstr>A126095822T_Latest</vt:lpstr>
      <vt:lpstr>A126095826A</vt:lpstr>
      <vt:lpstr>A126095826A_Data</vt:lpstr>
      <vt:lpstr>A126095826A_Latest</vt:lpstr>
      <vt:lpstr>A126095830T</vt:lpstr>
      <vt:lpstr>A126095830T_Data</vt:lpstr>
      <vt:lpstr>A126095830T_Latest</vt:lpstr>
      <vt:lpstr>A126095834A</vt:lpstr>
      <vt:lpstr>A126095834A_Data</vt:lpstr>
      <vt:lpstr>A126095834A_Latest</vt:lpstr>
      <vt:lpstr>A126095838K</vt:lpstr>
      <vt:lpstr>A126095838K_Data</vt:lpstr>
      <vt:lpstr>A126095838K_Latest</vt:lpstr>
      <vt:lpstr>A126095842A</vt:lpstr>
      <vt:lpstr>A126095842A_Data</vt:lpstr>
      <vt:lpstr>A126095842A_Latest</vt:lpstr>
      <vt:lpstr>A126095846K</vt:lpstr>
      <vt:lpstr>A126095846K_Data</vt:lpstr>
      <vt:lpstr>A126095846K_Latest</vt:lpstr>
      <vt:lpstr>A126095850A</vt:lpstr>
      <vt:lpstr>A126095850A_Data</vt:lpstr>
      <vt:lpstr>A126095850A_Latest</vt:lpstr>
      <vt:lpstr>A126095854K</vt:lpstr>
      <vt:lpstr>A126095854K_Data</vt:lpstr>
      <vt:lpstr>A126095854K_Latest</vt:lpstr>
      <vt:lpstr>A126095858V</vt:lpstr>
      <vt:lpstr>A126095858V_Data</vt:lpstr>
      <vt:lpstr>A126095858V_Latest</vt:lpstr>
      <vt:lpstr>A126095862K</vt:lpstr>
      <vt:lpstr>A126095862K_Data</vt:lpstr>
      <vt:lpstr>A126095862K_Latest</vt:lpstr>
      <vt:lpstr>A126095866V</vt:lpstr>
      <vt:lpstr>A126095866V_Data</vt:lpstr>
      <vt:lpstr>A126095866V_Latest</vt:lpstr>
      <vt:lpstr>A126095870K</vt:lpstr>
      <vt:lpstr>A126095870K_Data</vt:lpstr>
      <vt:lpstr>A126095870K_Latest</vt:lpstr>
      <vt:lpstr>A126095874V</vt:lpstr>
      <vt:lpstr>A126095874V_Data</vt:lpstr>
      <vt:lpstr>A126095874V_Latest</vt:lpstr>
      <vt:lpstr>A126095878C</vt:lpstr>
      <vt:lpstr>A126095878C_Data</vt:lpstr>
      <vt:lpstr>A126095878C_Latest</vt:lpstr>
      <vt:lpstr>A126095882V</vt:lpstr>
      <vt:lpstr>A126095882V_Data</vt:lpstr>
      <vt:lpstr>A126095882V_Latest</vt:lpstr>
      <vt:lpstr>A126095886C</vt:lpstr>
      <vt:lpstr>A126095886C_Data</vt:lpstr>
      <vt:lpstr>A126095886C_Latest</vt:lpstr>
      <vt:lpstr>A126095890V</vt:lpstr>
      <vt:lpstr>A126095890V_Data</vt:lpstr>
      <vt:lpstr>A126095890V_Latest</vt:lpstr>
      <vt:lpstr>A126095894C</vt:lpstr>
      <vt:lpstr>A126095894C_Data</vt:lpstr>
      <vt:lpstr>A126095894C_Latest</vt:lpstr>
      <vt:lpstr>A126095898L</vt:lpstr>
      <vt:lpstr>A126095898L_Data</vt:lpstr>
      <vt:lpstr>A126095898L_Latest</vt:lpstr>
      <vt:lpstr>A126095902T</vt:lpstr>
      <vt:lpstr>A126095902T_Data</vt:lpstr>
      <vt:lpstr>A126095902T_Latest</vt:lpstr>
      <vt:lpstr>A126095906A</vt:lpstr>
      <vt:lpstr>A126095906A_Data</vt:lpstr>
      <vt:lpstr>A126095906A_Latest</vt:lpstr>
      <vt:lpstr>A126095910T</vt:lpstr>
      <vt:lpstr>A126095910T_Data</vt:lpstr>
      <vt:lpstr>A126095910T_Latest</vt:lpstr>
      <vt:lpstr>A126095914A</vt:lpstr>
      <vt:lpstr>A126095914A_Data</vt:lpstr>
      <vt:lpstr>A126095914A_Latest</vt:lpstr>
      <vt:lpstr>A126095918K</vt:lpstr>
      <vt:lpstr>A126095918K_Data</vt:lpstr>
      <vt:lpstr>A126095918K_Latest</vt:lpstr>
      <vt:lpstr>A126095922A</vt:lpstr>
      <vt:lpstr>A126095922A_Data</vt:lpstr>
      <vt:lpstr>A126095922A_Latest</vt:lpstr>
      <vt:lpstr>A126095926K</vt:lpstr>
      <vt:lpstr>A126095926K_Data</vt:lpstr>
      <vt:lpstr>A126095926K_Latest</vt:lpstr>
      <vt:lpstr>A126095930A</vt:lpstr>
      <vt:lpstr>A126095930A_Data</vt:lpstr>
      <vt:lpstr>A126095930A_Latest</vt:lpstr>
      <vt:lpstr>A126095934K</vt:lpstr>
      <vt:lpstr>A126095934K_Data</vt:lpstr>
      <vt:lpstr>A126095934K_Latest</vt:lpstr>
      <vt:lpstr>A126095938V</vt:lpstr>
      <vt:lpstr>A126095938V_Data</vt:lpstr>
      <vt:lpstr>A126095938V_Latest</vt:lpstr>
      <vt:lpstr>A126095942K</vt:lpstr>
      <vt:lpstr>A126095942K_Data</vt:lpstr>
      <vt:lpstr>A126095942K_Latest</vt:lpstr>
      <vt:lpstr>A126095946V</vt:lpstr>
      <vt:lpstr>A126095946V_Data</vt:lpstr>
      <vt:lpstr>A126095946V_Latest</vt:lpstr>
      <vt:lpstr>A126095950K</vt:lpstr>
      <vt:lpstr>A126095950K_Data</vt:lpstr>
      <vt:lpstr>A126095950K_Latest</vt:lpstr>
      <vt:lpstr>A126095954V</vt:lpstr>
      <vt:lpstr>A126095954V_Data</vt:lpstr>
      <vt:lpstr>A126095954V_Latest</vt:lpstr>
      <vt:lpstr>A126095958C</vt:lpstr>
      <vt:lpstr>A126095958C_Data</vt:lpstr>
      <vt:lpstr>A126095958C_Latest</vt:lpstr>
      <vt:lpstr>A126095962V</vt:lpstr>
      <vt:lpstr>A126095962V_Data</vt:lpstr>
      <vt:lpstr>A126095962V_Latest</vt:lpstr>
      <vt:lpstr>A126095966C</vt:lpstr>
      <vt:lpstr>A126095966C_Data</vt:lpstr>
      <vt:lpstr>A126095966C_Latest</vt:lpstr>
      <vt:lpstr>A126095970V</vt:lpstr>
      <vt:lpstr>A126095970V_Data</vt:lpstr>
      <vt:lpstr>A126095970V_Latest</vt:lpstr>
      <vt:lpstr>A126095974C</vt:lpstr>
      <vt:lpstr>A126095974C_Data</vt:lpstr>
      <vt:lpstr>A126095974C_Latest</vt:lpstr>
      <vt:lpstr>A126095978L</vt:lpstr>
      <vt:lpstr>A126095978L_Data</vt:lpstr>
      <vt:lpstr>A126095978L_Latest</vt:lpstr>
      <vt:lpstr>A126095982C</vt:lpstr>
      <vt:lpstr>A126095982C_Data</vt:lpstr>
      <vt:lpstr>A126095982C_Latest</vt:lpstr>
      <vt:lpstr>A126095986L</vt:lpstr>
      <vt:lpstr>A126095986L_Data</vt:lpstr>
      <vt:lpstr>A126095986L_Latest</vt:lpstr>
      <vt:lpstr>A126095990C</vt:lpstr>
      <vt:lpstr>A126095990C_Data</vt:lpstr>
      <vt:lpstr>A126095990C_Latest</vt:lpstr>
      <vt:lpstr>A126095994L</vt:lpstr>
      <vt:lpstr>A126095994L_Data</vt:lpstr>
      <vt:lpstr>A126095994L_Latest</vt:lpstr>
      <vt:lpstr>A126095998W</vt:lpstr>
      <vt:lpstr>A126095998W_Data</vt:lpstr>
      <vt:lpstr>A126095998W_Latest</vt:lpstr>
      <vt:lpstr>A126096002C</vt:lpstr>
      <vt:lpstr>A126096002C_Data</vt:lpstr>
      <vt:lpstr>A126096002C_Latest</vt:lpstr>
      <vt:lpstr>A126096006L</vt:lpstr>
      <vt:lpstr>A126096006L_Data</vt:lpstr>
      <vt:lpstr>A126096006L_Latest</vt:lpstr>
      <vt:lpstr>A126096010C</vt:lpstr>
      <vt:lpstr>A126096010C_Data</vt:lpstr>
      <vt:lpstr>A126096010C_Latest</vt:lpstr>
      <vt:lpstr>A126096014L</vt:lpstr>
      <vt:lpstr>A126096014L_Data</vt:lpstr>
      <vt:lpstr>A126096014L_Latest</vt:lpstr>
      <vt:lpstr>A126096018W</vt:lpstr>
      <vt:lpstr>A126096018W_Data</vt:lpstr>
      <vt:lpstr>A126096018W_Latest</vt:lpstr>
      <vt:lpstr>A126096022L</vt:lpstr>
      <vt:lpstr>A126096022L_Data</vt:lpstr>
      <vt:lpstr>A126096022L_Latest</vt:lpstr>
      <vt:lpstr>A126096026W</vt:lpstr>
      <vt:lpstr>A126096026W_Data</vt:lpstr>
      <vt:lpstr>A126096026W_Latest</vt:lpstr>
      <vt:lpstr>A126096030L</vt:lpstr>
      <vt:lpstr>A126096030L_Data</vt:lpstr>
      <vt:lpstr>A126096030L_Latest</vt:lpstr>
      <vt:lpstr>A126096034W</vt:lpstr>
      <vt:lpstr>A126096034W_Data</vt:lpstr>
      <vt:lpstr>A126096034W_Latest</vt:lpstr>
      <vt:lpstr>A126096038F</vt:lpstr>
      <vt:lpstr>A126096038F_Data</vt:lpstr>
      <vt:lpstr>A126096038F_Latest</vt:lpstr>
      <vt:lpstr>A126096042W</vt:lpstr>
      <vt:lpstr>A126096042W_Data</vt:lpstr>
      <vt:lpstr>A126096042W_Latest</vt:lpstr>
      <vt:lpstr>A126096046F</vt:lpstr>
      <vt:lpstr>A126096046F_Data</vt:lpstr>
      <vt:lpstr>A126096046F_Latest</vt:lpstr>
      <vt:lpstr>A126096050W</vt:lpstr>
      <vt:lpstr>A126096050W_Data</vt:lpstr>
      <vt:lpstr>A126096050W_Latest</vt:lpstr>
      <vt:lpstr>A126096054F</vt:lpstr>
      <vt:lpstr>A126096054F_Data</vt:lpstr>
      <vt:lpstr>A126096054F_Latest</vt:lpstr>
      <vt:lpstr>A126096058R</vt:lpstr>
      <vt:lpstr>A126096058R_Data</vt:lpstr>
      <vt:lpstr>A126096058R_Latest</vt:lpstr>
      <vt:lpstr>A126096062F</vt:lpstr>
      <vt:lpstr>A126096062F_Data</vt:lpstr>
      <vt:lpstr>A126096062F_Latest</vt:lpstr>
      <vt:lpstr>A126096066R</vt:lpstr>
      <vt:lpstr>A126096066R_Data</vt:lpstr>
      <vt:lpstr>A126096066R_Latest</vt:lpstr>
      <vt:lpstr>A126096070F</vt:lpstr>
      <vt:lpstr>A126096070F_Data</vt:lpstr>
      <vt:lpstr>A126096070F_Latest</vt:lpstr>
      <vt:lpstr>A126096074R</vt:lpstr>
      <vt:lpstr>A126096074R_Data</vt:lpstr>
      <vt:lpstr>A126096074R_Latest</vt:lpstr>
      <vt:lpstr>A126096078X</vt:lpstr>
      <vt:lpstr>A126096078X_Data</vt:lpstr>
      <vt:lpstr>A126096078X_Latest</vt:lpstr>
      <vt:lpstr>A126096082R</vt:lpstr>
      <vt:lpstr>A126096082R_Data</vt:lpstr>
      <vt:lpstr>A126096082R_Latest</vt:lpstr>
      <vt:lpstr>A126096086X</vt:lpstr>
      <vt:lpstr>A126096086X_Data</vt:lpstr>
      <vt:lpstr>A126096086X_Latest</vt:lpstr>
      <vt:lpstr>A126096090R</vt:lpstr>
      <vt:lpstr>A126096090R_Data</vt:lpstr>
      <vt:lpstr>A126096090R_Latest</vt:lpstr>
      <vt:lpstr>A126096094X</vt:lpstr>
      <vt:lpstr>A126096094X_Data</vt:lpstr>
      <vt:lpstr>A126096094X_Latest</vt:lpstr>
      <vt:lpstr>A126096098J</vt:lpstr>
      <vt:lpstr>A126096098J_Data</vt:lpstr>
      <vt:lpstr>A126096098J_Latest</vt:lpstr>
      <vt:lpstr>A126096102L</vt:lpstr>
      <vt:lpstr>A126096102L_Data</vt:lpstr>
      <vt:lpstr>A126096102L_Latest</vt:lpstr>
      <vt:lpstr>A126096106W</vt:lpstr>
      <vt:lpstr>A126096106W_Data</vt:lpstr>
      <vt:lpstr>A126096106W_Latest</vt:lpstr>
      <vt:lpstr>A126096110L</vt:lpstr>
      <vt:lpstr>A126096110L_Data</vt:lpstr>
      <vt:lpstr>A126096110L_Latest</vt:lpstr>
      <vt:lpstr>A126096114W</vt:lpstr>
      <vt:lpstr>A126096114W_Data</vt:lpstr>
      <vt:lpstr>A126096114W_Latest</vt:lpstr>
      <vt:lpstr>A126096118F</vt:lpstr>
      <vt:lpstr>A126096118F_Data</vt:lpstr>
      <vt:lpstr>A126096118F_Latest</vt:lpstr>
      <vt:lpstr>A126096122W</vt:lpstr>
      <vt:lpstr>A126096122W_Data</vt:lpstr>
      <vt:lpstr>A126096122W_Latest</vt:lpstr>
      <vt:lpstr>A126096126F</vt:lpstr>
      <vt:lpstr>A126096126F_Data</vt:lpstr>
      <vt:lpstr>A126096126F_Latest</vt:lpstr>
      <vt:lpstr>A126096130W</vt:lpstr>
      <vt:lpstr>A126096130W_Data</vt:lpstr>
      <vt:lpstr>A126096130W_Latest</vt:lpstr>
      <vt:lpstr>A126096134F</vt:lpstr>
      <vt:lpstr>A126096134F_Data</vt:lpstr>
      <vt:lpstr>A126096134F_Latest</vt:lpstr>
      <vt:lpstr>A126096138R</vt:lpstr>
      <vt:lpstr>A126096138R_Data</vt:lpstr>
      <vt:lpstr>A126096138R_Latest</vt:lpstr>
      <vt:lpstr>A126096142F</vt:lpstr>
      <vt:lpstr>A126096142F_Data</vt:lpstr>
      <vt:lpstr>A126096142F_Latest</vt:lpstr>
      <vt:lpstr>A126096146R</vt:lpstr>
      <vt:lpstr>A126096146R_Data</vt:lpstr>
      <vt:lpstr>A126096146R_Latest</vt:lpstr>
      <vt:lpstr>A126096150F</vt:lpstr>
      <vt:lpstr>A126096150F_Data</vt:lpstr>
      <vt:lpstr>A126096150F_Latest</vt:lpstr>
      <vt:lpstr>A126096154R</vt:lpstr>
      <vt:lpstr>A126096154R_Data</vt:lpstr>
      <vt:lpstr>A126096154R_Latest</vt:lpstr>
      <vt:lpstr>A126096158X</vt:lpstr>
      <vt:lpstr>A126096158X_Data</vt:lpstr>
      <vt:lpstr>A126096158X_Latest</vt:lpstr>
      <vt:lpstr>A126096162R</vt:lpstr>
      <vt:lpstr>A126096162R_Data</vt:lpstr>
      <vt:lpstr>A126096162R_Latest</vt:lpstr>
      <vt:lpstr>A126096166X</vt:lpstr>
      <vt:lpstr>A126096166X_Data</vt:lpstr>
      <vt:lpstr>A126096166X_Latest</vt:lpstr>
      <vt:lpstr>A126096170R</vt:lpstr>
      <vt:lpstr>A126096170R_Data</vt:lpstr>
      <vt:lpstr>A126096170R_Latest</vt:lpstr>
      <vt:lpstr>A126096174X</vt:lpstr>
      <vt:lpstr>A126096174X_Data</vt:lpstr>
      <vt:lpstr>A126096174X_Latest</vt:lpstr>
      <vt:lpstr>A126096178J</vt:lpstr>
      <vt:lpstr>A126096178J_Data</vt:lpstr>
      <vt:lpstr>A126096178J_Latest</vt:lpstr>
      <vt:lpstr>A126096182X</vt:lpstr>
      <vt:lpstr>A126096182X_Data</vt:lpstr>
      <vt:lpstr>A126096182X_Latest</vt:lpstr>
      <vt:lpstr>A126096186J</vt:lpstr>
      <vt:lpstr>A126096186J_Data</vt:lpstr>
      <vt:lpstr>A126096186J_Latest</vt:lpstr>
      <vt:lpstr>A126096190X</vt:lpstr>
      <vt:lpstr>A126096190X_Data</vt:lpstr>
      <vt:lpstr>A126096190X_Latest</vt:lpstr>
      <vt:lpstr>A126096194J</vt:lpstr>
      <vt:lpstr>A126096194J_Data</vt:lpstr>
      <vt:lpstr>A126096194J_Latest</vt:lpstr>
      <vt:lpstr>A126096198T</vt:lpstr>
      <vt:lpstr>A126096198T_Data</vt:lpstr>
      <vt:lpstr>A126096198T_Latest</vt:lpstr>
      <vt:lpstr>A126096202W</vt:lpstr>
      <vt:lpstr>A126096202W_Data</vt:lpstr>
      <vt:lpstr>A126096202W_Latest</vt:lpstr>
      <vt:lpstr>A126096206F</vt:lpstr>
      <vt:lpstr>A126096206F_Data</vt:lpstr>
      <vt:lpstr>A126096206F_Latest</vt:lpstr>
      <vt:lpstr>A126096210W</vt:lpstr>
      <vt:lpstr>A126096210W_Data</vt:lpstr>
      <vt:lpstr>A126096210W_Latest</vt:lpstr>
      <vt:lpstr>A126096214F</vt:lpstr>
      <vt:lpstr>A126096214F_Data</vt:lpstr>
      <vt:lpstr>A126096214F_Latest</vt:lpstr>
      <vt:lpstr>A126097338A</vt:lpstr>
      <vt:lpstr>A126097338A_Data</vt:lpstr>
      <vt:lpstr>A126097338A_Latest</vt:lpstr>
      <vt:lpstr>A126097342T</vt:lpstr>
      <vt:lpstr>A126097342T_Data</vt:lpstr>
      <vt:lpstr>A126097342T_Latest</vt:lpstr>
      <vt:lpstr>A126097346A</vt:lpstr>
      <vt:lpstr>A126097346A_Data</vt:lpstr>
      <vt:lpstr>A126097346A_Latest</vt:lpstr>
      <vt:lpstr>A126097350T</vt:lpstr>
      <vt:lpstr>A126097350T_Data</vt:lpstr>
      <vt:lpstr>A126097350T_Latest</vt:lpstr>
      <vt:lpstr>A126097354A</vt:lpstr>
      <vt:lpstr>A126097354A_Data</vt:lpstr>
      <vt:lpstr>A126097354A_Latest</vt:lpstr>
      <vt:lpstr>A126097358K</vt:lpstr>
      <vt:lpstr>A126097358K_Data</vt:lpstr>
      <vt:lpstr>A126097358K_Latest</vt:lpstr>
      <vt:lpstr>A126097362A</vt:lpstr>
      <vt:lpstr>A126097362A_Data</vt:lpstr>
      <vt:lpstr>A126097362A_Latest</vt:lpstr>
      <vt:lpstr>A126097366K</vt:lpstr>
      <vt:lpstr>A126097366K_Data</vt:lpstr>
      <vt:lpstr>A126097366K_Latest</vt:lpstr>
      <vt:lpstr>A126097370A</vt:lpstr>
      <vt:lpstr>A126097370A_Data</vt:lpstr>
      <vt:lpstr>A126097370A_Latest</vt:lpstr>
      <vt:lpstr>A126097374K</vt:lpstr>
      <vt:lpstr>A126097374K_Data</vt:lpstr>
      <vt:lpstr>A126097374K_Latest</vt:lpstr>
      <vt:lpstr>A126097378V</vt:lpstr>
      <vt:lpstr>A126097378V_Data</vt:lpstr>
      <vt:lpstr>A126097378V_Latest</vt:lpstr>
      <vt:lpstr>A126097382K</vt:lpstr>
      <vt:lpstr>A126097382K_Data</vt:lpstr>
      <vt:lpstr>A126097382K_Latest</vt:lpstr>
      <vt:lpstr>A126097386V</vt:lpstr>
      <vt:lpstr>A126097386V_Data</vt:lpstr>
      <vt:lpstr>A126097386V_Latest</vt:lpstr>
      <vt:lpstr>A126097390K</vt:lpstr>
      <vt:lpstr>A126097390K_Data</vt:lpstr>
      <vt:lpstr>A126097390K_Latest</vt:lpstr>
      <vt:lpstr>A126097394V</vt:lpstr>
      <vt:lpstr>A126097394V_Data</vt:lpstr>
      <vt:lpstr>A126097394V_Latest</vt:lpstr>
      <vt:lpstr>A126097398C</vt:lpstr>
      <vt:lpstr>A126097398C_Data</vt:lpstr>
      <vt:lpstr>A126097398C_Latest</vt:lpstr>
      <vt:lpstr>A126097402J</vt:lpstr>
      <vt:lpstr>A126097402J_Data</vt:lpstr>
      <vt:lpstr>A126097402J_Latest</vt:lpstr>
      <vt:lpstr>A126097406T</vt:lpstr>
      <vt:lpstr>A126097406T_Data</vt:lpstr>
      <vt:lpstr>A126097406T_Latest</vt:lpstr>
      <vt:lpstr>A126097410J</vt:lpstr>
      <vt:lpstr>A126097410J_Data</vt:lpstr>
      <vt:lpstr>A126097410J_Latest</vt:lpstr>
      <vt:lpstr>A126097414T</vt:lpstr>
      <vt:lpstr>A126097414T_Data</vt:lpstr>
      <vt:lpstr>A126097414T_Latest</vt:lpstr>
      <vt:lpstr>A126097418A</vt:lpstr>
      <vt:lpstr>A126097418A_Data</vt:lpstr>
      <vt:lpstr>A126097418A_Latest</vt:lpstr>
      <vt:lpstr>A126097422T</vt:lpstr>
      <vt:lpstr>A126097422T_Data</vt:lpstr>
      <vt:lpstr>A126097422T_Latest</vt:lpstr>
      <vt:lpstr>A126097426A</vt:lpstr>
      <vt:lpstr>A126097426A_Data</vt:lpstr>
      <vt:lpstr>A126097426A_Latest</vt:lpstr>
      <vt:lpstr>A126097430T</vt:lpstr>
      <vt:lpstr>A126097430T_Data</vt:lpstr>
      <vt:lpstr>A126097430T_Latest</vt:lpstr>
      <vt:lpstr>A126097434A</vt:lpstr>
      <vt:lpstr>A126097434A_Data</vt:lpstr>
      <vt:lpstr>A126097434A_Latest</vt:lpstr>
      <vt:lpstr>A126097438K</vt:lpstr>
      <vt:lpstr>A126097438K_Data</vt:lpstr>
      <vt:lpstr>A126097438K_Latest</vt:lpstr>
      <vt:lpstr>A126097442A</vt:lpstr>
      <vt:lpstr>A126097442A_Data</vt:lpstr>
      <vt:lpstr>A126097442A_Latest</vt:lpstr>
      <vt:lpstr>A126097446K</vt:lpstr>
      <vt:lpstr>A126097446K_Data</vt:lpstr>
      <vt:lpstr>A126097446K_Latest</vt:lpstr>
      <vt:lpstr>A126097450A</vt:lpstr>
      <vt:lpstr>A126097450A_Data</vt:lpstr>
      <vt:lpstr>A126097450A_Latest</vt:lpstr>
      <vt:lpstr>A126097454K</vt:lpstr>
      <vt:lpstr>A126097454K_Data</vt:lpstr>
      <vt:lpstr>A126097454K_Latest</vt:lpstr>
      <vt:lpstr>A126097458V</vt:lpstr>
      <vt:lpstr>A126097458V_Data</vt:lpstr>
      <vt:lpstr>A126097458V_Latest</vt:lpstr>
      <vt:lpstr>A126097462K</vt:lpstr>
      <vt:lpstr>A126097462K_Data</vt:lpstr>
      <vt:lpstr>A126097462K_Latest</vt:lpstr>
      <vt:lpstr>A126097466V</vt:lpstr>
      <vt:lpstr>A126097466V_Data</vt:lpstr>
      <vt:lpstr>A126097466V_Latest</vt:lpstr>
      <vt:lpstr>A126097470K</vt:lpstr>
      <vt:lpstr>A126097470K_Data</vt:lpstr>
      <vt:lpstr>A126097470K_Latest</vt:lpstr>
      <vt:lpstr>A126097474V</vt:lpstr>
      <vt:lpstr>A126097474V_Data</vt:lpstr>
      <vt:lpstr>A126097474V_Latest</vt:lpstr>
      <vt:lpstr>A126098598R</vt:lpstr>
      <vt:lpstr>A126098598R_Data</vt:lpstr>
      <vt:lpstr>A126098598R_Latest</vt:lpstr>
      <vt:lpstr>A126098602V</vt:lpstr>
      <vt:lpstr>A126098602V_Data</vt:lpstr>
      <vt:lpstr>A126098602V_Latest</vt:lpstr>
      <vt:lpstr>A126098606C</vt:lpstr>
      <vt:lpstr>A126098606C_Data</vt:lpstr>
      <vt:lpstr>A126098606C_Latest</vt:lpstr>
      <vt:lpstr>A126098610V</vt:lpstr>
      <vt:lpstr>A126098610V_Data</vt:lpstr>
      <vt:lpstr>A126098610V_Latest</vt:lpstr>
      <vt:lpstr>A126098614C</vt:lpstr>
      <vt:lpstr>A126098614C_Data</vt:lpstr>
      <vt:lpstr>A126098614C_Latest</vt:lpstr>
      <vt:lpstr>A126098618L</vt:lpstr>
      <vt:lpstr>A126098618L_Data</vt:lpstr>
      <vt:lpstr>A126098618L_Latest</vt:lpstr>
      <vt:lpstr>A126098622C</vt:lpstr>
      <vt:lpstr>A126098622C_Data</vt:lpstr>
      <vt:lpstr>A126098622C_Latest</vt:lpstr>
      <vt:lpstr>A126098626L</vt:lpstr>
      <vt:lpstr>A126098626L_Data</vt:lpstr>
      <vt:lpstr>A126098626L_Latest</vt:lpstr>
      <vt:lpstr>A126098630C</vt:lpstr>
      <vt:lpstr>A126098630C_Data</vt:lpstr>
      <vt:lpstr>A126098630C_Latest</vt:lpstr>
      <vt:lpstr>A126098634L</vt:lpstr>
      <vt:lpstr>A126098634L_Data</vt:lpstr>
      <vt:lpstr>A126098634L_Latest</vt:lpstr>
      <vt:lpstr>A126098638W</vt:lpstr>
      <vt:lpstr>A126098638W_Data</vt:lpstr>
      <vt:lpstr>A126098638W_Latest</vt:lpstr>
      <vt:lpstr>A126098642L</vt:lpstr>
      <vt:lpstr>A126098642L_Data</vt:lpstr>
      <vt:lpstr>A126098642L_Latest</vt:lpstr>
      <vt:lpstr>A126098646W</vt:lpstr>
      <vt:lpstr>A126098646W_Data</vt:lpstr>
      <vt:lpstr>A126098646W_Latest</vt:lpstr>
      <vt:lpstr>A126098650L</vt:lpstr>
      <vt:lpstr>A126098650L_Data</vt:lpstr>
      <vt:lpstr>A126098650L_Latest</vt:lpstr>
      <vt:lpstr>A126098654W</vt:lpstr>
      <vt:lpstr>A126098654W_Data</vt:lpstr>
      <vt:lpstr>A126098654W_Latest</vt:lpstr>
      <vt:lpstr>A126098658F</vt:lpstr>
      <vt:lpstr>A126098658F_Data</vt:lpstr>
      <vt:lpstr>A126098658F_Latest</vt:lpstr>
      <vt:lpstr>A126098662W</vt:lpstr>
      <vt:lpstr>A126098662W_Data</vt:lpstr>
      <vt:lpstr>A126098662W_Latest</vt:lpstr>
      <vt:lpstr>A126098666F</vt:lpstr>
      <vt:lpstr>A126098666F_Data</vt:lpstr>
      <vt:lpstr>A126098666F_Latest</vt:lpstr>
      <vt:lpstr>A126098670W</vt:lpstr>
      <vt:lpstr>A126098670W_Data</vt:lpstr>
      <vt:lpstr>A126098670W_Latest</vt:lpstr>
      <vt:lpstr>A126098674F</vt:lpstr>
      <vt:lpstr>A126098674F_Data</vt:lpstr>
      <vt:lpstr>A126098674F_Latest</vt:lpstr>
      <vt:lpstr>A126098678R</vt:lpstr>
      <vt:lpstr>A126098678R_Data</vt:lpstr>
      <vt:lpstr>A126098678R_Latest</vt:lpstr>
      <vt:lpstr>A126098682F</vt:lpstr>
      <vt:lpstr>A126098682F_Data</vt:lpstr>
      <vt:lpstr>A126098682F_Latest</vt:lpstr>
      <vt:lpstr>A126098686R</vt:lpstr>
      <vt:lpstr>A126098686R_Data</vt:lpstr>
      <vt:lpstr>A126098686R_Latest</vt:lpstr>
      <vt:lpstr>A126098690F</vt:lpstr>
      <vt:lpstr>A126098690F_Data</vt:lpstr>
      <vt:lpstr>A126098690F_Latest</vt:lpstr>
      <vt:lpstr>A126098694R</vt:lpstr>
      <vt:lpstr>A126098694R_Data</vt:lpstr>
      <vt:lpstr>A126098694R_Latest</vt:lpstr>
      <vt:lpstr>A126098698X</vt:lpstr>
      <vt:lpstr>A126098698X_Data</vt:lpstr>
      <vt:lpstr>A126098698X_Latest</vt:lpstr>
      <vt:lpstr>A126098702C</vt:lpstr>
      <vt:lpstr>A126098702C_Data</vt:lpstr>
      <vt:lpstr>A126098702C_Latest</vt:lpstr>
      <vt:lpstr>A126098706L</vt:lpstr>
      <vt:lpstr>A126098706L_Data</vt:lpstr>
      <vt:lpstr>A126098706L_Latest</vt:lpstr>
      <vt:lpstr>A126098710C</vt:lpstr>
      <vt:lpstr>A126098710C_Data</vt:lpstr>
      <vt:lpstr>A126098710C_Latest</vt:lpstr>
      <vt:lpstr>A126098714L</vt:lpstr>
      <vt:lpstr>A126098714L_Data</vt:lpstr>
      <vt:lpstr>A126098714L_Latest</vt:lpstr>
      <vt:lpstr>A126098718W</vt:lpstr>
      <vt:lpstr>A126098718W_Data</vt:lpstr>
      <vt:lpstr>A126098718W_Latest</vt:lpstr>
      <vt:lpstr>A126098722L</vt:lpstr>
      <vt:lpstr>A126098722L_Data</vt:lpstr>
      <vt:lpstr>A126098722L_Latest</vt:lpstr>
      <vt:lpstr>A126098726W</vt:lpstr>
      <vt:lpstr>A126098726W_Data</vt:lpstr>
      <vt:lpstr>A126098726W_Latest</vt:lpstr>
      <vt:lpstr>A126098730L</vt:lpstr>
      <vt:lpstr>A126098730L_Data</vt:lpstr>
      <vt:lpstr>A126098730L_Latest</vt:lpstr>
      <vt:lpstr>A126098734W</vt:lpstr>
      <vt:lpstr>A126098734W_Data</vt:lpstr>
      <vt:lpstr>A126098734W_Latest</vt:lpstr>
      <vt:lpstr>A126099858T</vt:lpstr>
      <vt:lpstr>A126099858T_Data</vt:lpstr>
      <vt:lpstr>A126099858T_Latest</vt:lpstr>
      <vt:lpstr>A126099862J</vt:lpstr>
      <vt:lpstr>A126099862J_Data</vt:lpstr>
      <vt:lpstr>A126099862J_Latest</vt:lpstr>
      <vt:lpstr>A126099866T</vt:lpstr>
      <vt:lpstr>A126099866T_Data</vt:lpstr>
      <vt:lpstr>A126099866T_Latest</vt:lpstr>
      <vt:lpstr>A126099870J</vt:lpstr>
      <vt:lpstr>A126099870J_Data</vt:lpstr>
      <vt:lpstr>A126099870J_Latest</vt:lpstr>
      <vt:lpstr>A126099874T</vt:lpstr>
      <vt:lpstr>A126099874T_Data</vt:lpstr>
      <vt:lpstr>A126099874T_Latest</vt:lpstr>
      <vt:lpstr>A126099878A</vt:lpstr>
      <vt:lpstr>A126099878A_Data</vt:lpstr>
      <vt:lpstr>A126099878A_Latest</vt:lpstr>
      <vt:lpstr>A126099882T</vt:lpstr>
      <vt:lpstr>A126099882T_Data</vt:lpstr>
      <vt:lpstr>A126099882T_Latest</vt:lpstr>
      <vt:lpstr>A126099886A</vt:lpstr>
      <vt:lpstr>A126099886A_Data</vt:lpstr>
      <vt:lpstr>A126099886A_Latest</vt:lpstr>
      <vt:lpstr>A126099890T</vt:lpstr>
      <vt:lpstr>A126099890T_Data</vt:lpstr>
      <vt:lpstr>A126099890T_Latest</vt:lpstr>
      <vt:lpstr>A126099894A</vt:lpstr>
      <vt:lpstr>A126099894A_Data</vt:lpstr>
      <vt:lpstr>A126099894A_Latest</vt:lpstr>
      <vt:lpstr>A126099898K</vt:lpstr>
      <vt:lpstr>A126099898K_Data</vt:lpstr>
      <vt:lpstr>A126099898K_Latest</vt:lpstr>
      <vt:lpstr>A126099902R</vt:lpstr>
      <vt:lpstr>A126099902R_Data</vt:lpstr>
      <vt:lpstr>A126099902R_Latest</vt:lpstr>
      <vt:lpstr>A126099906X</vt:lpstr>
      <vt:lpstr>A126099906X_Data</vt:lpstr>
      <vt:lpstr>A126099906X_Latest</vt:lpstr>
      <vt:lpstr>A126099910R</vt:lpstr>
      <vt:lpstr>A126099910R_Data</vt:lpstr>
      <vt:lpstr>A126099910R_Latest</vt:lpstr>
      <vt:lpstr>A126099914X</vt:lpstr>
      <vt:lpstr>A126099914X_Data</vt:lpstr>
      <vt:lpstr>A126099914X_Latest</vt:lpstr>
      <vt:lpstr>A126099918J</vt:lpstr>
      <vt:lpstr>A126099918J_Data</vt:lpstr>
      <vt:lpstr>A126099918J_Latest</vt:lpstr>
      <vt:lpstr>A126099922X</vt:lpstr>
      <vt:lpstr>A126099922X_Data</vt:lpstr>
      <vt:lpstr>A126099922X_Latest</vt:lpstr>
      <vt:lpstr>A126099926J</vt:lpstr>
      <vt:lpstr>A126099926J_Data</vt:lpstr>
      <vt:lpstr>A126099926J_Latest</vt:lpstr>
      <vt:lpstr>A126099930X</vt:lpstr>
      <vt:lpstr>A126099930X_Data</vt:lpstr>
      <vt:lpstr>A126099930X_Latest</vt:lpstr>
      <vt:lpstr>A126099934J</vt:lpstr>
      <vt:lpstr>A126099934J_Data</vt:lpstr>
      <vt:lpstr>A126099934J_Latest</vt:lpstr>
      <vt:lpstr>A126099938T</vt:lpstr>
      <vt:lpstr>A126099938T_Data</vt:lpstr>
      <vt:lpstr>A126099938T_Latest</vt:lpstr>
      <vt:lpstr>A126099942J</vt:lpstr>
      <vt:lpstr>A126099942J_Data</vt:lpstr>
      <vt:lpstr>A126099942J_Latest</vt:lpstr>
      <vt:lpstr>A126099946T</vt:lpstr>
      <vt:lpstr>A126099946T_Data</vt:lpstr>
      <vt:lpstr>A126099946T_Latest</vt:lpstr>
      <vt:lpstr>A126099950J</vt:lpstr>
      <vt:lpstr>A126099950J_Data</vt:lpstr>
      <vt:lpstr>A126099950J_Latest</vt:lpstr>
      <vt:lpstr>A126099954T</vt:lpstr>
      <vt:lpstr>A126099954T_Data</vt:lpstr>
      <vt:lpstr>A126099954T_Latest</vt:lpstr>
      <vt:lpstr>A126099958A</vt:lpstr>
      <vt:lpstr>A126099958A_Data</vt:lpstr>
      <vt:lpstr>A126099958A_Latest</vt:lpstr>
      <vt:lpstr>A126099962T</vt:lpstr>
      <vt:lpstr>A126099962T_Data</vt:lpstr>
      <vt:lpstr>A126099962T_Latest</vt:lpstr>
      <vt:lpstr>A126099966A</vt:lpstr>
      <vt:lpstr>A126099966A_Data</vt:lpstr>
      <vt:lpstr>A126099966A_Latest</vt:lpstr>
      <vt:lpstr>A126099970T</vt:lpstr>
      <vt:lpstr>A126099970T_Data</vt:lpstr>
      <vt:lpstr>A126099970T_Latest</vt:lpstr>
      <vt:lpstr>A126099974A</vt:lpstr>
      <vt:lpstr>A126099974A_Data</vt:lpstr>
      <vt:lpstr>A126099974A_Latest</vt:lpstr>
      <vt:lpstr>A126099978K</vt:lpstr>
      <vt:lpstr>A126099978K_Data</vt:lpstr>
      <vt:lpstr>A126099978K_Latest</vt:lpstr>
      <vt:lpstr>A126099982A</vt:lpstr>
      <vt:lpstr>A126099982A_Data</vt:lpstr>
      <vt:lpstr>A126099982A_Latest</vt:lpstr>
      <vt:lpstr>A126099986K</vt:lpstr>
      <vt:lpstr>A126099986K_Data</vt:lpstr>
      <vt:lpstr>A126099986K_Latest</vt:lpstr>
      <vt:lpstr>A126099990A</vt:lpstr>
      <vt:lpstr>A126099990A_Data</vt:lpstr>
      <vt:lpstr>A126099990A_Latest</vt:lpstr>
      <vt:lpstr>A126099994K</vt:lpstr>
      <vt:lpstr>A126099994K_Data</vt:lpstr>
      <vt:lpstr>A126099994K_Latest</vt:lpstr>
      <vt:lpstr>A126101118K</vt:lpstr>
      <vt:lpstr>A126101118K_Data</vt:lpstr>
      <vt:lpstr>A126101118K_Latest</vt:lpstr>
      <vt:lpstr>A126101122A</vt:lpstr>
      <vt:lpstr>A126101122A_Data</vt:lpstr>
      <vt:lpstr>A126101122A_Latest</vt:lpstr>
      <vt:lpstr>A126101126K</vt:lpstr>
      <vt:lpstr>A126101126K_Data</vt:lpstr>
      <vt:lpstr>A126101126K_Latest</vt:lpstr>
      <vt:lpstr>A126101130A</vt:lpstr>
      <vt:lpstr>A126101130A_Data</vt:lpstr>
      <vt:lpstr>A126101130A_Latest</vt:lpstr>
      <vt:lpstr>A126101134K</vt:lpstr>
      <vt:lpstr>A126101134K_Data</vt:lpstr>
      <vt:lpstr>A126101134K_Latest</vt:lpstr>
      <vt:lpstr>A126101138V</vt:lpstr>
      <vt:lpstr>A126101138V_Data</vt:lpstr>
      <vt:lpstr>A126101138V_Latest</vt:lpstr>
      <vt:lpstr>A126101142K</vt:lpstr>
      <vt:lpstr>A126101142K_Data</vt:lpstr>
      <vt:lpstr>A126101142K_Latest</vt:lpstr>
      <vt:lpstr>A126101146V</vt:lpstr>
      <vt:lpstr>A126101146V_Data</vt:lpstr>
      <vt:lpstr>A126101146V_Latest</vt:lpstr>
      <vt:lpstr>A126101150K</vt:lpstr>
      <vt:lpstr>A126101150K_Data</vt:lpstr>
      <vt:lpstr>A126101150K_Latest</vt:lpstr>
      <vt:lpstr>A126101154V</vt:lpstr>
      <vt:lpstr>A126101154V_Data</vt:lpstr>
      <vt:lpstr>A126101154V_Latest</vt:lpstr>
      <vt:lpstr>A126101158C</vt:lpstr>
      <vt:lpstr>A126101158C_Data</vt:lpstr>
      <vt:lpstr>A126101158C_Latest</vt:lpstr>
      <vt:lpstr>A126101162V</vt:lpstr>
      <vt:lpstr>A126101162V_Data</vt:lpstr>
      <vt:lpstr>A126101162V_Latest</vt:lpstr>
      <vt:lpstr>A126101166C</vt:lpstr>
      <vt:lpstr>A126101166C_Data</vt:lpstr>
      <vt:lpstr>A126101166C_Latest</vt:lpstr>
      <vt:lpstr>A126101170V</vt:lpstr>
      <vt:lpstr>A126101170V_Data</vt:lpstr>
      <vt:lpstr>A126101170V_Latest</vt:lpstr>
      <vt:lpstr>A126101174C</vt:lpstr>
      <vt:lpstr>A126101174C_Data</vt:lpstr>
      <vt:lpstr>A126101174C_Latest</vt:lpstr>
      <vt:lpstr>A126101178L</vt:lpstr>
      <vt:lpstr>A126101178L_Data</vt:lpstr>
      <vt:lpstr>A126101178L_Latest</vt:lpstr>
      <vt:lpstr>A126101182C</vt:lpstr>
      <vt:lpstr>A126101182C_Data</vt:lpstr>
      <vt:lpstr>A126101182C_Latest</vt:lpstr>
      <vt:lpstr>A126101186L</vt:lpstr>
      <vt:lpstr>A126101186L_Data</vt:lpstr>
      <vt:lpstr>A126101186L_Latest</vt:lpstr>
      <vt:lpstr>A126101190C</vt:lpstr>
      <vt:lpstr>A126101190C_Data</vt:lpstr>
      <vt:lpstr>A126101190C_Latest</vt:lpstr>
      <vt:lpstr>A126101194L</vt:lpstr>
      <vt:lpstr>A126101194L_Data</vt:lpstr>
      <vt:lpstr>A126101194L_Latest</vt:lpstr>
      <vt:lpstr>A126101198W</vt:lpstr>
      <vt:lpstr>A126101198W_Data</vt:lpstr>
      <vt:lpstr>A126101198W_Latest</vt:lpstr>
      <vt:lpstr>A126101202A</vt:lpstr>
      <vt:lpstr>A126101202A_Data</vt:lpstr>
      <vt:lpstr>A126101202A_Latest</vt:lpstr>
      <vt:lpstr>A126101206K</vt:lpstr>
      <vt:lpstr>A126101206K_Data</vt:lpstr>
      <vt:lpstr>A126101206K_Latest</vt:lpstr>
      <vt:lpstr>A126101210A</vt:lpstr>
      <vt:lpstr>A126101210A_Data</vt:lpstr>
      <vt:lpstr>A126101210A_Latest</vt:lpstr>
      <vt:lpstr>A126101214K</vt:lpstr>
      <vt:lpstr>A126101214K_Data</vt:lpstr>
      <vt:lpstr>A126101214K_Latest</vt:lpstr>
      <vt:lpstr>A126101218V</vt:lpstr>
      <vt:lpstr>A126101218V_Data</vt:lpstr>
      <vt:lpstr>A126101218V_Latest</vt:lpstr>
      <vt:lpstr>A126101222K</vt:lpstr>
      <vt:lpstr>A126101222K_Data</vt:lpstr>
      <vt:lpstr>A126101222K_Latest</vt:lpstr>
      <vt:lpstr>A126101226V</vt:lpstr>
      <vt:lpstr>A126101226V_Data</vt:lpstr>
      <vt:lpstr>A126101226V_Latest</vt:lpstr>
      <vt:lpstr>A126101230K</vt:lpstr>
      <vt:lpstr>A126101230K_Data</vt:lpstr>
      <vt:lpstr>A126101230K_Latest</vt:lpstr>
      <vt:lpstr>A126101234V</vt:lpstr>
      <vt:lpstr>A126101234V_Data</vt:lpstr>
      <vt:lpstr>A126101234V_Latest</vt:lpstr>
      <vt:lpstr>A126101238C</vt:lpstr>
      <vt:lpstr>A126101238C_Data</vt:lpstr>
      <vt:lpstr>A126101238C_Latest</vt:lpstr>
      <vt:lpstr>A126101242V</vt:lpstr>
      <vt:lpstr>A126101242V_Data</vt:lpstr>
      <vt:lpstr>A126101242V_Latest</vt:lpstr>
      <vt:lpstr>A126101246C</vt:lpstr>
      <vt:lpstr>A126101246C_Data</vt:lpstr>
      <vt:lpstr>A126101246C_Latest</vt:lpstr>
      <vt:lpstr>A126101250V</vt:lpstr>
      <vt:lpstr>A126101250V_Data</vt:lpstr>
      <vt:lpstr>A126101250V_Latest</vt:lpstr>
      <vt:lpstr>A126101254C</vt:lpstr>
      <vt:lpstr>A126101254C_Data</vt:lpstr>
      <vt:lpstr>A126101254C_Latest</vt:lpstr>
      <vt:lpstr>A126102378X</vt:lpstr>
      <vt:lpstr>A126102378X_Data</vt:lpstr>
      <vt:lpstr>A126102378X_Latest</vt:lpstr>
      <vt:lpstr>A126102382R</vt:lpstr>
      <vt:lpstr>A126102382R_Data</vt:lpstr>
      <vt:lpstr>A126102382R_Latest</vt:lpstr>
      <vt:lpstr>A126102386X</vt:lpstr>
      <vt:lpstr>A126102386X_Data</vt:lpstr>
      <vt:lpstr>A126102386X_Latest</vt:lpstr>
      <vt:lpstr>A126102390R</vt:lpstr>
      <vt:lpstr>A126102390R_Data</vt:lpstr>
      <vt:lpstr>A126102390R_Latest</vt:lpstr>
      <vt:lpstr>A126102394X</vt:lpstr>
      <vt:lpstr>A126102394X_Data</vt:lpstr>
      <vt:lpstr>A126102394X_Latest</vt:lpstr>
      <vt:lpstr>A126102398J</vt:lpstr>
      <vt:lpstr>A126102398J_Data</vt:lpstr>
      <vt:lpstr>A126102398J_Latest</vt:lpstr>
      <vt:lpstr>A126102402L</vt:lpstr>
      <vt:lpstr>A126102402L_Data</vt:lpstr>
      <vt:lpstr>A126102402L_Latest</vt:lpstr>
      <vt:lpstr>A126102406W</vt:lpstr>
      <vt:lpstr>A126102406W_Data</vt:lpstr>
      <vt:lpstr>A126102406W_Latest</vt:lpstr>
      <vt:lpstr>A126102410L</vt:lpstr>
      <vt:lpstr>A126102410L_Data</vt:lpstr>
      <vt:lpstr>A126102410L_Latest</vt:lpstr>
      <vt:lpstr>A126102414W</vt:lpstr>
      <vt:lpstr>A126102414W_Data</vt:lpstr>
      <vt:lpstr>A126102414W_Latest</vt:lpstr>
      <vt:lpstr>A126102418F</vt:lpstr>
      <vt:lpstr>A126102418F_Data</vt:lpstr>
      <vt:lpstr>A126102418F_Latest</vt:lpstr>
      <vt:lpstr>A126102422W</vt:lpstr>
      <vt:lpstr>A126102422W_Data</vt:lpstr>
      <vt:lpstr>A126102422W_Latest</vt:lpstr>
      <vt:lpstr>A126102426F</vt:lpstr>
      <vt:lpstr>A126102426F_Data</vt:lpstr>
      <vt:lpstr>A126102426F_Latest</vt:lpstr>
      <vt:lpstr>A126102430W</vt:lpstr>
      <vt:lpstr>A126102430W_Data</vt:lpstr>
      <vt:lpstr>A126102430W_Latest</vt:lpstr>
      <vt:lpstr>A126102434F</vt:lpstr>
      <vt:lpstr>A126102434F_Data</vt:lpstr>
      <vt:lpstr>A126102434F_Latest</vt:lpstr>
      <vt:lpstr>A126102438R</vt:lpstr>
      <vt:lpstr>A126102438R_Data</vt:lpstr>
      <vt:lpstr>A126102438R_Latest</vt:lpstr>
      <vt:lpstr>A126102442F</vt:lpstr>
      <vt:lpstr>A126102442F_Data</vt:lpstr>
      <vt:lpstr>A126102442F_Latest</vt:lpstr>
      <vt:lpstr>A126102446R</vt:lpstr>
      <vt:lpstr>A126102446R_Data</vt:lpstr>
      <vt:lpstr>A126102446R_Latest</vt:lpstr>
      <vt:lpstr>A126102450F</vt:lpstr>
      <vt:lpstr>A126102450F_Data</vt:lpstr>
      <vt:lpstr>A126102450F_Latest</vt:lpstr>
      <vt:lpstr>A126102454R</vt:lpstr>
      <vt:lpstr>A126102454R_Data</vt:lpstr>
      <vt:lpstr>A126102454R_Latest</vt:lpstr>
      <vt:lpstr>A126102458X</vt:lpstr>
      <vt:lpstr>A126102458X_Data</vt:lpstr>
      <vt:lpstr>A126102458X_Latest</vt:lpstr>
      <vt:lpstr>A126102462R</vt:lpstr>
      <vt:lpstr>A126102462R_Data</vt:lpstr>
      <vt:lpstr>A126102462R_Latest</vt:lpstr>
      <vt:lpstr>A126102466X</vt:lpstr>
      <vt:lpstr>A126102466X_Data</vt:lpstr>
      <vt:lpstr>A126102466X_Latest</vt:lpstr>
      <vt:lpstr>A126102470R</vt:lpstr>
      <vt:lpstr>A126102470R_Data</vt:lpstr>
      <vt:lpstr>A126102470R_Latest</vt:lpstr>
      <vt:lpstr>A126102474X</vt:lpstr>
      <vt:lpstr>A126102474X_Data</vt:lpstr>
      <vt:lpstr>A126102474X_Latest</vt:lpstr>
      <vt:lpstr>A126102478J</vt:lpstr>
      <vt:lpstr>A126102478J_Data</vt:lpstr>
      <vt:lpstr>A126102478J_Latest</vt:lpstr>
      <vt:lpstr>A126102482X</vt:lpstr>
      <vt:lpstr>A126102482X_Data</vt:lpstr>
      <vt:lpstr>A126102482X_Latest</vt:lpstr>
      <vt:lpstr>A126102486J</vt:lpstr>
      <vt:lpstr>A126102486J_Data</vt:lpstr>
      <vt:lpstr>A126102486J_Latest</vt:lpstr>
      <vt:lpstr>A126102490X</vt:lpstr>
      <vt:lpstr>A126102490X_Data</vt:lpstr>
      <vt:lpstr>A126102490X_Latest</vt:lpstr>
      <vt:lpstr>A126102494J</vt:lpstr>
      <vt:lpstr>A126102494J_Data</vt:lpstr>
      <vt:lpstr>A126102494J_Latest</vt:lpstr>
      <vt:lpstr>A126102498T</vt:lpstr>
      <vt:lpstr>A126102498T_Data</vt:lpstr>
      <vt:lpstr>A126102498T_Latest</vt:lpstr>
      <vt:lpstr>A126102502W</vt:lpstr>
      <vt:lpstr>A126102502W_Data</vt:lpstr>
      <vt:lpstr>A126102502W_Latest</vt:lpstr>
      <vt:lpstr>A126102506F</vt:lpstr>
      <vt:lpstr>A126102506F_Data</vt:lpstr>
      <vt:lpstr>A126102506F_Latest</vt:lpstr>
      <vt:lpstr>A126102510W</vt:lpstr>
      <vt:lpstr>A126102510W_Data</vt:lpstr>
      <vt:lpstr>A126102510W_Latest</vt:lpstr>
      <vt:lpstr>A126102514F</vt:lpstr>
      <vt:lpstr>A126102514F_Data</vt:lpstr>
      <vt:lpstr>A126102514F_Latest</vt:lpstr>
      <vt:lpstr>A126102518R</vt:lpstr>
      <vt:lpstr>A126102518R_Data</vt:lpstr>
      <vt:lpstr>A126102518R_Latest</vt:lpstr>
      <vt:lpstr>A126102522F</vt:lpstr>
      <vt:lpstr>A126102522F_Data</vt:lpstr>
      <vt:lpstr>A126102522F_Latest</vt:lpstr>
      <vt:lpstr>A126102526R</vt:lpstr>
      <vt:lpstr>A126102526R_Data</vt:lpstr>
      <vt:lpstr>A126102526R_Latest</vt:lpstr>
      <vt:lpstr>A126102530F</vt:lpstr>
      <vt:lpstr>A126102530F_Data</vt:lpstr>
      <vt:lpstr>A126102530F_Latest</vt:lpstr>
      <vt:lpstr>A126102534R</vt:lpstr>
      <vt:lpstr>A126102534R_Data</vt:lpstr>
      <vt:lpstr>A126102534R_Latest</vt:lpstr>
      <vt:lpstr>A126102538X</vt:lpstr>
      <vt:lpstr>A126102538X_Data</vt:lpstr>
      <vt:lpstr>A126102538X_Latest</vt:lpstr>
      <vt:lpstr>A126102542R</vt:lpstr>
      <vt:lpstr>A126102542R_Data</vt:lpstr>
      <vt:lpstr>A126102542R_Latest</vt:lpstr>
      <vt:lpstr>A126102546X</vt:lpstr>
      <vt:lpstr>A126102546X_Data</vt:lpstr>
      <vt:lpstr>A126102546X_Latest</vt:lpstr>
      <vt:lpstr>A126102550R</vt:lpstr>
      <vt:lpstr>A126102550R_Data</vt:lpstr>
      <vt:lpstr>A126102550R_Latest</vt:lpstr>
      <vt:lpstr>A126102554X</vt:lpstr>
      <vt:lpstr>A126102554X_Data</vt:lpstr>
      <vt:lpstr>A126102554X_Latest</vt:lpstr>
      <vt:lpstr>A126102558J</vt:lpstr>
      <vt:lpstr>A126102558J_Data</vt:lpstr>
      <vt:lpstr>A126102558J_Latest</vt:lpstr>
      <vt:lpstr>A126102562X</vt:lpstr>
      <vt:lpstr>A126102562X_Data</vt:lpstr>
      <vt:lpstr>A126102562X_Latest</vt:lpstr>
      <vt:lpstr>A126102566J</vt:lpstr>
      <vt:lpstr>A126102566J_Data</vt:lpstr>
      <vt:lpstr>A126102566J_Latest</vt:lpstr>
      <vt:lpstr>A126102570X</vt:lpstr>
      <vt:lpstr>A126102570X_Data</vt:lpstr>
      <vt:lpstr>A126102570X_Latest</vt:lpstr>
      <vt:lpstr>A126102574J</vt:lpstr>
      <vt:lpstr>A126102574J_Data</vt:lpstr>
      <vt:lpstr>A126102574J_Latest</vt:lpstr>
      <vt:lpstr>A126102578T</vt:lpstr>
      <vt:lpstr>A126102578T_Data</vt:lpstr>
      <vt:lpstr>A126102578T_Latest</vt:lpstr>
      <vt:lpstr>A126102582J</vt:lpstr>
      <vt:lpstr>A126102582J_Data</vt:lpstr>
      <vt:lpstr>A126102582J_Latest</vt:lpstr>
      <vt:lpstr>A126102586T</vt:lpstr>
      <vt:lpstr>A126102586T_Data</vt:lpstr>
      <vt:lpstr>A126102586T_Latest</vt:lpstr>
      <vt:lpstr>A126102590J</vt:lpstr>
      <vt:lpstr>A126102590J_Data</vt:lpstr>
      <vt:lpstr>A126102590J_Latest</vt:lpstr>
      <vt:lpstr>A126102594T</vt:lpstr>
      <vt:lpstr>A126102594T_Data</vt:lpstr>
      <vt:lpstr>A126102594T_Latest</vt:lpstr>
      <vt:lpstr>A126102598A</vt:lpstr>
      <vt:lpstr>A126102598A_Data</vt:lpstr>
      <vt:lpstr>A126102598A_Latest</vt:lpstr>
      <vt:lpstr>A126102602F</vt:lpstr>
      <vt:lpstr>A126102602F_Data</vt:lpstr>
      <vt:lpstr>A126102602F_Latest</vt:lpstr>
      <vt:lpstr>A126102606R</vt:lpstr>
      <vt:lpstr>A126102606R_Data</vt:lpstr>
      <vt:lpstr>A126102606R_Latest</vt:lpstr>
      <vt:lpstr>A126102610F</vt:lpstr>
      <vt:lpstr>A126102610F_Data</vt:lpstr>
      <vt:lpstr>A126102610F_Latest</vt:lpstr>
      <vt:lpstr>A126102614R</vt:lpstr>
      <vt:lpstr>A126102614R_Data</vt:lpstr>
      <vt:lpstr>A126102614R_Latest</vt:lpstr>
      <vt:lpstr>A126102618X</vt:lpstr>
      <vt:lpstr>A126102618X_Data</vt:lpstr>
      <vt:lpstr>A126102618X_Latest</vt:lpstr>
      <vt:lpstr>A126102622R</vt:lpstr>
      <vt:lpstr>A126102622R_Data</vt:lpstr>
      <vt:lpstr>A126102622R_Latest</vt:lpstr>
      <vt:lpstr>A126102626X</vt:lpstr>
      <vt:lpstr>A126102626X_Data</vt:lpstr>
      <vt:lpstr>A126102626X_Latest</vt:lpstr>
      <vt:lpstr>A126102630R</vt:lpstr>
      <vt:lpstr>A126102630R_Data</vt:lpstr>
      <vt:lpstr>A126102630R_Latest</vt:lpstr>
      <vt:lpstr>A126102634X</vt:lpstr>
      <vt:lpstr>A126102634X_Data</vt:lpstr>
      <vt:lpstr>A126102634X_Latest</vt:lpstr>
      <vt:lpstr>A126102638J</vt:lpstr>
      <vt:lpstr>A126102638J_Data</vt:lpstr>
      <vt:lpstr>A126102638J_Latest</vt:lpstr>
      <vt:lpstr>A126102642X</vt:lpstr>
      <vt:lpstr>A126102642X_Data</vt:lpstr>
      <vt:lpstr>A126102642X_Latest</vt:lpstr>
      <vt:lpstr>A126102646J</vt:lpstr>
      <vt:lpstr>A126102646J_Data</vt:lpstr>
      <vt:lpstr>A126102646J_Latest</vt:lpstr>
      <vt:lpstr>A126102650X</vt:lpstr>
      <vt:lpstr>A126102650X_Data</vt:lpstr>
      <vt:lpstr>A126102650X_Latest</vt:lpstr>
      <vt:lpstr>A126102654J</vt:lpstr>
      <vt:lpstr>A126102654J_Data</vt:lpstr>
      <vt:lpstr>A126102654J_Latest</vt:lpstr>
      <vt:lpstr>A126102658T</vt:lpstr>
      <vt:lpstr>A126102658T_Data</vt:lpstr>
      <vt:lpstr>A126102658T_Latest</vt:lpstr>
      <vt:lpstr>A126102662J</vt:lpstr>
      <vt:lpstr>A126102662J_Data</vt:lpstr>
      <vt:lpstr>A126102662J_Latest</vt:lpstr>
      <vt:lpstr>A126102666T</vt:lpstr>
      <vt:lpstr>A126102666T_Data</vt:lpstr>
      <vt:lpstr>A126102666T_Latest</vt:lpstr>
      <vt:lpstr>A126102670J</vt:lpstr>
      <vt:lpstr>A126102670J_Data</vt:lpstr>
      <vt:lpstr>A126102670J_Latest</vt:lpstr>
      <vt:lpstr>A126102674T</vt:lpstr>
      <vt:lpstr>A126102674T_Data</vt:lpstr>
      <vt:lpstr>A126102674T_Latest</vt:lpstr>
      <vt:lpstr>A126102678A</vt:lpstr>
      <vt:lpstr>A126102678A_Data</vt:lpstr>
      <vt:lpstr>A126102678A_Latest</vt:lpstr>
      <vt:lpstr>A126102682T</vt:lpstr>
      <vt:lpstr>A126102682T_Data</vt:lpstr>
      <vt:lpstr>A126102682T_Latest</vt:lpstr>
      <vt:lpstr>A126102686A</vt:lpstr>
      <vt:lpstr>A126102686A_Data</vt:lpstr>
      <vt:lpstr>A126102686A_Latest</vt:lpstr>
      <vt:lpstr>A126102690T</vt:lpstr>
      <vt:lpstr>A126102690T_Data</vt:lpstr>
      <vt:lpstr>A126102690T_Latest</vt:lpstr>
      <vt:lpstr>A126102694A</vt:lpstr>
      <vt:lpstr>A126102694A_Data</vt:lpstr>
      <vt:lpstr>A126102694A_Latest</vt:lpstr>
      <vt:lpstr>A126102698K</vt:lpstr>
      <vt:lpstr>A126102698K_Data</vt:lpstr>
      <vt:lpstr>A126102698K_Latest</vt:lpstr>
      <vt:lpstr>A126102702R</vt:lpstr>
      <vt:lpstr>A126102702R_Data</vt:lpstr>
      <vt:lpstr>A126102702R_Latest</vt:lpstr>
      <vt:lpstr>A126102706X</vt:lpstr>
      <vt:lpstr>A126102706X_Data</vt:lpstr>
      <vt:lpstr>A126102706X_Latest</vt:lpstr>
      <vt:lpstr>A126102710R</vt:lpstr>
      <vt:lpstr>A126102710R_Data</vt:lpstr>
      <vt:lpstr>A126102710R_Latest</vt:lpstr>
      <vt:lpstr>A126102714X</vt:lpstr>
      <vt:lpstr>A126102714X_Data</vt:lpstr>
      <vt:lpstr>A126102714X_Latest</vt:lpstr>
      <vt:lpstr>A126102718J</vt:lpstr>
      <vt:lpstr>A126102718J_Data</vt:lpstr>
      <vt:lpstr>A126102718J_Latest</vt:lpstr>
      <vt:lpstr>A126102722X</vt:lpstr>
      <vt:lpstr>A126102722X_Data</vt:lpstr>
      <vt:lpstr>A126102722X_Latest</vt:lpstr>
      <vt:lpstr>A126102726J</vt:lpstr>
      <vt:lpstr>A126102726J_Data</vt:lpstr>
      <vt:lpstr>A126102726J_Latest</vt:lpstr>
      <vt:lpstr>A126102730X</vt:lpstr>
      <vt:lpstr>A126102730X_Data</vt:lpstr>
      <vt:lpstr>A126102730X_Latest</vt:lpstr>
      <vt:lpstr>A126102734J</vt:lpstr>
      <vt:lpstr>A126102734J_Data</vt:lpstr>
      <vt:lpstr>A126102734J_Latest</vt:lpstr>
      <vt:lpstr>A126102738T</vt:lpstr>
      <vt:lpstr>A126102738T_Data</vt:lpstr>
      <vt:lpstr>A126102738T_Latest</vt:lpstr>
      <vt:lpstr>A126102742J</vt:lpstr>
      <vt:lpstr>A126102742J_Data</vt:lpstr>
      <vt:lpstr>A126102742J_Latest</vt:lpstr>
      <vt:lpstr>A126102746T</vt:lpstr>
      <vt:lpstr>A126102746T_Data</vt:lpstr>
      <vt:lpstr>A126102746T_Latest</vt:lpstr>
      <vt:lpstr>A126102750J</vt:lpstr>
      <vt:lpstr>A126102750J_Data</vt:lpstr>
      <vt:lpstr>A126102750J_Latest</vt:lpstr>
      <vt:lpstr>A126102754T</vt:lpstr>
      <vt:lpstr>A126102754T_Data</vt:lpstr>
      <vt:lpstr>A126102754T_Latest</vt:lpstr>
      <vt:lpstr>A126102758A</vt:lpstr>
      <vt:lpstr>A126102758A_Data</vt:lpstr>
      <vt:lpstr>A126102758A_Latest</vt:lpstr>
      <vt:lpstr>A126102762T</vt:lpstr>
      <vt:lpstr>A126102762T_Data</vt:lpstr>
      <vt:lpstr>A126102762T_Latest</vt:lpstr>
      <vt:lpstr>A126102766A</vt:lpstr>
      <vt:lpstr>A126102766A_Data</vt:lpstr>
      <vt:lpstr>A126102766A_Latest</vt:lpstr>
      <vt:lpstr>A126102770T</vt:lpstr>
      <vt:lpstr>A126102770T_Data</vt:lpstr>
      <vt:lpstr>A126102770T_Latest</vt:lpstr>
      <vt:lpstr>A126102774A</vt:lpstr>
      <vt:lpstr>A126102774A_Data</vt:lpstr>
      <vt:lpstr>A126102774A_Latest</vt:lpstr>
      <vt:lpstr>A126102778K</vt:lpstr>
      <vt:lpstr>A126102778K_Data</vt:lpstr>
      <vt:lpstr>A126102778K_Latest</vt:lpstr>
      <vt:lpstr>A126102782A</vt:lpstr>
      <vt:lpstr>A126102782A_Data</vt:lpstr>
      <vt:lpstr>A126102782A_Latest</vt:lpstr>
      <vt:lpstr>A126102786K</vt:lpstr>
      <vt:lpstr>A126102786K_Data</vt:lpstr>
      <vt:lpstr>A126102786K_Latest</vt:lpstr>
      <vt:lpstr>A126102790A</vt:lpstr>
      <vt:lpstr>A126102790A_Data</vt:lpstr>
      <vt:lpstr>A126102790A_Latest</vt:lpstr>
      <vt:lpstr>A126102794K</vt:lpstr>
      <vt:lpstr>A126102794K_Data</vt:lpstr>
      <vt:lpstr>A126102794K_Latest</vt:lpstr>
      <vt:lpstr>A126102798V</vt:lpstr>
      <vt:lpstr>A126102798V_Data</vt:lpstr>
      <vt:lpstr>A126102798V_Latest</vt:lpstr>
      <vt:lpstr>A126102802X</vt:lpstr>
      <vt:lpstr>A126102802X_Data</vt:lpstr>
      <vt:lpstr>A126102802X_Latest</vt:lpstr>
      <vt:lpstr>A126102806J</vt:lpstr>
      <vt:lpstr>A126102806J_Data</vt:lpstr>
      <vt:lpstr>A126102806J_Latest</vt:lpstr>
      <vt:lpstr>A126102810X</vt:lpstr>
      <vt:lpstr>A126102810X_Data</vt:lpstr>
      <vt:lpstr>A126102810X_Latest</vt:lpstr>
      <vt:lpstr>A126102814J</vt:lpstr>
      <vt:lpstr>A126102814J_Data</vt:lpstr>
      <vt:lpstr>A126102814J_Latest</vt:lpstr>
      <vt:lpstr>A126102818T</vt:lpstr>
      <vt:lpstr>A126102818T_Data</vt:lpstr>
      <vt:lpstr>A126102818T_Latest</vt:lpstr>
      <vt:lpstr>A126102822J</vt:lpstr>
      <vt:lpstr>A126102822J_Data</vt:lpstr>
      <vt:lpstr>A126102822J_Latest</vt:lpstr>
      <vt:lpstr>A126102826T</vt:lpstr>
      <vt:lpstr>A126102826T_Data</vt:lpstr>
      <vt:lpstr>A126102826T_Latest</vt:lpstr>
      <vt:lpstr>A126102830J</vt:lpstr>
      <vt:lpstr>A126102830J_Data</vt:lpstr>
      <vt:lpstr>A126102830J_Latest</vt:lpstr>
      <vt:lpstr>A126102834T</vt:lpstr>
      <vt:lpstr>A126102834T_Data</vt:lpstr>
      <vt:lpstr>A126102834T_Latest</vt:lpstr>
      <vt:lpstr>A126102838A</vt:lpstr>
      <vt:lpstr>A126102838A_Data</vt:lpstr>
      <vt:lpstr>A126102838A_Latest</vt:lpstr>
      <vt:lpstr>A126102842T</vt:lpstr>
      <vt:lpstr>A126102842T_Data</vt:lpstr>
      <vt:lpstr>A126102842T_Latest</vt:lpstr>
      <vt:lpstr>A126102846A</vt:lpstr>
      <vt:lpstr>A126102846A_Data</vt:lpstr>
      <vt:lpstr>A126102846A_Latest</vt:lpstr>
      <vt:lpstr>A126102850T</vt:lpstr>
      <vt:lpstr>A126102850T_Data</vt:lpstr>
      <vt:lpstr>A126102850T_Latest</vt:lpstr>
      <vt:lpstr>A126102854A</vt:lpstr>
      <vt:lpstr>A126102854A_Data</vt:lpstr>
      <vt:lpstr>A126102854A_Latest</vt:lpstr>
      <vt:lpstr>A126102858K</vt:lpstr>
      <vt:lpstr>A126102858K_Data</vt:lpstr>
      <vt:lpstr>A126102858K_Latest</vt:lpstr>
      <vt:lpstr>A126102862A</vt:lpstr>
      <vt:lpstr>A126102862A_Data</vt:lpstr>
      <vt:lpstr>A126102862A_Latest</vt:lpstr>
      <vt:lpstr>A126102866K</vt:lpstr>
      <vt:lpstr>A126102866K_Data</vt:lpstr>
      <vt:lpstr>A126102866K_Latest</vt:lpstr>
      <vt:lpstr>A126102870A</vt:lpstr>
      <vt:lpstr>A126102870A_Data</vt:lpstr>
      <vt:lpstr>A126102870A_Latest</vt:lpstr>
      <vt:lpstr>A126102874K</vt:lpstr>
      <vt:lpstr>A126102874K_Data</vt:lpstr>
      <vt:lpstr>A126102874K_Latest</vt:lpstr>
      <vt:lpstr>A126102878V</vt:lpstr>
      <vt:lpstr>A126102878V_Data</vt:lpstr>
      <vt:lpstr>A126102878V_Latest</vt:lpstr>
      <vt:lpstr>A126102882K</vt:lpstr>
      <vt:lpstr>A126102882K_Data</vt:lpstr>
      <vt:lpstr>A126102882K_Latest</vt:lpstr>
      <vt:lpstr>A126102886V</vt:lpstr>
      <vt:lpstr>A126102886V_Data</vt:lpstr>
      <vt:lpstr>A126102886V_Latest</vt:lpstr>
      <vt:lpstr>A126102890K</vt:lpstr>
      <vt:lpstr>A126102890K_Data</vt:lpstr>
      <vt:lpstr>A126102890K_Latest</vt:lpstr>
      <vt:lpstr>A126102894V</vt:lpstr>
      <vt:lpstr>A126102894V_Data</vt:lpstr>
      <vt:lpstr>A126102894V_Latest</vt:lpstr>
      <vt:lpstr>A126102898C</vt:lpstr>
      <vt:lpstr>A126102898C_Data</vt:lpstr>
      <vt:lpstr>A126102898C_Latest</vt:lpstr>
      <vt:lpstr>A126102902J</vt:lpstr>
      <vt:lpstr>A126102902J_Data</vt:lpstr>
      <vt:lpstr>A126102902J_Latest</vt:lpstr>
      <vt:lpstr>A126102906T</vt:lpstr>
      <vt:lpstr>A126102906T_Data</vt:lpstr>
      <vt:lpstr>A126102906T_Latest</vt:lpstr>
      <vt:lpstr>A126102910J</vt:lpstr>
      <vt:lpstr>A126102910J_Data</vt:lpstr>
      <vt:lpstr>A126102910J_Latest</vt:lpstr>
      <vt:lpstr>A126102914T</vt:lpstr>
      <vt:lpstr>A126102914T_Data</vt:lpstr>
      <vt:lpstr>A126102914T_Latest</vt:lpstr>
      <vt:lpstr>A126102918A</vt:lpstr>
      <vt:lpstr>A126102918A_Data</vt:lpstr>
      <vt:lpstr>A126102918A_Latest</vt:lpstr>
      <vt:lpstr>A126102922T</vt:lpstr>
      <vt:lpstr>A126102922T_Data</vt:lpstr>
      <vt:lpstr>A126102922T_Latest</vt:lpstr>
      <vt:lpstr>A126102926A</vt:lpstr>
      <vt:lpstr>A126102926A_Data</vt:lpstr>
      <vt:lpstr>A126102926A_Latest</vt:lpstr>
      <vt:lpstr>A126102930T</vt:lpstr>
      <vt:lpstr>A126102930T_Data</vt:lpstr>
      <vt:lpstr>A126102930T_Latest</vt:lpstr>
      <vt:lpstr>A126102934A</vt:lpstr>
      <vt:lpstr>A126102934A_Data</vt:lpstr>
      <vt:lpstr>A126102934A_Latest</vt:lpstr>
      <vt:lpstr>A126102938K</vt:lpstr>
      <vt:lpstr>A126102938K_Data</vt:lpstr>
      <vt:lpstr>A126102938K_Latest</vt:lpstr>
      <vt:lpstr>A126102942A</vt:lpstr>
      <vt:lpstr>A126102942A_Data</vt:lpstr>
      <vt:lpstr>A126102942A_Latest</vt:lpstr>
      <vt:lpstr>A126102946K</vt:lpstr>
      <vt:lpstr>A126102946K_Data</vt:lpstr>
      <vt:lpstr>A126102946K_Latest</vt:lpstr>
      <vt:lpstr>A126102950A</vt:lpstr>
      <vt:lpstr>A126102950A_Data</vt:lpstr>
      <vt:lpstr>A126102950A_Latest</vt:lpstr>
      <vt:lpstr>A126102954K</vt:lpstr>
      <vt:lpstr>A126102954K_Data</vt:lpstr>
      <vt:lpstr>A126102954K_Latest</vt:lpstr>
      <vt:lpstr>A126102958V</vt:lpstr>
      <vt:lpstr>A126102958V_Data</vt:lpstr>
      <vt:lpstr>A126102958V_Latest</vt:lpstr>
      <vt:lpstr>A126102962K</vt:lpstr>
      <vt:lpstr>A126102962K_Data</vt:lpstr>
      <vt:lpstr>A126102962K_Latest</vt:lpstr>
      <vt:lpstr>A126102966V</vt:lpstr>
      <vt:lpstr>A126102966V_Data</vt:lpstr>
      <vt:lpstr>A126102966V_Latest</vt:lpstr>
      <vt:lpstr>A126102970K</vt:lpstr>
      <vt:lpstr>A126102970K_Data</vt:lpstr>
      <vt:lpstr>A126102970K_Latest</vt:lpstr>
      <vt:lpstr>A126102974V</vt:lpstr>
      <vt:lpstr>A126102974V_Data</vt:lpstr>
      <vt:lpstr>A126102974V_Latest</vt:lpstr>
      <vt:lpstr>A126102978C</vt:lpstr>
      <vt:lpstr>A126102978C_Data</vt:lpstr>
      <vt:lpstr>A126102978C_Latest</vt:lpstr>
      <vt:lpstr>A126102982V</vt:lpstr>
      <vt:lpstr>A126102982V_Data</vt:lpstr>
      <vt:lpstr>A126102982V_Latest</vt:lpstr>
      <vt:lpstr>A126102986C</vt:lpstr>
      <vt:lpstr>A126102986C_Data</vt:lpstr>
      <vt:lpstr>A126102986C_Latest</vt:lpstr>
      <vt:lpstr>A126102990V</vt:lpstr>
      <vt:lpstr>A126102990V_Data</vt:lpstr>
      <vt:lpstr>A126102990V_Latest</vt:lpstr>
      <vt:lpstr>A126102994C</vt:lpstr>
      <vt:lpstr>A126102994C_Data</vt:lpstr>
      <vt:lpstr>A126102994C_Latest</vt:lpstr>
      <vt:lpstr>A126102998L</vt:lpstr>
      <vt:lpstr>A126102998L_Data</vt:lpstr>
      <vt:lpstr>A126102998L_Latest</vt:lpstr>
      <vt:lpstr>A126103002V</vt:lpstr>
      <vt:lpstr>A126103002V_Data</vt:lpstr>
      <vt:lpstr>A126103002V_Latest</vt:lpstr>
      <vt:lpstr>A126103006C</vt:lpstr>
      <vt:lpstr>A126103006C_Data</vt:lpstr>
      <vt:lpstr>A126103006C_Latest</vt:lpstr>
      <vt:lpstr>A126103010V</vt:lpstr>
      <vt:lpstr>A126103010V_Data</vt:lpstr>
      <vt:lpstr>A126103010V_Latest</vt:lpstr>
      <vt:lpstr>A126103014C</vt:lpstr>
      <vt:lpstr>A126103014C_Data</vt:lpstr>
      <vt:lpstr>A126103014C_Latest</vt:lpstr>
      <vt:lpstr>A126103018L</vt:lpstr>
      <vt:lpstr>A126103018L_Data</vt:lpstr>
      <vt:lpstr>A126103018L_Latest</vt:lpstr>
      <vt:lpstr>A126103022C</vt:lpstr>
      <vt:lpstr>A126103022C_Data</vt:lpstr>
      <vt:lpstr>A126103022C_Latest</vt:lpstr>
      <vt:lpstr>A126103026L</vt:lpstr>
      <vt:lpstr>A126103026L_Data</vt:lpstr>
      <vt:lpstr>A126103026L_Latest</vt:lpstr>
      <vt:lpstr>A126103030C</vt:lpstr>
      <vt:lpstr>A126103030C_Data</vt:lpstr>
      <vt:lpstr>A126103030C_Latest</vt:lpstr>
      <vt:lpstr>A126103034L</vt:lpstr>
      <vt:lpstr>A126103034L_Data</vt:lpstr>
      <vt:lpstr>A126103034L_Latest</vt:lpstr>
      <vt:lpstr>A126103038W</vt:lpstr>
      <vt:lpstr>A126103038W_Data</vt:lpstr>
      <vt:lpstr>A126103038W_Latest</vt:lpstr>
      <vt:lpstr>A126103042L</vt:lpstr>
      <vt:lpstr>A126103042L_Data</vt:lpstr>
      <vt:lpstr>A126103042L_Latest</vt:lpstr>
      <vt:lpstr>A126103046W</vt:lpstr>
      <vt:lpstr>A126103046W_Data</vt:lpstr>
      <vt:lpstr>A126103046W_Latest</vt:lpstr>
      <vt:lpstr>A126103050L</vt:lpstr>
      <vt:lpstr>A126103050L_Data</vt:lpstr>
      <vt:lpstr>A126103050L_Latest</vt:lpstr>
      <vt:lpstr>A126103054W</vt:lpstr>
      <vt:lpstr>A126103054W_Data</vt:lpstr>
      <vt:lpstr>A126103054W_Latest</vt:lpstr>
      <vt:lpstr>A126103058F</vt:lpstr>
      <vt:lpstr>A126103058F_Data</vt:lpstr>
      <vt:lpstr>A126103058F_Latest</vt:lpstr>
      <vt:lpstr>A126103062W</vt:lpstr>
      <vt:lpstr>A126103062W_Data</vt:lpstr>
      <vt:lpstr>A126103062W_Latest</vt:lpstr>
      <vt:lpstr>A126103066F</vt:lpstr>
      <vt:lpstr>A126103066F_Data</vt:lpstr>
      <vt:lpstr>A126103066F_Latest</vt:lpstr>
      <vt:lpstr>A126103070W</vt:lpstr>
      <vt:lpstr>A126103070W_Data</vt:lpstr>
      <vt:lpstr>A126103070W_Latest</vt:lpstr>
      <vt:lpstr>A126103074F</vt:lpstr>
      <vt:lpstr>A126103074F_Data</vt:lpstr>
      <vt:lpstr>A126103074F_Latest</vt:lpstr>
      <vt:lpstr>A126103078R</vt:lpstr>
      <vt:lpstr>A126103078R_Data</vt:lpstr>
      <vt:lpstr>A126103078R_Latest</vt:lpstr>
      <vt:lpstr>A126103082F</vt:lpstr>
      <vt:lpstr>A126103082F_Data</vt:lpstr>
      <vt:lpstr>A126103082F_Latest</vt:lpstr>
      <vt:lpstr>A126103086R</vt:lpstr>
      <vt:lpstr>A126103086R_Data</vt:lpstr>
      <vt:lpstr>A126103086R_Latest</vt:lpstr>
      <vt:lpstr>A126103090F</vt:lpstr>
      <vt:lpstr>A126103090F_Data</vt:lpstr>
      <vt:lpstr>A126103090F_Latest</vt:lpstr>
      <vt:lpstr>A126103094R</vt:lpstr>
      <vt:lpstr>A126103094R_Data</vt:lpstr>
      <vt:lpstr>A126103094R_Latest</vt:lpstr>
      <vt:lpstr>A126103098X</vt:lpstr>
      <vt:lpstr>A126103098X_Data</vt:lpstr>
      <vt:lpstr>A126103098X_Latest</vt:lpstr>
      <vt:lpstr>A126103102C</vt:lpstr>
      <vt:lpstr>A126103102C_Data</vt:lpstr>
      <vt:lpstr>A126103102C_Latest</vt:lpstr>
      <vt:lpstr>A126103106L</vt:lpstr>
      <vt:lpstr>A126103106L_Data</vt:lpstr>
      <vt:lpstr>A126103106L_Latest</vt:lpstr>
      <vt:lpstr>A126103110C</vt:lpstr>
      <vt:lpstr>A126103110C_Data</vt:lpstr>
      <vt:lpstr>A126103110C_Latest</vt:lpstr>
      <vt:lpstr>A126103114L</vt:lpstr>
      <vt:lpstr>A126103114L_Data</vt:lpstr>
      <vt:lpstr>A126103114L_Latest</vt:lpstr>
      <vt:lpstr>A126103118W</vt:lpstr>
      <vt:lpstr>A126103118W_Data</vt:lpstr>
      <vt:lpstr>A126103118W_Latest</vt:lpstr>
      <vt:lpstr>A126103122L</vt:lpstr>
      <vt:lpstr>A126103122L_Data</vt:lpstr>
      <vt:lpstr>A126103122L_Latest</vt:lpstr>
      <vt:lpstr>A126103126W</vt:lpstr>
      <vt:lpstr>A126103126W_Data</vt:lpstr>
      <vt:lpstr>A126103126W_Latest</vt:lpstr>
      <vt:lpstr>A126103130L</vt:lpstr>
      <vt:lpstr>A126103130L_Data</vt:lpstr>
      <vt:lpstr>A126103130L_Latest</vt:lpstr>
      <vt:lpstr>A126103134W</vt:lpstr>
      <vt:lpstr>A126103134W_Data</vt:lpstr>
      <vt:lpstr>A126103134W_Latest</vt:lpstr>
      <vt:lpstr>A126103138F</vt:lpstr>
      <vt:lpstr>A126103138F_Data</vt:lpstr>
      <vt:lpstr>A126103138F_Latest</vt:lpstr>
      <vt:lpstr>A126103142W</vt:lpstr>
      <vt:lpstr>A126103142W_Data</vt:lpstr>
      <vt:lpstr>A126103142W_Latest</vt:lpstr>
      <vt:lpstr>A126103146F</vt:lpstr>
      <vt:lpstr>A126103146F_Data</vt:lpstr>
      <vt:lpstr>A126103146F_Latest</vt:lpstr>
      <vt:lpstr>A126103150W</vt:lpstr>
      <vt:lpstr>A126103150W_Data</vt:lpstr>
      <vt:lpstr>A126103150W_Latest</vt:lpstr>
      <vt:lpstr>A126103154F</vt:lpstr>
      <vt:lpstr>A126103154F_Data</vt:lpstr>
      <vt:lpstr>A126103154F_Latest</vt:lpstr>
      <vt:lpstr>A126103158R</vt:lpstr>
      <vt:lpstr>A126103158R_Data</vt:lpstr>
      <vt:lpstr>A126103158R_Latest</vt:lpstr>
      <vt:lpstr>A126103162F</vt:lpstr>
      <vt:lpstr>A126103162F_Data</vt:lpstr>
      <vt:lpstr>A126103162F_Latest</vt:lpstr>
      <vt:lpstr>A126103166R</vt:lpstr>
      <vt:lpstr>A126103166R_Data</vt:lpstr>
      <vt:lpstr>A126103166R_Latest</vt:lpstr>
      <vt:lpstr>A126103170F</vt:lpstr>
      <vt:lpstr>A126103170F_Data</vt:lpstr>
      <vt:lpstr>A126103170F_Latest</vt:lpstr>
      <vt:lpstr>A126103174R</vt:lpstr>
      <vt:lpstr>A126103174R_Data</vt:lpstr>
      <vt:lpstr>A126103174R_Latest</vt:lpstr>
      <vt:lpstr>A126103178X</vt:lpstr>
      <vt:lpstr>A126103178X_Data</vt:lpstr>
      <vt:lpstr>A126103178X_Latest</vt:lpstr>
      <vt:lpstr>A126103182R</vt:lpstr>
      <vt:lpstr>A126103182R_Data</vt:lpstr>
      <vt:lpstr>A126103182R_Latest</vt:lpstr>
      <vt:lpstr>A126103186X</vt:lpstr>
      <vt:lpstr>A126103186X_Data</vt:lpstr>
      <vt:lpstr>A126103186X_Latest</vt:lpstr>
      <vt:lpstr>A126103190R</vt:lpstr>
      <vt:lpstr>A126103190R_Data</vt:lpstr>
      <vt:lpstr>A126103190R_Latest</vt:lpstr>
      <vt:lpstr>A126103194X</vt:lpstr>
      <vt:lpstr>A126103194X_Data</vt:lpstr>
      <vt:lpstr>A126103194X_Latest</vt:lpstr>
      <vt:lpstr>A126103198J</vt:lpstr>
      <vt:lpstr>A126103198J_Data</vt:lpstr>
      <vt:lpstr>A126103198J_Latest</vt:lpstr>
      <vt:lpstr>A126103202L</vt:lpstr>
      <vt:lpstr>A126103202L_Data</vt:lpstr>
      <vt:lpstr>A126103202L_Latest</vt:lpstr>
      <vt:lpstr>A126103206W</vt:lpstr>
      <vt:lpstr>A126103206W_Data</vt:lpstr>
      <vt:lpstr>A126103206W_Latest</vt:lpstr>
      <vt:lpstr>A126103210L</vt:lpstr>
      <vt:lpstr>A126103210L_Data</vt:lpstr>
      <vt:lpstr>A126103210L_Latest</vt:lpstr>
      <vt:lpstr>A126103214W</vt:lpstr>
      <vt:lpstr>A126103214W_Data</vt:lpstr>
      <vt:lpstr>A126103214W_Latest</vt:lpstr>
      <vt:lpstr>A126103218F</vt:lpstr>
      <vt:lpstr>A126103218F_Data</vt:lpstr>
      <vt:lpstr>A126103218F_Latest</vt:lpstr>
      <vt:lpstr>A126103222W</vt:lpstr>
      <vt:lpstr>A126103222W_Data</vt:lpstr>
      <vt:lpstr>A126103222W_Latest</vt:lpstr>
      <vt:lpstr>A126103226F</vt:lpstr>
      <vt:lpstr>A126103226F_Data</vt:lpstr>
      <vt:lpstr>A126103226F_Latest</vt:lpstr>
      <vt:lpstr>A126103230W</vt:lpstr>
      <vt:lpstr>A126103230W_Data</vt:lpstr>
      <vt:lpstr>A126103230W_Latest</vt:lpstr>
      <vt:lpstr>A126103234F</vt:lpstr>
      <vt:lpstr>A126103234F_Data</vt:lpstr>
      <vt:lpstr>A126103234F_Latest</vt:lpstr>
      <vt:lpstr>A126103238R</vt:lpstr>
      <vt:lpstr>A126103238R_Data</vt:lpstr>
      <vt:lpstr>A126103238R_Latest</vt:lpstr>
      <vt:lpstr>A126103242F</vt:lpstr>
      <vt:lpstr>A126103242F_Data</vt:lpstr>
      <vt:lpstr>A126103242F_Latest</vt:lpstr>
      <vt:lpstr>A126103246R</vt:lpstr>
      <vt:lpstr>A126103246R_Data</vt:lpstr>
      <vt:lpstr>A126103246R_Latest</vt:lpstr>
      <vt:lpstr>A126103250F</vt:lpstr>
      <vt:lpstr>A126103250F_Data</vt:lpstr>
      <vt:lpstr>A126103250F_Latest</vt:lpstr>
      <vt:lpstr>A126103254R</vt:lpstr>
      <vt:lpstr>A126103254R_Data</vt:lpstr>
      <vt:lpstr>A126103254R_Latest</vt:lpstr>
      <vt:lpstr>A126103258X</vt:lpstr>
      <vt:lpstr>A126103258X_Data</vt:lpstr>
      <vt:lpstr>A126103258X_Latest</vt:lpstr>
      <vt:lpstr>A126103262R</vt:lpstr>
      <vt:lpstr>A126103262R_Data</vt:lpstr>
      <vt:lpstr>A126103262R_Latest</vt:lpstr>
      <vt:lpstr>A126103266X</vt:lpstr>
      <vt:lpstr>A126103266X_Data</vt:lpstr>
      <vt:lpstr>A126103266X_Latest</vt:lpstr>
      <vt:lpstr>A126103270R</vt:lpstr>
      <vt:lpstr>A126103270R_Data</vt:lpstr>
      <vt:lpstr>A126103270R_Latest</vt:lpstr>
      <vt:lpstr>A126103274X</vt:lpstr>
      <vt:lpstr>A126103274X_Data</vt:lpstr>
      <vt:lpstr>A126103274X_Latest</vt:lpstr>
      <vt:lpstr>A126103278J</vt:lpstr>
      <vt:lpstr>A126103278J_Data</vt:lpstr>
      <vt:lpstr>A126103278J_Latest</vt:lpstr>
      <vt:lpstr>A126103282X</vt:lpstr>
      <vt:lpstr>A126103282X_Data</vt:lpstr>
      <vt:lpstr>A126103282X_Latest</vt:lpstr>
      <vt:lpstr>A126103286J</vt:lpstr>
      <vt:lpstr>A126103286J_Data</vt:lpstr>
      <vt:lpstr>A126103286J_Latest</vt:lpstr>
      <vt:lpstr>A126103290X</vt:lpstr>
      <vt:lpstr>A126103290X_Data</vt:lpstr>
      <vt:lpstr>A126103290X_Latest</vt:lpstr>
      <vt:lpstr>A126103294J</vt:lpstr>
      <vt:lpstr>A126103294J_Data</vt:lpstr>
      <vt:lpstr>A126103294J_Latest</vt:lpstr>
      <vt:lpstr>A126103298T</vt:lpstr>
      <vt:lpstr>A126103298T_Data</vt:lpstr>
      <vt:lpstr>A126103298T_Latest</vt:lpstr>
      <vt:lpstr>A126103302W</vt:lpstr>
      <vt:lpstr>A126103302W_Data</vt:lpstr>
      <vt:lpstr>A126103302W_Latest</vt:lpstr>
      <vt:lpstr>A126103306F</vt:lpstr>
      <vt:lpstr>A126103306F_Data</vt:lpstr>
      <vt:lpstr>A126103306F_Latest</vt:lpstr>
      <vt:lpstr>A126103310W</vt:lpstr>
      <vt:lpstr>A126103310W_Data</vt:lpstr>
      <vt:lpstr>A126103310W_Latest</vt:lpstr>
      <vt:lpstr>A126103314F</vt:lpstr>
      <vt:lpstr>A126103314F_Data</vt:lpstr>
      <vt:lpstr>A126103314F_Latest</vt:lpstr>
      <vt:lpstr>A126103318R</vt:lpstr>
      <vt:lpstr>A126103318R_Data</vt:lpstr>
      <vt:lpstr>A126103318R_Latest</vt:lpstr>
      <vt:lpstr>A126103322F</vt:lpstr>
      <vt:lpstr>A126103322F_Data</vt:lpstr>
      <vt:lpstr>A126103322F_Latest</vt:lpstr>
      <vt:lpstr>A126103326R</vt:lpstr>
      <vt:lpstr>A126103326R_Data</vt:lpstr>
      <vt:lpstr>A126103326R_Latest</vt:lpstr>
      <vt:lpstr>A126103330F</vt:lpstr>
      <vt:lpstr>A126103330F_Data</vt:lpstr>
      <vt:lpstr>A126103330F_Latest</vt:lpstr>
      <vt:lpstr>A126103334R</vt:lpstr>
      <vt:lpstr>A126103334R_Data</vt:lpstr>
      <vt:lpstr>A126103334R_Latest</vt:lpstr>
      <vt:lpstr>A126103338X</vt:lpstr>
      <vt:lpstr>A126103338X_Data</vt:lpstr>
      <vt:lpstr>A126103338X_Latest</vt:lpstr>
      <vt:lpstr>A126103342R</vt:lpstr>
      <vt:lpstr>A126103342R_Data</vt:lpstr>
      <vt:lpstr>A126103342R_Latest</vt:lpstr>
      <vt:lpstr>A126103346X</vt:lpstr>
      <vt:lpstr>A126103346X_Data</vt:lpstr>
      <vt:lpstr>A126103346X_Latest</vt:lpstr>
      <vt:lpstr>A126103350R</vt:lpstr>
      <vt:lpstr>A126103350R_Data</vt:lpstr>
      <vt:lpstr>A126103350R_Latest</vt:lpstr>
      <vt:lpstr>A126103354X</vt:lpstr>
      <vt:lpstr>A126103354X_Data</vt:lpstr>
      <vt:lpstr>A126103354X_Latest</vt:lpstr>
      <vt:lpstr>A126103358J</vt:lpstr>
      <vt:lpstr>A126103358J_Data</vt:lpstr>
      <vt:lpstr>A126103358J_Latest</vt:lpstr>
      <vt:lpstr>A126103362X</vt:lpstr>
      <vt:lpstr>A126103362X_Data</vt:lpstr>
      <vt:lpstr>A126103362X_Latest</vt:lpstr>
      <vt:lpstr>A126103366J</vt:lpstr>
      <vt:lpstr>A126103366J_Data</vt:lpstr>
      <vt:lpstr>A126103366J_Latest</vt:lpstr>
      <vt:lpstr>A126103370X</vt:lpstr>
      <vt:lpstr>A126103370X_Data</vt:lpstr>
      <vt:lpstr>A126103370X_Latest</vt:lpstr>
      <vt:lpstr>A126103374J</vt:lpstr>
      <vt:lpstr>A126103374J_Data</vt:lpstr>
      <vt:lpstr>A126103374J_Latest</vt:lpstr>
      <vt:lpstr>A126103378T</vt:lpstr>
      <vt:lpstr>A126103378T_Data</vt:lpstr>
      <vt:lpstr>A126103378T_Latest</vt:lpstr>
      <vt:lpstr>A126103382J</vt:lpstr>
      <vt:lpstr>A126103382J_Data</vt:lpstr>
      <vt:lpstr>A126103382J_Latest</vt:lpstr>
      <vt:lpstr>A126103386T</vt:lpstr>
      <vt:lpstr>A126103386T_Data</vt:lpstr>
      <vt:lpstr>A126103386T_Latest</vt:lpstr>
      <vt:lpstr>A126103390J</vt:lpstr>
      <vt:lpstr>A126103390J_Data</vt:lpstr>
      <vt:lpstr>A126103390J_Latest</vt:lpstr>
      <vt:lpstr>A126103394T</vt:lpstr>
      <vt:lpstr>A126103394T_Data</vt:lpstr>
      <vt:lpstr>A126103394T_Latest</vt:lpstr>
      <vt:lpstr>A126103398A</vt:lpstr>
      <vt:lpstr>A126103398A_Data</vt:lpstr>
      <vt:lpstr>A126103398A_Latest</vt:lpstr>
      <vt:lpstr>A126103402F</vt:lpstr>
      <vt:lpstr>A126103402F_Data</vt:lpstr>
      <vt:lpstr>A126103402F_Latest</vt:lpstr>
      <vt:lpstr>A126103406R</vt:lpstr>
      <vt:lpstr>A126103406R_Data</vt:lpstr>
      <vt:lpstr>A126103406R_Latest</vt:lpstr>
      <vt:lpstr>A126103410F</vt:lpstr>
      <vt:lpstr>A126103410F_Data</vt:lpstr>
      <vt:lpstr>A126103410F_Latest</vt:lpstr>
      <vt:lpstr>A126103414R</vt:lpstr>
      <vt:lpstr>A126103414R_Data</vt:lpstr>
      <vt:lpstr>A126103414R_Latest</vt:lpstr>
      <vt:lpstr>A126103418X</vt:lpstr>
      <vt:lpstr>A126103418X_Data</vt:lpstr>
      <vt:lpstr>A126103418X_Latest</vt:lpstr>
      <vt:lpstr>A126103422R</vt:lpstr>
      <vt:lpstr>A126103422R_Data</vt:lpstr>
      <vt:lpstr>A126103422R_Latest</vt:lpstr>
      <vt:lpstr>A126103426X</vt:lpstr>
      <vt:lpstr>A126103426X_Data</vt:lpstr>
      <vt:lpstr>A126103426X_Latest</vt:lpstr>
      <vt:lpstr>A126103430R</vt:lpstr>
      <vt:lpstr>A126103430R_Data</vt:lpstr>
      <vt:lpstr>A126103430R_Latest</vt:lpstr>
      <vt:lpstr>A126103434X</vt:lpstr>
      <vt:lpstr>A126103434X_Data</vt:lpstr>
      <vt:lpstr>A126103434X_Latest</vt:lpstr>
      <vt:lpstr>A126103438J</vt:lpstr>
      <vt:lpstr>A126103438J_Data</vt:lpstr>
      <vt:lpstr>A126103438J_Latest</vt:lpstr>
      <vt:lpstr>A126103442X</vt:lpstr>
      <vt:lpstr>A126103442X_Data</vt:lpstr>
      <vt:lpstr>A126103442X_Latest</vt:lpstr>
      <vt:lpstr>A126103446J</vt:lpstr>
      <vt:lpstr>A126103446J_Data</vt:lpstr>
      <vt:lpstr>A126103446J_Latest</vt:lpstr>
      <vt:lpstr>A126103450X</vt:lpstr>
      <vt:lpstr>A126103450X_Data</vt:lpstr>
      <vt:lpstr>A126103450X_Latest</vt:lpstr>
      <vt:lpstr>A126103454J</vt:lpstr>
      <vt:lpstr>A126103454J_Data</vt:lpstr>
      <vt:lpstr>A126103454J_Latest</vt:lpstr>
      <vt:lpstr>A126103458T</vt:lpstr>
      <vt:lpstr>A126103458T_Data</vt:lpstr>
      <vt:lpstr>A126103458T_Latest</vt:lpstr>
      <vt:lpstr>A126103462J</vt:lpstr>
      <vt:lpstr>A126103462J_Data</vt:lpstr>
      <vt:lpstr>A126103462J_Latest</vt:lpstr>
      <vt:lpstr>A126103466T</vt:lpstr>
      <vt:lpstr>A126103466T_Data</vt:lpstr>
      <vt:lpstr>A126103466T_Latest</vt:lpstr>
      <vt:lpstr>A126103470J</vt:lpstr>
      <vt:lpstr>A126103470J_Data</vt:lpstr>
      <vt:lpstr>A126103470J_Latest</vt:lpstr>
      <vt:lpstr>A126103474T</vt:lpstr>
      <vt:lpstr>A126103474T_Data</vt:lpstr>
      <vt:lpstr>A126103474T_Latest</vt:lpstr>
      <vt:lpstr>A126103478A</vt:lpstr>
      <vt:lpstr>A126103478A_Data</vt:lpstr>
      <vt:lpstr>A126103478A_Latest</vt:lpstr>
      <vt:lpstr>A126103482T</vt:lpstr>
      <vt:lpstr>A126103482T_Data</vt:lpstr>
      <vt:lpstr>A126103482T_Latest</vt:lpstr>
      <vt:lpstr>A126103486A</vt:lpstr>
      <vt:lpstr>A126103486A_Data</vt:lpstr>
      <vt:lpstr>A126103486A_Latest</vt:lpstr>
      <vt:lpstr>A126103490T</vt:lpstr>
      <vt:lpstr>A126103490T_Data</vt:lpstr>
      <vt:lpstr>A126103490T_Latest</vt:lpstr>
      <vt:lpstr>A126103494A</vt:lpstr>
      <vt:lpstr>A126103494A_Data</vt:lpstr>
      <vt:lpstr>A126103494A_Latest</vt:lpstr>
      <vt:lpstr>A126103498K</vt:lpstr>
      <vt:lpstr>A126103498K_Data</vt:lpstr>
      <vt:lpstr>A126103498K_Latest</vt:lpstr>
      <vt:lpstr>A126103502R</vt:lpstr>
      <vt:lpstr>A126103502R_Data</vt:lpstr>
      <vt:lpstr>A126103502R_Latest</vt:lpstr>
      <vt:lpstr>A126103506X</vt:lpstr>
      <vt:lpstr>A126103506X_Data</vt:lpstr>
      <vt:lpstr>A126103506X_Latest</vt:lpstr>
      <vt:lpstr>A126103510R</vt:lpstr>
      <vt:lpstr>A126103510R_Data</vt:lpstr>
      <vt:lpstr>A126103510R_Latest</vt:lpstr>
      <vt:lpstr>A126103514X</vt:lpstr>
      <vt:lpstr>A126103514X_Data</vt:lpstr>
      <vt:lpstr>A126103514X_Latest</vt:lpstr>
      <vt:lpstr>A126103518J</vt:lpstr>
      <vt:lpstr>A126103518J_Data</vt:lpstr>
      <vt:lpstr>A126103518J_Latest</vt:lpstr>
      <vt:lpstr>A126103522X</vt:lpstr>
      <vt:lpstr>A126103522X_Data</vt:lpstr>
      <vt:lpstr>A126103522X_Latest</vt:lpstr>
      <vt:lpstr>A126103526J</vt:lpstr>
      <vt:lpstr>A126103526J_Data</vt:lpstr>
      <vt:lpstr>A126103526J_Latest</vt:lpstr>
      <vt:lpstr>A126103530X</vt:lpstr>
      <vt:lpstr>A126103530X_Data</vt:lpstr>
      <vt:lpstr>A126103530X_Latest</vt:lpstr>
      <vt:lpstr>A126103534J</vt:lpstr>
      <vt:lpstr>A126103534J_Data</vt:lpstr>
      <vt:lpstr>A126103534J_Latest</vt:lpstr>
      <vt:lpstr>A126103538T</vt:lpstr>
      <vt:lpstr>A126103538T_Data</vt:lpstr>
      <vt:lpstr>A126103538T_Latest</vt:lpstr>
      <vt:lpstr>A126103542J</vt:lpstr>
      <vt:lpstr>A126103542J_Data</vt:lpstr>
      <vt:lpstr>A126103542J_Latest</vt:lpstr>
      <vt:lpstr>A126103546T</vt:lpstr>
      <vt:lpstr>A126103546T_Data</vt:lpstr>
      <vt:lpstr>A126103546T_Latest</vt:lpstr>
      <vt:lpstr>A126103550J</vt:lpstr>
      <vt:lpstr>A126103550J_Data</vt:lpstr>
      <vt:lpstr>A126103550J_Latest</vt:lpstr>
      <vt:lpstr>A126103554T</vt:lpstr>
      <vt:lpstr>A126103554T_Data</vt:lpstr>
      <vt:lpstr>A126103554T_Latest</vt:lpstr>
      <vt:lpstr>A126103558A</vt:lpstr>
      <vt:lpstr>A126103558A_Data</vt:lpstr>
      <vt:lpstr>A126103558A_Latest</vt:lpstr>
      <vt:lpstr>A126103562T</vt:lpstr>
      <vt:lpstr>A126103562T_Data</vt:lpstr>
      <vt:lpstr>A126103562T_Latest</vt:lpstr>
      <vt:lpstr>A126103566A</vt:lpstr>
      <vt:lpstr>A126103566A_Data</vt:lpstr>
      <vt:lpstr>A126103566A_Latest</vt:lpstr>
      <vt:lpstr>A126103570T</vt:lpstr>
      <vt:lpstr>A126103570T_Data</vt:lpstr>
      <vt:lpstr>A126103570T_Latest</vt:lpstr>
      <vt:lpstr>A126103574A</vt:lpstr>
      <vt:lpstr>A126103574A_Data</vt:lpstr>
      <vt:lpstr>A126103574A_Latest</vt:lpstr>
      <vt:lpstr>A126103578K</vt:lpstr>
      <vt:lpstr>A126103578K_Data</vt:lpstr>
      <vt:lpstr>A126103578K_Latest</vt:lpstr>
      <vt:lpstr>A126103582A</vt:lpstr>
      <vt:lpstr>A126103582A_Data</vt:lpstr>
      <vt:lpstr>A126103582A_Latest</vt:lpstr>
      <vt:lpstr>A126103586K</vt:lpstr>
      <vt:lpstr>A126103586K_Data</vt:lpstr>
      <vt:lpstr>A126103586K_Latest</vt:lpstr>
      <vt:lpstr>A126103590A</vt:lpstr>
      <vt:lpstr>A126103590A_Data</vt:lpstr>
      <vt:lpstr>A126103590A_Latest</vt:lpstr>
      <vt:lpstr>A126103594K</vt:lpstr>
      <vt:lpstr>A126103594K_Data</vt:lpstr>
      <vt:lpstr>A126103594K_Latest</vt:lpstr>
      <vt:lpstr>A126103598V</vt:lpstr>
      <vt:lpstr>A126103598V_Data</vt:lpstr>
      <vt:lpstr>A126103598V_Latest</vt:lpstr>
      <vt:lpstr>A126103602X</vt:lpstr>
      <vt:lpstr>A126103602X_Data</vt:lpstr>
      <vt:lpstr>A126103602X_Latest</vt:lpstr>
      <vt:lpstr>A126103606J</vt:lpstr>
      <vt:lpstr>A126103606J_Data</vt:lpstr>
      <vt:lpstr>A126103606J_Latest</vt:lpstr>
      <vt:lpstr>A126103610X</vt:lpstr>
      <vt:lpstr>A126103610X_Data</vt:lpstr>
      <vt:lpstr>A126103610X_Latest</vt:lpstr>
      <vt:lpstr>A126103614J</vt:lpstr>
      <vt:lpstr>A126103614J_Data</vt:lpstr>
      <vt:lpstr>A126103614J_Latest</vt:lpstr>
      <vt:lpstr>A126103618T</vt:lpstr>
      <vt:lpstr>A126103618T_Data</vt:lpstr>
      <vt:lpstr>A126103618T_Latest</vt:lpstr>
      <vt:lpstr>A126103622J</vt:lpstr>
      <vt:lpstr>A126103622J_Data</vt:lpstr>
      <vt:lpstr>A126103622J_Latest</vt:lpstr>
      <vt:lpstr>A126103626T</vt:lpstr>
      <vt:lpstr>A126103626T_Data</vt:lpstr>
      <vt:lpstr>A126103626T_Latest</vt:lpstr>
      <vt:lpstr>A126103630J</vt:lpstr>
      <vt:lpstr>A126103630J_Data</vt:lpstr>
      <vt:lpstr>A126103630J_Latest</vt:lpstr>
      <vt:lpstr>A126103634T</vt:lpstr>
      <vt:lpstr>A126103634T_Data</vt:lpstr>
      <vt:lpstr>A126103634T_Latest</vt:lpstr>
      <vt:lpstr>A126103638A</vt:lpstr>
      <vt:lpstr>A126103638A_Data</vt:lpstr>
      <vt:lpstr>A126103638A_Latest</vt:lpstr>
      <vt:lpstr>A126103642T</vt:lpstr>
      <vt:lpstr>A126103642T_Data</vt:lpstr>
      <vt:lpstr>A126103642T_Latest</vt:lpstr>
      <vt:lpstr>A126103646A</vt:lpstr>
      <vt:lpstr>A126103646A_Data</vt:lpstr>
      <vt:lpstr>A126103646A_Latest</vt:lpstr>
      <vt:lpstr>A126103650T</vt:lpstr>
      <vt:lpstr>A126103650T_Data</vt:lpstr>
      <vt:lpstr>A126103650T_Latest</vt:lpstr>
      <vt:lpstr>A126103654A</vt:lpstr>
      <vt:lpstr>A126103654A_Data</vt:lpstr>
      <vt:lpstr>A126103654A_Latest</vt:lpstr>
      <vt:lpstr>A126103658K</vt:lpstr>
      <vt:lpstr>A126103658K_Data</vt:lpstr>
      <vt:lpstr>A126103658K_Latest</vt:lpstr>
      <vt:lpstr>A126103662A</vt:lpstr>
      <vt:lpstr>A126103662A_Data</vt:lpstr>
      <vt:lpstr>A126103662A_Latest</vt:lpstr>
      <vt:lpstr>A126103666K</vt:lpstr>
      <vt:lpstr>A126103666K_Data</vt:lpstr>
      <vt:lpstr>A126103666K_Latest</vt:lpstr>
      <vt:lpstr>A126103670A</vt:lpstr>
      <vt:lpstr>A126103670A_Data</vt:lpstr>
      <vt:lpstr>A126103670A_Latest</vt:lpstr>
      <vt:lpstr>A126103674K</vt:lpstr>
      <vt:lpstr>A126103674K_Data</vt:lpstr>
      <vt:lpstr>A126103674K_Latest</vt:lpstr>
      <vt:lpstr>A126103678V</vt:lpstr>
      <vt:lpstr>A126103678V_Data</vt:lpstr>
      <vt:lpstr>A126103678V_Latest</vt:lpstr>
      <vt:lpstr>A126103682K</vt:lpstr>
      <vt:lpstr>A126103682K_Data</vt:lpstr>
      <vt:lpstr>A126103682K_Latest</vt:lpstr>
      <vt:lpstr>A126103686V</vt:lpstr>
      <vt:lpstr>A126103686V_Data</vt:lpstr>
      <vt:lpstr>A126103686V_Latest</vt:lpstr>
      <vt:lpstr>A126103690K</vt:lpstr>
      <vt:lpstr>A126103690K_Data</vt:lpstr>
      <vt:lpstr>A126103690K_Latest</vt:lpstr>
      <vt:lpstr>A126103694V</vt:lpstr>
      <vt:lpstr>A126103694V_Data</vt:lpstr>
      <vt:lpstr>A126103694V_Latest</vt:lpstr>
      <vt:lpstr>A126103698C</vt:lpstr>
      <vt:lpstr>A126103698C_Data</vt:lpstr>
      <vt:lpstr>A126103698C_Latest</vt:lpstr>
      <vt:lpstr>A126103702J</vt:lpstr>
      <vt:lpstr>A126103702J_Data</vt:lpstr>
      <vt:lpstr>A126103702J_Latest</vt:lpstr>
      <vt:lpstr>A126103706T</vt:lpstr>
      <vt:lpstr>A126103706T_Data</vt:lpstr>
      <vt:lpstr>A126103706T_Latest</vt:lpstr>
      <vt:lpstr>A126103710J</vt:lpstr>
      <vt:lpstr>A126103710J_Data</vt:lpstr>
      <vt:lpstr>A126103710J_Latest</vt:lpstr>
      <vt:lpstr>A126103714T</vt:lpstr>
      <vt:lpstr>A126103714T_Data</vt:lpstr>
      <vt:lpstr>A126103714T_Latest</vt:lpstr>
      <vt:lpstr>A126103718A</vt:lpstr>
      <vt:lpstr>A126103718A_Data</vt:lpstr>
      <vt:lpstr>A126103718A_Latest</vt:lpstr>
      <vt:lpstr>A126103722T</vt:lpstr>
      <vt:lpstr>A126103722T_Data</vt:lpstr>
      <vt:lpstr>A126103722T_Latest</vt:lpstr>
      <vt:lpstr>A126103726A</vt:lpstr>
      <vt:lpstr>A126103726A_Data</vt:lpstr>
      <vt:lpstr>A126103726A_Latest</vt:lpstr>
      <vt:lpstr>A126103730T</vt:lpstr>
      <vt:lpstr>A126103730T_Data</vt:lpstr>
      <vt:lpstr>A126103730T_Latest</vt:lpstr>
      <vt:lpstr>A126103734A</vt:lpstr>
      <vt:lpstr>A126103734A_Data</vt:lpstr>
      <vt:lpstr>A126103734A_Latest</vt:lpstr>
      <vt:lpstr>A126103738K</vt:lpstr>
      <vt:lpstr>A126103738K_Data</vt:lpstr>
      <vt:lpstr>A126103738K_Latest</vt:lpstr>
      <vt:lpstr>A126103742A</vt:lpstr>
      <vt:lpstr>A126103742A_Data</vt:lpstr>
      <vt:lpstr>A126103742A_Latest</vt:lpstr>
      <vt:lpstr>A126103746K</vt:lpstr>
      <vt:lpstr>A126103746K_Data</vt:lpstr>
      <vt:lpstr>A126103746K_Latest</vt:lpstr>
      <vt:lpstr>A126103750A</vt:lpstr>
      <vt:lpstr>A126103750A_Data</vt:lpstr>
      <vt:lpstr>A126103750A_Latest</vt:lpstr>
      <vt:lpstr>A126103754K</vt:lpstr>
      <vt:lpstr>A126103754K_Data</vt:lpstr>
      <vt:lpstr>A126103754K_Latest</vt:lpstr>
      <vt:lpstr>A126103758V</vt:lpstr>
      <vt:lpstr>A126103758V_Data</vt:lpstr>
      <vt:lpstr>A126103758V_Latest</vt:lpstr>
      <vt:lpstr>A126103762K</vt:lpstr>
      <vt:lpstr>A126103762K_Data</vt:lpstr>
      <vt:lpstr>A126103762K_Latest</vt:lpstr>
      <vt:lpstr>A126103766V</vt:lpstr>
      <vt:lpstr>A126103766V_Data</vt:lpstr>
      <vt:lpstr>A126103766V_Latest</vt:lpstr>
      <vt:lpstr>A126103770K</vt:lpstr>
      <vt:lpstr>A126103770K_Data</vt:lpstr>
      <vt:lpstr>A126103770K_Latest</vt:lpstr>
      <vt:lpstr>A126103774V</vt:lpstr>
      <vt:lpstr>A126103774V_Data</vt:lpstr>
      <vt:lpstr>A126103774V_Latest</vt:lpstr>
      <vt:lpstr>A126104898R</vt:lpstr>
      <vt:lpstr>A126104898R_Data</vt:lpstr>
      <vt:lpstr>A126104898R_Latest</vt:lpstr>
      <vt:lpstr>A126104902V</vt:lpstr>
      <vt:lpstr>A126104902V_Data</vt:lpstr>
      <vt:lpstr>A126104902V_Latest</vt:lpstr>
      <vt:lpstr>A126104906C</vt:lpstr>
      <vt:lpstr>A126104906C_Data</vt:lpstr>
      <vt:lpstr>A126104906C_Latest</vt:lpstr>
      <vt:lpstr>A126104910V</vt:lpstr>
      <vt:lpstr>A126104910V_Data</vt:lpstr>
      <vt:lpstr>A126104910V_Latest</vt:lpstr>
      <vt:lpstr>A126104914C</vt:lpstr>
      <vt:lpstr>A126104914C_Data</vt:lpstr>
      <vt:lpstr>A126104914C_Latest</vt:lpstr>
      <vt:lpstr>A126104918L</vt:lpstr>
      <vt:lpstr>A126104918L_Data</vt:lpstr>
      <vt:lpstr>A126104918L_Latest</vt:lpstr>
      <vt:lpstr>A126104922C</vt:lpstr>
      <vt:lpstr>A126104922C_Data</vt:lpstr>
      <vt:lpstr>A126104922C_Latest</vt:lpstr>
      <vt:lpstr>A126104926L</vt:lpstr>
      <vt:lpstr>A126104926L_Data</vt:lpstr>
      <vt:lpstr>A126104926L_Latest</vt:lpstr>
      <vt:lpstr>A126104930C</vt:lpstr>
      <vt:lpstr>A126104930C_Data</vt:lpstr>
      <vt:lpstr>A126104930C_Latest</vt:lpstr>
      <vt:lpstr>A126104934L</vt:lpstr>
      <vt:lpstr>A126104934L_Data</vt:lpstr>
      <vt:lpstr>A126104934L_Latest</vt:lpstr>
      <vt:lpstr>A126104938W</vt:lpstr>
      <vt:lpstr>A126104938W_Data</vt:lpstr>
      <vt:lpstr>A126104938W_Latest</vt:lpstr>
      <vt:lpstr>A126104942L</vt:lpstr>
      <vt:lpstr>A126104942L_Data</vt:lpstr>
      <vt:lpstr>A126104942L_Latest</vt:lpstr>
      <vt:lpstr>A126104946W</vt:lpstr>
      <vt:lpstr>A126104946W_Data</vt:lpstr>
      <vt:lpstr>A126104946W_Latest</vt:lpstr>
      <vt:lpstr>A126104950L</vt:lpstr>
      <vt:lpstr>A126104950L_Data</vt:lpstr>
      <vt:lpstr>A126104950L_Latest</vt:lpstr>
      <vt:lpstr>A126104954W</vt:lpstr>
      <vt:lpstr>A126104954W_Data</vt:lpstr>
      <vt:lpstr>A126104954W_Latest</vt:lpstr>
      <vt:lpstr>A126104958F</vt:lpstr>
      <vt:lpstr>A126104958F_Data</vt:lpstr>
      <vt:lpstr>A126104958F_Latest</vt:lpstr>
      <vt:lpstr>A126104962W</vt:lpstr>
      <vt:lpstr>A126104962W_Data</vt:lpstr>
      <vt:lpstr>A126104962W_Latest</vt:lpstr>
      <vt:lpstr>A126104966F</vt:lpstr>
      <vt:lpstr>A126104966F_Data</vt:lpstr>
      <vt:lpstr>A126104966F_Latest</vt:lpstr>
      <vt:lpstr>A126104970W</vt:lpstr>
      <vt:lpstr>A126104970W_Data</vt:lpstr>
      <vt:lpstr>A126104970W_Latest</vt:lpstr>
      <vt:lpstr>A126104974F</vt:lpstr>
      <vt:lpstr>A126104974F_Data</vt:lpstr>
      <vt:lpstr>A126104974F_Latest</vt:lpstr>
      <vt:lpstr>A126104978R</vt:lpstr>
      <vt:lpstr>A126104978R_Data</vt:lpstr>
      <vt:lpstr>A126104978R_Latest</vt:lpstr>
      <vt:lpstr>A126104982F</vt:lpstr>
      <vt:lpstr>A126104982F_Data</vt:lpstr>
      <vt:lpstr>A126104982F_Latest</vt:lpstr>
      <vt:lpstr>A126104986R</vt:lpstr>
      <vt:lpstr>A126104986R_Data</vt:lpstr>
      <vt:lpstr>A126104986R_Latest</vt:lpstr>
      <vt:lpstr>A126104990F</vt:lpstr>
      <vt:lpstr>A126104990F_Data</vt:lpstr>
      <vt:lpstr>A126104990F_Latest</vt:lpstr>
      <vt:lpstr>A126104994R</vt:lpstr>
      <vt:lpstr>A126104994R_Data</vt:lpstr>
      <vt:lpstr>A126104994R_Latest</vt:lpstr>
      <vt:lpstr>A126104998X</vt:lpstr>
      <vt:lpstr>A126104998X_Data</vt:lpstr>
      <vt:lpstr>A126104998X_Latest</vt:lpstr>
      <vt:lpstr>A126105002F</vt:lpstr>
      <vt:lpstr>A126105002F_Data</vt:lpstr>
      <vt:lpstr>A126105002F_Latest</vt:lpstr>
      <vt:lpstr>A126105006R</vt:lpstr>
      <vt:lpstr>A126105006R_Data</vt:lpstr>
      <vt:lpstr>A126105006R_Latest</vt:lpstr>
      <vt:lpstr>A126105010F</vt:lpstr>
      <vt:lpstr>A126105010F_Data</vt:lpstr>
      <vt:lpstr>A126105010F_Latest</vt:lpstr>
      <vt:lpstr>A126105014R</vt:lpstr>
      <vt:lpstr>A126105014R_Data</vt:lpstr>
      <vt:lpstr>A126105014R_Latest</vt:lpstr>
      <vt:lpstr>A126105018X</vt:lpstr>
      <vt:lpstr>A126105018X_Data</vt:lpstr>
      <vt:lpstr>A126105018X_Latest</vt:lpstr>
      <vt:lpstr>A126105022R</vt:lpstr>
      <vt:lpstr>A126105022R_Data</vt:lpstr>
      <vt:lpstr>A126105022R_Latest</vt:lpstr>
      <vt:lpstr>A126105026X</vt:lpstr>
      <vt:lpstr>A126105026X_Data</vt:lpstr>
      <vt:lpstr>A126105026X_Latest</vt:lpstr>
      <vt:lpstr>A126105030R</vt:lpstr>
      <vt:lpstr>A126105030R_Data</vt:lpstr>
      <vt:lpstr>A126105030R_Latest</vt:lpstr>
      <vt:lpstr>A126105034X</vt:lpstr>
      <vt:lpstr>A126105034X_Data</vt:lpstr>
      <vt:lpstr>A126105034X_Latest</vt:lpstr>
      <vt:lpstr>A126106158V</vt:lpstr>
      <vt:lpstr>A126106158V_Data</vt:lpstr>
      <vt:lpstr>A126106158V_Latest</vt:lpstr>
      <vt:lpstr>A126106162K</vt:lpstr>
      <vt:lpstr>A126106162K_Data</vt:lpstr>
      <vt:lpstr>A126106162K_Latest</vt:lpstr>
      <vt:lpstr>A126106166V</vt:lpstr>
      <vt:lpstr>A126106166V_Data</vt:lpstr>
      <vt:lpstr>A126106166V_Latest</vt:lpstr>
      <vt:lpstr>A126106170K</vt:lpstr>
      <vt:lpstr>A126106170K_Data</vt:lpstr>
      <vt:lpstr>A126106170K_Latest</vt:lpstr>
      <vt:lpstr>A126106174V</vt:lpstr>
      <vt:lpstr>A126106174V_Data</vt:lpstr>
      <vt:lpstr>A126106174V_Latest</vt:lpstr>
      <vt:lpstr>A126106178C</vt:lpstr>
      <vt:lpstr>A126106178C_Data</vt:lpstr>
      <vt:lpstr>A126106178C_Latest</vt:lpstr>
      <vt:lpstr>A126106182V</vt:lpstr>
      <vt:lpstr>A126106182V_Data</vt:lpstr>
      <vt:lpstr>A126106182V_Latest</vt:lpstr>
      <vt:lpstr>A126106186C</vt:lpstr>
      <vt:lpstr>A126106186C_Data</vt:lpstr>
      <vt:lpstr>A126106186C_Latest</vt:lpstr>
      <vt:lpstr>A126106190V</vt:lpstr>
      <vt:lpstr>A126106190V_Data</vt:lpstr>
      <vt:lpstr>A126106190V_Latest</vt:lpstr>
      <vt:lpstr>A126106194C</vt:lpstr>
      <vt:lpstr>A126106194C_Data</vt:lpstr>
      <vt:lpstr>A126106194C_Latest</vt:lpstr>
      <vt:lpstr>A126106198L</vt:lpstr>
      <vt:lpstr>A126106198L_Data</vt:lpstr>
      <vt:lpstr>A126106198L_Latest</vt:lpstr>
      <vt:lpstr>A126106202T</vt:lpstr>
      <vt:lpstr>A126106202T_Data</vt:lpstr>
      <vt:lpstr>A126106202T_Latest</vt:lpstr>
      <vt:lpstr>A126106206A</vt:lpstr>
      <vt:lpstr>A126106206A_Data</vt:lpstr>
      <vt:lpstr>A126106206A_Latest</vt:lpstr>
      <vt:lpstr>A126106210T</vt:lpstr>
      <vt:lpstr>A126106210T_Data</vt:lpstr>
      <vt:lpstr>A126106210T_Latest</vt:lpstr>
      <vt:lpstr>A126106214A</vt:lpstr>
      <vt:lpstr>A126106214A_Data</vt:lpstr>
      <vt:lpstr>A126106214A_Latest</vt:lpstr>
      <vt:lpstr>A126106218K</vt:lpstr>
      <vt:lpstr>A126106218K_Data</vt:lpstr>
      <vt:lpstr>A126106218K_Latest</vt:lpstr>
      <vt:lpstr>A126106222A</vt:lpstr>
      <vt:lpstr>A126106222A_Data</vt:lpstr>
      <vt:lpstr>A126106222A_Latest</vt:lpstr>
      <vt:lpstr>A126106226K</vt:lpstr>
      <vt:lpstr>A126106226K_Data</vt:lpstr>
      <vt:lpstr>A126106226K_Latest</vt:lpstr>
      <vt:lpstr>A126106230A</vt:lpstr>
      <vt:lpstr>A126106230A_Data</vt:lpstr>
      <vt:lpstr>A126106230A_Latest</vt:lpstr>
      <vt:lpstr>A126106234K</vt:lpstr>
      <vt:lpstr>A126106234K_Data</vt:lpstr>
      <vt:lpstr>A126106234K_Latest</vt:lpstr>
      <vt:lpstr>A126106238V</vt:lpstr>
      <vt:lpstr>A126106238V_Data</vt:lpstr>
      <vt:lpstr>A126106238V_Latest</vt:lpstr>
      <vt:lpstr>A126106242K</vt:lpstr>
      <vt:lpstr>A126106242K_Data</vt:lpstr>
      <vt:lpstr>A126106242K_Latest</vt:lpstr>
      <vt:lpstr>A126106246V</vt:lpstr>
      <vt:lpstr>A126106246V_Data</vt:lpstr>
      <vt:lpstr>A126106246V_Latest</vt:lpstr>
      <vt:lpstr>A126106250K</vt:lpstr>
      <vt:lpstr>A126106250K_Data</vt:lpstr>
      <vt:lpstr>A126106250K_Latest</vt:lpstr>
      <vt:lpstr>A126106254V</vt:lpstr>
      <vt:lpstr>A126106254V_Data</vt:lpstr>
      <vt:lpstr>A126106254V_Latest</vt:lpstr>
      <vt:lpstr>A126106258C</vt:lpstr>
      <vt:lpstr>A126106258C_Data</vt:lpstr>
      <vt:lpstr>A126106258C_Latest</vt:lpstr>
      <vt:lpstr>A126106262V</vt:lpstr>
      <vt:lpstr>A126106262V_Data</vt:lpstr>
      <vt:lpstr>A126106262V_Latest</vt:lpstr>
      <vt:lpstr>A126106266C</vt:lpstr>
      <vt:lpstr>A126106266C_Data</vt:lpstr>
      <vt:lpstr>A126106266C_Latest</vt:lpstr>
      <vt:lpstr>A126106270V</vt:lpstr>
      <vt:lpstr>A126106270V_Data</vt:lpstr>
      <vt:lpstr>A126106270V_Latest</vt:lpstr>
      <vt:lpstr>A126106274C</vt:lpstr>
      <vt:lpstr>A126106274C_Data</vt:lpstr>
      <vt:lpstr>A126106274C_Latest</vt:lpstr>
      <vt:lpstr>A126106278L</vt:lpstr>
      <vt:lpstr>A126106278L_Data</vt:lpstr>
      <vt:lpstr>A126106278L_Latest</vt:lpstr>
      <vt:lpstr>A126106282C</vt:lpstr>
      <vt:lpstr>A126106282C_Data</vt:lpstr>
      <vt:lpstr>A126106282C_Latest</vt:lpstr>
      <vt:lpstr>A126106286L</vt:lpstr>
      <vt:lpstr>A126106286L_Data</vt:lpstr>
      <vt:lpstr>A126106286L_Latest</vt:lpstr>
      <vt:lpstr>A126106290C</vt:lpstr>
      <vt:lpstr>A126106290C_Data</vt:lpstr>
      <vt:lpstr>A126106290C_Latest</vt:lpstr>
      <vt:lpstr>A126106294L</vt:lpstr>
      <vt:lpstr>A126106294L_Data</vt:lpstr>
      <vt:lpstr>A126106294L_Latest</vt:lpstr>
      <vt:lpstr>A126107418W</vt:lpstr>
      <vt:lpstr>A126107418W_Data</vt:lpstr>
      <vt:lpstr>A126107418W_Latest</vt:lpstr>
      <vt:lpstr>A126107422L</vt:lpstr>
      <vt:lpstr>A126107422L_Data</vt:lpstr>
      <vt:lpstr>A126107422L_Latest</vt:lpstr>
      <vt:lpstr>A126107426W</vt:lpstr>
      <vt:lpstr>A126107426W_Data</vt:lpstr>
      <vt:lpstr>A126107426W_Latest</vt:lpstr>
      <vt:lpstr>A126107430L</vt:lpstr>
      <vt:lpstr>A126107430L_Data</vt:lpstr>
      <vt:lpstr>A126107430L_Latest</vt:lpstr>
      <vt:lpstr>A126107434W</vt:lpstr>
      <vt:lpstr>A126107434W_Data</vt:lpstr>
      <vt:lpstr>A126107434W_Latest</vt:lpstr>
      <vt:lpstr>A126107438F</vt:lpstr>
      <vt:lpstr>A126107438F_Data</vt:lpstr>
      <vt:lpstr>A126107438F_Latest</vt:lpstr>
      <vt:lpstr>A126107442W</vt:lpstr>
      <vt:lpstr>A126107442W_Data</vt:lpstr>
      <vt:lpstr>A126107442W_Latest</vt:lpstr>
      <vt:lpstr>A126107446F</vt:lpstr>
      <vt:lpstr>A126107446F_Data</vt:lpstr>
      <vt:lpstr>A126107446F_Latest</vt:lpstr>
      <vt:lpstr>A126107450W</vt:lpstr>
      <vt:lpstr>A126107450W_Data</vt:lpstr>
      <vt:lpstr>A126107450W_Latest</vt:lpstr>
      <vt:lpstr>A126107454F</vt:lpstr>
      <vt:lpstr>A126107454F_Data</vt:lpstr>
      <vt:lpstr>A126107454F_Latest</vt:lpstr>
      <vt:lpstr>A126107458R</vt:lpstr>
      <vt:lpstr>A126107458R_Data</vt:lpstr>
      <vt:lpstr>A126107458R_Latest</vt:lpstr>
      <vt:lpstr>A126107462F</vt:lpstr>
      <vt:lpstr>A126107462F_Data</vt:lpstr>
      <vt:lpstr>A126107462F_Latest</vt:lpstr>
      <vt:lpstr>A126107466R</vt:lpstr>
      <vt:lpstr>A126107466R_Data</vt:lpstr>
      <vt:lpstr>A126107466R_Latest</vt:lpstr>
      <vt:lpstr>A126107470F</vt:lpstr>
      <vt:lpstr>A126107470F_Data</vt:lpstr>
      <vt:lpstr>A126107470F_Latest</vt:lpstr>
      <vt:lpstr>A126107474R</vt:lpstr>
      <vt:lpstr>A126107474R_Data</vt:lpstr>
      <vt:lpstr>A126107474R_Latest</vt:lpstr>
      <vt:lpstr>A126107478X</vt:lpstr>
      <vt:lpstr>A126107478X_Data</vt:lpstr>
      <vt:lpstr>A126107478X_Latest</vt:lpstr>
      <vt:lpstr>A126107482R</vt:lpstr>
      <vt:lpstr>A126107482R_Data</vt:lpstr>
      <vt:lpstr>A126107482R_Latest</vt:lpstr>
      <vt:lpstr>A126107486X</vt:lpstr>
      <vt:lpstr>A126107486X_Data</vt:lpstr>
      <vt:lpstr>A126107486X_Latest</vt:lpstr>
      <vt:lpstr>A126107490R</vt:lpstr>
      <vt:lpstr>A126107490R_Data</vt:lpstr>
      <vt:lpstr>A126107490R_Latest</vt:lpstr>
      <vt:lpstr>A126107494X</vt:lpstr>
      <vt:lpstr>A126107494X_Data</vt:lpstr>
      <vt:lpstr>A126107494X_Latest</vt:lpstr>
      <vt:lpstr>A126107498J</vt:lpstr>
      <vt:lpstr>A126107498J_Data</vt:lpstr>
      <vt:lpstr>A126107498J_Latest</vt:lpstr>
      <vt:lpstr>A126107502L</vt:lpstr>
      <vt:lpstr>A126107502L_Data</vt:lpstr>
      <vt:lpstr>A126107502L_Latest</vt:lpstr>
      <vt:lpstr>A126107506W</vt:lpstr>
      <vt:lpstr>A126107506W_Data</vt:lpstr>
      <vt:lpstr>A126107506W_Latest</vt:lpstr>
      <vt:lpstr>A126107510L</vt:lpstr>
      <vt:lpstr>A126107510L_Data</vt:lpstr>
      <vt:lpstr>A126107510L_Latest</vt:lpstr>
      <vt:lpstr>A126107514W</vt:lpstr>
      <vt:lpstr>A126107514W_Data</vt:lpstr>
      <vt:lpstr>A126107514W_Latest</vt:lpstr>
      <vt:lpstr>A126107518F</vt:lpstr>
      <vt:lpstr>A126107518F_Data</vt:lpstr>
      <vt:lpstr>A126107518F_Latest</vt:lpstr>
      <vt:lpstr>A126107522W</vt:lpstr>
      <vt:lpstr>A126107522W_Data</vt:lpstr>
      <vt:lpstr>A126107522W_Latest</vt:lpstr>
      <vt:lpstr>A126107526F</vt:lpstr>
      <vt:lpstr>A126107526F_Data</vt:lpstr>
      <vt:lpstr>A126107526F_Latest</vt:lpstr>
      <vt:lpstr>A126107530W</vt:lpstr>
      <vt:lpstr>A126107530W_Data</vt:lpstr>
      <vt:lpstr>A126107530W_Latest</vt:lpstr>
      <vt:lpstr>A126107534F</vt:lpstr>
      <vt:lpstr>A126107534F_Data</vt:lpstr>
      <vt:lpstr>A126107534F_Latest</vt:lpstr>
      <vt:lpstr>A126107538R</vt:lpstr>
      <vt:lpstr>A126107538R_Data</vt:lpstr>
      <vt:lpstr>A126107538R_Latest</vt:lpstr>
      <vt:lpstr>A126107542F</vt:lpstr>
      <vt:lpstr>A126107542F_Data</vt:lpstr>
      <vt:lpstr>A126107542F_Latest</vt:lpstr>
      <vt:lpstr>A126107546R</vt:lpstr>
      <vt:lpstr>A126107546R_Data</vt:lpstr>
      <vt:lpstr>A126107546R_Latest</vt:lpstr>
      <vt:lpstr>A126107550F</vt:lpstr>
      <vt:lpstr>A126107550F_Data</vt:lpstr>
      <vt:lpstr>A126107550F_Latest</vt:lpstr>
      <vt:lpstr>A126107554R</vt:lpstr>
      <vt:lpstr>A126107554R_Data</vt:lpstr>
      <vt:lpstr>A126107554R_Latest</vt:lpstr>
      <vt:lpstr>A126108678K</vt:lpstr>
      <vt:lpstr>A126108678K_Data</vt:lpstr>
      <vt:lpstr>A126108678K_Latest</vt:lpstr>
      <vt:lpstr>A126108682A</vt:lpstr>
      <vt:lpstr>A126108682A_Data</vt:lpstr>
      <vt:lpstr>A126108682A_Latest</vt:lpstr>
      <vt:lpstr>A126108686K</vt:lpstr>
      <vt:lpstr>A126108686K_Data</vt:lpstr>
      <vt:lpstr>A126108686K_Latest</vt:lpstr>
      <vt:lpstr>A126108690A</vt:lpstr>
      <vt:lpstr>A126108690A_Data</vt:lpstr>
      <vt:lpstr>A126108690A_Latest</vt:lpstr>
      <vt:lpstr>A126108694K</vt:lpstr>
      <vt:lpstr>A126108694K_Data</vt:lpstr>
      <vt:lpstr>A126108694K_Latest</vt:lpstr>
      <vt:lpstr>A126108698V</vt:lpstr>
      <vt:lpstr>A126108698V_Data</vt:lpstr>
      <vt:lpstr>A126108698V_Latest</vt:lpstr>
      <vt:lpstr>A126108702X</vt:lpstr>
      <vt:lpstr>A126108702X_Data</vt:lpstr>
      <vt:lpstr>A126108702X_Latest</vt:lpstr>
      <vt:lpstr>A126108706J</vt:lpstr>
      <vt:lpstr>A126108706J_Data</vt:lpstr>
      <vt:lpstr>A126108706J_Latest</vt:lpstr>
      <vt:lpstr>A126108710X</vt:lpstr>
      <vt:lpstr>A126108710X_Data</vt:lpstr>
      <vt:lpstr>A126108710X_Latest</vt:lpstr>
      <vt:lpstr>A126108714J</vt:lpstr>
      <vt:lpstr>A126108714J_Data</vt:lpstr>
      <vt:lpstr>A126108714J_Latest</vt:lpstr>
      <vt:lpstr>A126108718T</vt:lpstr>
      <vt:lpstr>A126108718T_Data</vt:lpstr>
      <vt:lpstr>A126108718T_Latest</vt:lpstr>
      <vt:lpstr>A126108722J</vt:lpstr>
      <vt:lpstr>A126108722J_Data</vt:lpstr>
      <vt:lpstr>A126108722J_Latest</vt:lpstr>
      <vt:lpstr>A126108726T</vt:lpstr>
      <vt:lpstr>A126108726T_Data</vt:lpstr>
      <vt:lpstr>A126108726T_Latest</vt:lpstr>
      <vt:lpstr>A126108730J</vt:lpstr>
      <vt:lpstr>A126108730J_Data</vt:lpstr>
      <vt:lpstr>A126108730J_Latest</vt:lpstr>
      <vt:lpstr>A126108734T</vt:lpstr>
      <vt:lpstr>A126108734T_Data</vt:lpstr>
      <vt:lpstr>A126108734T_Latest</vt:lpstr>
      <vt:lpstr>A126108738A</vt:lpstr>
      <vt:lpstr>A126108738A_Data</vt:lpstr>
      <vt:lpstr>A126108738A_Latest</vt:lpstr>
      <vt:lpstr>A126108742T</vt:lpstr>
      <vt:lpstr>A126108742T_Data</vt:lpstr>
      <vt:lpstr>A126108742T_Latest</vt:lpstr>
      <vt:lpstr>A126108746A</vt:lpstr>
      <vt:lpstr>A126108746A_Data</vt:lpstr>
      <vt:lpstr>A126108746A_Latest</vt:lpstr>
      <vt:lpstr>A126108750T</vt:lpstr>
      <vt:lpstr>A126108750T_Data</vt:lpstr>
      <vt:lpstr>A126108750T_Latest</vt:lpstr>
      <vt:lpstr>A126108754A</vt:lpstr>
      <vt:lpstr>A126108754A_Data</vt:lpstr>
      <vt:lpstr>A126108754A_Latest</vt:lpstr>
      <vt:lpstr>A126108758K</vt:lpstr>
      <vt:lpstr>A126108758K_Data</vt:lpstr>
      <vt:lpstr>A126108758K_Latest</vt:lpstr>
      <vt:lpstr>A126108762A</vt:lpstr>
      <vt:lpstr>A126108762A_Data</vt:lpstr>
      <vt:lpstr>A126108762A_Latest</vt:lpstr>
      <vt:lpstr>A126108766K</vt:lpstr>
      <vt:lpstr>A126108766K_Data</vt:lpstr>
      <vt:lpstr>A126108766K_Latest</vt:lpstr>
      <vt:lpstr>A126108770A</vt:lpstr>
      <vt:lpstr>A126108770A_Data</vt:lpstr>
      <vt:lpstr>A126108770A_Latest</vt:lpstr>
      <vt:lpstr>A126108774K</vt:lpstr>
      <vt:lpstr>A126108774K_Data</vt:lpstr>
      <vt:lpstr>A126108774K_Latest</vt:lpstr>
      <vt:lpstr>A126108778V</vt:lpstr>
      <vt:lpstr>A126108778V_Data</vt:lpstr>
      <vt:lpstr>A126108778V_Latest</vt:lpstr>
      <vt:lpstr>A126108782K</vt:lpstr>
      <vt:lpstr>A126108782K_Data</vt:lpstr>
      <vt:lpstr>A126108782K_Latest</vt:lpstr>
      <vt:lpstr>A126108786V</vt:lpstr>
      <vt:lpstr>A126108786V_Data</vt:lpstr>
      <vt:lpstr>A126108786V_Latest</vt:lpstr>
      <vt:lpstr>A126108790K</vt:lpstr>
      <vt:lpstr>A126108790K_Data</vt:lpstr>
      <vt:lpstr>A126108790K_Latest</vt:lpstr>
      <vt:lpstr>A126108794V</vt:lpstr>
      <vt:lpstr>A126108794V_Data</vt:lpstr>
      <vt:lpstr>A126108794V_Latest</vt:lpstr>
      <vt:lpstr>A126108798C</vt:lpstr>
      <vt:lpstr>A126108798C_Data</vt:lpstr>
      <vt:lpstr>A126108798C_Latest</vt:lpstr>
      <vt:lpstr>A126108802J</vt:lpstr>
      <vt:lpstr>A126108802J_Data</vt:lpstr>
      <vt:lpstr>A126108802J_Latest</vt:lpstr>
      <vt:lpstr>A126108806T</vt:lpstr>
      <vt:lpstr>A126108806T_Data</vt:lpstr>
      <vt:lpstr>A126108806T_Latest</vt:lpstr>
      <vt:lpstr>A126108810J</vt:lpstr>
      <vt:lpstr>A126108810J_Data</vt:lpstr>
      <vt:lpstr>A126108810J_Latest</vt:lpstr>
      <vt:lpstr>A126108814T</vt:lpstr>
      <vt:lpstr>A126108814T_Data</vt:lpstr>
      <vt:lpstr>A126108814T_Latest</vt:lpstr>
      <vt:lpstr>A126109938L</vt:lpstr>
      <vt:lpstr>A126109938L_Data</vt:lpstr>
      <vt:lpstr>A126109938L_Latest</vt:lpstr>
      <vt:lpstr>A126109942C</vt:lpstr>
      <vt:lpstr>A126109942C_Data</vt:lpstr>
      <vt:lpstr>A126109942C_Latest</vt:lpstr>
      <vt:lpstr>A126109946L</vt:lpstr>
      <vt:lpstr>A126109946L_Data</vt:lpstr>
      <vt:lpstr>A126109946L_Latest</vt:lpstr>
      <vt:lpstr>A126109950C</vt:lpstr>
      <vt:lpstr>A126109950C_Data</vt:lpstr>
      <vt:lpstr>A126109950C_Latest</vt:lpstr>
      <vt:lpstr>A126109954L</vt:lpstr>
      <vt:lpstr>A126109954L_Data</vt:lpstr>
      <vt:lpstr>A126109954L_Latest</vt:lpstr>
      <vt:lpstr>A126109958W</vt:lpstr>
      <vt:lpstr>A126109958W_Data</vt:lpstr>
      <vt:lpstr>A126109958W_Latest</vt:lpstr>
      <vt:lpstr>A126109962L</vt:lpstr>
      <vt:lpstr>A126109962L_Data</vt:lpstr>
      <vt:lpstr>A126109962L_Latest</vt:lpstr>
      <vt:lpstr>A126109966W</vt:lpstr>
      <vt:lpstr>A126109966W_Data</vt:lpstr>
      <vt:lpstr>A126109966W_Latest</vt:lpstr>
      <vt:lpstr>A126109970L</vt:lpstr>
      <vt:lpstr>A126109970L_Data</vt:lpstr>
      <vt:lpstr>A126109970L_Latest</vt:lpstr>
      <vt:lpstr>A126109974W</vt:lpstr>
      <vt:lpstr>A126109974W_Data</vt:lpstr>
      <vt:lpstr>A126109974W_Latest</vt:lpstr>
      <vt:lpstr>A126109978F</vt:lpstr>
      <vt:lpstr>A126109978F_Data</vt:lpstr>
      <vt:lpstr>A126109978F_Latest</vt:lpstr>
      <vt:lpstr>A126109982W</vt:lpstr>
      <vt:lpstr>A126109982W_Data</vt:lpstr>
      <vt:lpstr>A126109982W_Latest</vt:lpstr>
      <vt:lpstr>A126109986F</vt:lpstr>
      <vt:lpstr>A126109986F_Data</vt:lpstr>
      <vt:lpstr>A126109986F_Latest</vt:lpstr>
      <vt:lpstr>A126109990W</vt:lpstr>
      <vt:lpstr>A126109990W_Data</vt:lpstr>
      <vt:lpstr>A126109990W_Latest</vt:lpstr>
      <vt:lpstr>A126109994F</vt:lpstr>
      <vt:lpstr>A126109994F_Data</vt:lpstr>
      <vt:lpstr>A126109994F_Latest</vt:lpstr>
      <vt:lpstr>A126109998R</vt:lpstr>
      <vt:lpstr>A126109998R_Data</vt:lpstr>
      <vt:lpstr>A126109998R_Latest</vt:lpstr>
      <vt:lpstr>A126110002A</vt:lpstr>
      <vt:lpstr>A126110002A_Data</vt:lpstr>
      <vt:lpstr>A126110002A_Latest</vt:lpstr>
      <vt:lpstr>A126110006K</vt:lpstr>
      <vt:lpstr>A126110006K_Data</vt:lpstr>
      <vt:lpstr>A126110006K_Latest</vt:lpstr>
      <vt:lpstr>A126110010A</vt:lpstr>
      <vt:lpstr>A126110010A_Data</vt:lpstr>
      <vt:lpstr>A126110010A_Latest</vt:lpstr>
      <vt:lpstr>A126110014K</vt:lpstr>
      <vt:lpstr>A126110014K_Data</vt:lpstr>
      <vt:lpstr>A126110014K_Latest</vt:lpstr>
      <vt:lpstr>A126110018V</vt:lpstr>
      <vt:lpstr>A126110018V_Data</vt:lpstr>
      <vt:lpstr>A126110018V_Latest</vt:lpstr>
      <vt:lpstr>A126110022K</vt:lpstr>
      <vt:lpstr>A126110022K_Data</vt:lpstr>
      <vt:lpstr>A126110022K_Latest</vt:lpstr>
      <vt:lpstr>A126110026V</vt:lpstr>
      <vt:lpstr>A126110026V_Data</vt:lpstr>
      <vt:lpstr>A126110026V_Latest</vt:lpstr>
      <vt:lpstr>A126110030K</vt:lpstr>
      <vt:lpstr>A126110030K_Data</vt:lpstr>
      <vt:lpstr>A126110030K_Latest</vt:lpstr>
      <vt:lpstr>A126110034V</vt:lpstr>
      <vt:lpstr>A126110034V_Data</vt:lpstr>
      <vt:lpstr>A126110034V_Latest</vt:lpstr>
      <vt:lpstr>A126110038C</vt:lpstr>
      <vt:lpstr>A126110038C_Data</vt:lpstr>
      <vt:lpstr>A126110038C_Latest</vt:lpstr>
      <vt:lpstr>A126110042V</vt:lpstr>
      <vt:lpstr>A126110042V_Data</vt:lpstr>
      <vt:lpstr>A126110042V_Latest</vt:lpstr>
      <vt:lpstr>A126110046C</vt:lpstr>
      <vt:lpstr>A126110046C_Data</vt:lpstr>
      <vt:lpstr>A126110046C_Latest</vt:lpstr>
      <vt:lpstr>A126110050V</vt:lpstr>
      <vt:lpstr>A126110050V_Data</vt:lpstr>
      <vt:lpstr>A126110050V_Latest</vt:lpstr>
      <vt:lpstr>A126110054C</vt:lpstr>
      <vt:lpstr>A126110054C_Data</vt:lpstr>
      <vt:lpstr>A126110054C_Latest</vt:lpstr>
      <vt:lpstr>A126110058L</vt:lpstr>
      <vt:lpstr>A126110058L_Data</vt:lpstr>
      <vt:lpstr>A126110058L_Latest</vt:lpstr>
      <vt:lpstr>A126110062C</vt:lpstr>
      <vt:lpstr>A126110062C_Data</vt:lpstr>
      <vt:lpstr>A126110062C_Latest</vt:lpstr>
      <vt:lpstr>A126110066L</vt:lpstr>
      <vt:lpstr>A126110066L_Data</vt:lpstr>
      <vt:lpstr>A126110066L_Latest</vt:lpstr>
      <vt:lpstr>A126110070C</vt:lpstr>
      <vt:lpstr>A126110070C_Data</vt:lpstr>
      <vt:lpstr>A126110070C_Latest</vt:lpstr>
      <vt:lpstr>A126110074L</vt:lpstr>
      <vt:lpstr>A126110074L_Data</vt:lpstr>
      <vt:lpstr>A126110074L_Latest</vt:lpstr>
      <vt:lpstr>A126110078W</vt:lpstr>
      <vt:lpstr>A126110078W_Data</vt:lpstr>
      <vt:lpstr>A126110078W_Latest</vt:lpstr>
      <vt:lpstr>A126110082L</vt:lpstr>
      <vt:lpstr>A126110082L_Data</vt:lpstr>
      <vt:lpstr>A126110082L_Latest</vt:lpstr>
      <vt:lpstr>A126110086W</vt:lpstr>
      <vt:lpstr>A126110086W_Data</vt:lpstr>
      <vt:lpstr>A126110086W_Latest</vt:lpstr>
      <vt:lpstr>A126110090L</vt:lpstr>
      <vt:lpstr>A126110090L_Data</vt:lpstr>
      <vt:lpstr>A126110090L_Latest</vt:lpstr>
      <vt:lpstr>A126110094W</vt:lpstr>
      <vt:lpstr>A126110094W_Data</vt:lpstr>
      <vt:lpstr>A126110094W_Latest</vt:lpstr>
      <vt:lpstr>A126110098F</vt:lpstr>
      <vt:lpstr>A126110098F_Data</vt:lpstr>
      <vt:lpstr>A126110098F_Latest</vt:lpstr>
      <vt:lpstr>A126110102K</vt:lpstr>
      <vt:lpstr>A126110102K_Data</vt:lpstr>
      <vt:lpstr>A126110102K_Latest</vt:lpstr>
      <vt:lpstr>A126110106V</vt:lpstr>
      <vt:lpstr>A126110106V_Data</vt:lpstr>
      <vt:lpstr>A126110106V_Latest</vt:lpstr>
      <vt:lpstr>A126110110K</vt:lpstr>
      <vt:lpstr>A126110110K_Data</vt:lpstr>
      <vt:lpstr>A126110110K_Latest</vt:lpstr>
      <vt:lpstr>A126110114V</vt:lpstr>
      <vt:lpstr>A126110114V_Data</vt:lpstr>
      <vt:lpstr>A126110114V_Latest</vt:lpstr>
      <vt:lpstr>A126110118C</vt:lpstr>
      <vt:lpstr>A126110118C_Data</vt:lpstr>
      <vt:lpstr>A126110118C_Latest</vt:lpstr>
      <vt:lpstr>A126110122V</vt:lpstr>
      <vt:lpstr>A126110122V_Data</vt:lpstr>
      <vt:lpstr>A126110122V_Latest</vt:lpstr>
      <vt:lpstr>A126110126C</vt:lpstr>
      <vt:lpstr>A126110126C_Data</vt:lpstr>
      <vt:lpstr>A126110126C_Latest</vt:lpstr>
      <vt:lpstr>A126110130V</vt:lpstr>
      <vt:lpstr>A126110130V_Data</vt:lpstr>
      <vt:lpstr>A126110130V_Latest</vt:lpstr>
      <vt:lpstr>A126110134C</vt:lpstr>
      <vt:lpstr>A126110134C_Data</vt:lpstr>
      <vt:lpstr>A126110134C_Latest</vt:lpstr>
      <vt:lpstr>A126110138L</vt:lpstr>
      <vt:lpstr>A126110138L_Data</vt:lpstr>
      <vt:lpstr>A126110138L_Latest</vt:lpstr>
      <vt:lpstr>A126110142C</vt:lpstr>
      <vt:lpstr>A126110142C_Data</vt:lpstr>
      <vt:lpstr>A126110142C_Latest</vt:lpstr>
      <vt:lpstr>A126110146L</vt:lpstr>
      <vt:lpstr>A126110146L_Data</vt:lpstr>
      <vt:lpstr>A126110146L_Latest</vt:lpstr>
      <vt:lpstr>A126110150C</vt:lpstr>
      <vt:lpstr>A126110150C_Data</vt:lpstr>
      <vt:lpstr>A126110150C_Latest</vt:lpstr>
      <vt:lpstr>A126110154L</vt:lpstr>
      <vt:lpstr>A126110154L_Data</vt:lpstr>
      <vt:lpstr>A126110154L_Latest</vt:lpstr>
      <vt:lpstr>A126110158W</vt:lpstr>
      <vt:lpstr>A126110158W_Data</vt:lpstr>
      <vt:lpstr>A126110158W_Latest</vt:lpstr>
      <vt:lpstr>A126110162L</vt:lpstr>
      <vt:lpstr>A126110162L_Data</vt:lpstr>
      <vt:lpstr>A126110162L_Latest</vt:lpstr>
      <vt:lpstr>A126110166W</vt:lpstr>
      <vt:lpstr>A126110166W_Data</vt:lpstr>
      <vt:lpstr>A126110166W_Latest</vt:lpstr>
      <vt:lpstr>A126110170L</vt:lpstr>
      <vt:lpstr>A126110170L_Data</vt:lpstr>
      <vt:lpstr>A126110170L_Latest</vt:lpstr>
      <vt:lpstr>A126110174W</vt:lpstr>
      <vt:lpstr>A126110174W_Data</vt:lpstr>
      <vt:lpstr>A126110174W_Latest</vt:lpstr>
      <vt:lpstr>A126110178F</vt:lpstr>
      <vt:lpstr>A126110178F_Data</vt:lpstr>
      <vt:lpstr>A126110178F_Latest</vt:lpstr>
      <vt:lpstr>A126110182W</vt:lpstr>
      <vt:lpstr>A126110182W_Data</vt:lpstr>
      <vt:lpstr>A126110182W_Latest</vt:lpstr>
      <vt:lpstr>A126110186F</vt:lpstr>
      <vt:lpstr>A126110186F_Data</vt:lpstr>
      <vt:lpstr>A126110186F_Latest</vt:lpstr>
      <vt:lpstr>A126110190W</vt:lpstr>
      <vt:lpstr>A126110190W_Data</vt:lpstr>
      <vt:lpstr>A126110190W_Latest</vt:lpstr>
      <vt:lpstr>A126110194F</vt:lpstr>
      <vt:lpstr>A126110194F_Data</vt:lpstr>
      <vt:lpstr>A126110194F_Latest</vt:lpstr>
      <vt:lpstr>A126110198R</vt:lpstr>
      <vt:lpstr>A126110198R_Data</vt:lpstr>
      <vt:lpstr>A126110198R_Latest</vt:lpstr>
      <vt:lpstr>A126110202V</vt:lpstr>
      <vt:lpstr>A126110202V_Data</vt:lpstr>
      <vt:lpstr>A126110202V_Latest</vt:lpstr>
      <vt:lpstr>A126110206C</vt:lpstr>
      <vt:lpstr>A126110206C_Data</vt:lpstr>
      <vt:lpstr>A126110206C_Latest</vt:lpstr>
      <vt:lpstr>A126110210V</vt:lpstr>
      <vt:lpstr>A126110210V_Data</vt:lpstr>
      <vt:lpstr>A126110210V_Latest</vt:lpstr>
      <vt:lpstr>A126110214C</vt:lpstr>
      <vt:lpstr>A126110214C_Data</vt:lpstr>
      <vt:lpstr>A126110214C_Latest</vt:lpstr>
      <vt:lpstr>A126110218L</vt:lpstr>
      <vt:lpstr>A126110218L_Data</vt:lpstr>
      <vt:lpstr>A126110218L_Latest</vt:lpstr>
      <vt:lpstr>A126110222C</vt:lpstr>
      <vt:lpstr>A126110222C_Data</vt:lpstr>
      <vt:lpstr>A126110222C_Latest</vt:lpstr>
      <vt:lpstr>A126110226L</vt:lpstr>
      <vt:lpstr>A126110226L_Data</vt:lpstr>
      <vt:lpstr>A126110226L_Latest</vt:lpstr>
      <vt:lpstr>A126110230C</vt:lpstr>
      <vt:lpstr>A126110230C_Data</vt:lpstr>
      <vt:lpstr>A126110230C_Latest</vt:lpstr>
      <vt:lpstr>A126110234L</vt:lpstr>
      <vt:lpstr>A126110234L_Data</vt:lpstr>
      <vt:lpstr>A126110234L_Latest</vt:lpstr>
      <vt:lpstr>A126110238W</vt:lpstr>
      <vt:lpstr>A126110238W_Data</vt:lpstr>
      <vt:lpstr>A126110238W_Latest</vt:lpstr>
      <vt:lpstr>A126110242L</vt:lpstr>
      <vt:lpstr>A126110242L_Data</vt:lpstr>
      <vt:lpstr>A126110242L_Latest</vt:lpstr>
      <vt:lpstr>A126110246W</vt:lpstr>
      <vt:lpstr>A126110246W_Data</vt:lpstr>
      <vt:lpstr>A126110246W_Latest</vt:lpstr>
      <vt:lpstr>A126110250L</vt:lpstr>
      <vt:lpstr>A126110250L_Data</vt:lpstr>
      <vt:lpstr>A126110250L_Latest</vt:lpstr>
      <vt:lpstr>A126110254W</vt:lpstr>
      <vt:lpstr>A126110254W_Data</vt:lpstr>
      <vt:lpstr>A126110254W_Latest</vt:lpstr>
      <vt:lpstr>A126110258F</vt:lpstr>
      <vt:lpstr>A126110258F_Data</vt:lpstr>
      <vt:lpstr>A126110258F_Latest</vt:lpstr>
      <vt:lpstr>A126110262W</vt:lpstr>
      <vt:lpstr>A126110262W_Data</vt:lpstr>
      <vt:lpstr>A126110262W_Latest</vt:lpstr>
      <vt:lpstr>A126110266F</vt:lpstr>
      <vt:lpstr>A126110266F_Data</vt:lpstr>
      <vt:lpstr>A126110266F_Latest</vt:lpstr>
      <vt:lpstr>A126110270W</vt:lpstr>
      <vt:lpstr>A126110270W_Data</vt:lpstr>
      <vt:lpstr>A126110270W_Latest</vt:lpstr>
      <vt:lpstr>A126110274F</vt:lpstr>
      <vt:lpstr>A126110274F_Data</vt:lpstr>
      <vt:lpstr>A126110274F_Latest</vt:lpstr>
      <vt:lpstr>A126110278R</vt:lpstr>
      <vt:lpstr>A126110278R_Data</vt:lpstr>
      <vt:lpstr>A126110278R_Latest</vt:lpstr>
      <vt:lpstr>A126110282F</vt:lpstr>
      <vt:lpstr>A126110282F_Data</vt:lpstr>
      <vt:lpstr>A126110282F_Latest</vt:lpstr>
      <vt:lpstr>A126110286R</vt:lpstr>
      <vt:lpstr>A126110286R_Data</vt:lpstr>
      <vt:lpstr>A126110286R_Latest</vt:lpstr>
      <vt:lpstr>A126110290F</vt:lpstr>
      <vt:lpstr>A126110290F_Data</vt:lpstr>
      <vt:lpstr>A126110290F_Latest</vt:lpstr>
      <vt:lpstr>A126110294R</vt:lpstr>
      <vt:lpstr>A126110294R_Data</vt:lpstr>
      <vt:lpstr>A126110294R_Latest</vt:lpstr>
      <vt:lpstr>A126110298X</vt:lpstr>
      <vt:lpstr>A126110298X_Data</vt:lpstr>
      <vt:lpstr>A126110298X_Latest</vt:lpstr>
      <vt:lpstr>A126110302C</vt:lpstr>
      <vt:lpstr>A126110302C_Data</vt:lpstr>
      <vt:lpstr>A126110302C_Latest</vt:lpstr>
      <vt:lpstr>A126110306L</vt:lpstr>
      <vt:lpstr>A126110306L_Data</vt:lpstr>
      <vt:lpstr>A126110306L_Latest</vt:lpstr>
      <vt:lpstr>A126110310C</vt:lpstr>
      <vt:lpstr>A126110310C_Data</vt:lpstr>
      <vt:lpstr>A126110310C_Latest</vt:lpstr>
      <vt:lpstr>A126110314L</vt:lpstr>
      <vt:lpstr>A126110314L_Data</vt:lpstr>
      <vt:lpstr>A126110314L_Latest</vt:lpstr>
      <vt:lpstr>A126110318W</vt:lpstr>
      <vt:lpstr>A126110318W_Data</vt:lpstr>
      <vt:lpstr>A126110318W_Latest</vt:lpstr>
      <vt:lpstr>A126110322L</vt:lpstr>
      <vt:lpstr>A126110322L_Data</vt:lpstr>
      <vt:lpstr>A126110322L_Latest</vt:lpstr>
      <vt:lpstr>A126110326W</vt:lpstr>
      <vt:lpstr>A126110326W_Data</vt:lpstr>
      <vt:lpstr>A126110326W_Latest</vt:lpstr>
      <vt:lpstr>A126110330L</vt:lpstr>
      <vt:lpstr>A126110330L_Data</vt:lpstr>
      <vt:lpstr>A126110330L_Latest</vt:lpstr>
      <vt:lpstr>A126110334W</vt:lpstr>
      <vt:lpstr>A126110334W_Data</vt:lpstr>
      <vt:lpstr>A126110334W_Latest</vt:lpstr>
      <vt:lpstr>A126110338F</vt:lpstr>
      <vt:lpstr>A126110338F_Data</vt:lpstr>
      <vt:lpstr>A126110338F_Latest</vt:lpstr>
      <vt:lpstr>A126110342W</vt:lpstr>
      <vt:lpstr>A126110342W_Data</vt:lpstr>
      <vt:lpstr>A126110342W_Latest</vt:lpstr>
      <vt:lpstr>A126110346F</vt:lpstr>
      <vt:lpstr>A126110346F_Data</vt:lpstr>
      <vt:lpstr>A126110346F_Latest</vt:lpstr>
      <vt:lpstr>A126110350W</vt:lpstr>
      <vt:lpstr>A126110350W_Data</vt:lpstr>
      <vt:lpstr>A126110350W_Latest</vt:lpstr>
      <vt:lpstr>A126110354F</vt:lpstr>
      <vt:lpstr>A126110354F_Data</vt:lpstr>
      <vt:lpstr>A126110354F_Latest</vt:lpstr>
      <vt:lpstr>A126110358R</vt:lpstr>
      <vt:lpstr>A126110358R_Data</vt:lpstr>
      <vt:lpstr>A126110358R_Latest</vt:lpstr>
      <vt:lpstr>A126110362F</vt:lpstr>
      <vt:lpstr>A126110362F_Data</vt:lpstr>
      <vt:lpstr>A126110362F_Latest</vt:lpstr>
      <vt:lpstr>A126110366R</vt:lpstr>
      <vt:lpstr>A126110366R_Data</vt:lpstr>
      <vt:lpstr>A126110366R_Latest</vt:lpstr>
      <vt:lpstr>A126110370F</vt:lpstr>
      <vt:lpstr>A126110370F_Data</vt:lpstr>
      <vt:lpstr>A126110370F_Latest</vt:lpstr>
      <vt:lpstr>A126110374R</vt:lpstr>
      <vt:lpstr>A126110374R_Data</vt:lpstr>
      <vt:lpstr>A126110374R_Latest</vt:lpstr>
      <vt:lpstr>A126110378X</vt:lpstr>
      <vt:lpstr>A126110378X_Data</vt:lpstr>
      <vt:lpstr>A126110378X_Latest</vt:lpstr>
      <vt:lpstr>A126110382R</vt:lpstr>
      <vt:lpstr>A126110382R_Data</vt:lpstr>
      <vt:lpstr>A126110382R_Latest</vt:lpstr>
      <vt:lpstr>A126110386X</vt:lpstr>
      <vt:lpstr>A126110386X_Data</vt:lpstr>
      <vt:lpstr>A126110386X_Latest</vt:lpstr>
      <vt:lpstr>A126110390R</vt:lpstr>
      <vt:lpstr>A126110390R_Data</vt:lpstr>
      <vt:lpstr>A126110390R_Latest</vt:lpstr>
      <vt:lpstr>A126110394X</vt:lpstr>
      <vt:lpstr>A126110394X_Data</vt:lpstr>
      <vt:lpstr>A126110394X_Latest</vt:lpstr>
      <vt:lpstr>A126110398J</vt:lpstr>
      <vt:lpstr>A126110398J_Data</vt:lpstr>
      <vt:lpstr>A126110398J_Latest</vt:lpstr>
      <vt:lpstr>A126110402L</vt:lpstr>
      <vt:lpstr>A126110402L_Data</vt:lpstr>
      <vt:lpstr>A126110402L_Latest</vt:lpstr>
      <vt:lpstr>A126110406W</vt:lpstr>
      <vt:lpstr>A126110406W_Data</vt:lpstr>
      <vt:lpstr>A126110406W_Latest</vt:lpstr>
      <vt:lpstr>A126110410L</vt:lpstr>
      <vt:lpstr>A126110410L_Data</vt:lpstr>
      <vt:lpstr>A126110410L_Latest</vt:lpstr>
      <vt:lpstr>A126110414W</vt:lpstr>
      <vt:lpstr>A126110414W_Data</vt:lpstr>
      <vt:lpstr>A126110414W_Latest</vt:lpstr>
      <vt:lpstr>A126110418F</vt:lpstr>
      <vt:lpstr>A126110418F_Data</vt:lpstr>
      <vt:lpstr>A126110418F_Latest</vt:lpstr>
      <vt:lpstr>A126110422W</vt:lpstr>
      <vt:lpstr>A126110422W_Data</vt:lpstr>
      <vt:lpstr>A126110422W_Latest</vt:lpstr>
      <vt:lpstr>A126110426F</vt:lpstr>
      <vt:lpstr>A126110426F_Data</vt:lpstr>
      <vt:lpstr>A126110426F_Latest</vt:lpstr>
      <vt:lpstr>A126110430W</vt:lpstr>
      <vt:lpstr>A126110430W_Data</vt:lpstr>
      <vt:lpstr>A126110430W_Latest</vt:lpstr>
      <vt:lpstr>A126110434F</vt:lpstr>
      <vt:lpstr>A126110434F_Data</vt:lpstr>
      <vt:lpstr>A126110434F_Latest</vt:lpstr>
      <vt:lpstr>A126110438R</vt:lpstr>
      <vt:lpstr>A126110438R_Data</vt:lpstr>
      <vt:lpstr>A126110438R_Latest</vt:lpstr>
      <vt:lpstr>A126110442F</vt:lpstr>
      <vt:lpstr>A126110442F_Data</vt:lpstr>
      <vt:lpstr>A126110442F_Latest</vt:lpstr>
      <vt:lpstr>A126110446R</vt:lpstr>
      <vt:lpstr>A126110446R_Data</vt:lpstr>
      <vt:lpstr>A126110446R_Latest</vt:lpstr>
      <vt:lpstr>A126110450F</vt:lpstr>
      <vt:lpstr>A126110450F_Data</vt:lpstr>
      <vt:lpstr>A126110450F_Latest</vt:lpstr>
      <vt:lpstr>A126110454R</vt:lpstr>
      <vt:lpstr>A126110454R_Data</vt:lpstr>
      <vt:lpstr>A126110454R_Latest</vt:lpstr>
      <vt:lpstr>A126110458X</vt:lpstr>
      <vt:lpstr>A126110458X_Data</vt:lpstr>
      <vt:lpstr>A126110458X_Latest</vt:lpstr>
      <vt:lpstr>A126110462R</vt:lpstr>
      <vt:lpstr>A126110462R_Data</vt:lpstr>
      <vt:lpstr>A126110462R_Latest</vt:lpstr>
      <vt:lpstr>A126110466X</vt:lpstr>
      <vt:lpstr>A126110466X_Data</vt:lpstr>
      <vt:lpstr>A126110466X_Latest</vt:lpstr>
      <vt:lpstr>A126110470R</vt:lpstr>
      <vt:lpstr>A126110470R_Data</vt:lpstr>
      <vt:lpstr>A126110470R_Latest</vt:lpstr>
      <vt:lpstr>A126110474X</vt:lpstr>
      <vt:lpstr>A126110474X_Data</vt:lpstr>
      <vt:lpstr>A126110474X_Latest</vt:lpstr>
      <vt:lpstr>A126110478J</vt:lpstr>
      <vt:lpstr>A126110478J_Data</vt:lpstr>
      <vt:lpstr>A126110478J_Latest</vt:lpstr>
      <vt:lpstr>A126110482X</vt:lpstr>
      <vt:lpstr>A126110482X_Data</vt:lpstr>
      <vt:lpstr>A126110482X_Latest</vt:lpstr>
      <vt:lpstr>A126110486J</vt:lpstr>
      <vt:lpstr>A126110486J_Data</vt:lpstr>
      <vt:lpstr>A126110486J_Latest</vt:lpstr>
      <vt:lpstr>A126110490X</vt:lpstr>
      <vt:lpstr>A126110490X_Data</vt:lpstr>
      <vt:lpstr>A126110490X_Latest</vt:lpstr>
      <vt:lpstr>A126110494J</vt:lpstr>
      <vt:lpstr>A126110494J_Data</vt:lpstr>
      <vt:lpstr>A126110494J_Latest</vt:lpstr>
      <vt:lpstr>A126110498T</vt:lpstr>
      <vt:lpstr>A126110498T_Data</vt:lpstr>
      <vt:lpstr>A126110498T_Latest</vt:lpstr>
      <vt:lpstr>A126110502W</vt:lpstr>
      <vt:lpstr>A126110502W_Data</vt:lpstr>
      <vt:lpstr>A126110502W_Latest</vt:lpstr>
      <vt:lpstr>A126110506F</vt:lpstr>
      <vt:lpstr>A126110506F_Data</vt:lpstr>
      <vt:lpstr>A126110506F_Latest</vt:lpstr>
      <vt:lpstr>A126110510W</vt:lpstr>
      <vt:lpstr>A126110510W_Data</vt:lpstr>
      <vt:lpstr>A126110510W_Latest</vt:lpstr>
      <vt:lpstr>A126110514F</vt:lpstr>
      <vt:lpstr>A126110514F_Data</vt:lpstr>
      <vt:lpstr>A126110514F_Latest</vt:lpstr>
      <vt:lpstr>A126110518R</vt:lpstr>
      <vt:lpstr>A126110518R_Data</vt:lpstr>
      <vt:lpstr>A126110518R_Latest</vt:lpstr>
      <vt:lpstr>A126110522F</vt:lpstr>
      <vt:lpstr>A126110522F_Data</vt:lpstr>
      <vt:lpstr>A126110522F_Latest</vt:lpstr>
      <vt:lpstr>A126110526R</vt:lpstr>
      <vt:lpstr>A126110526R_Data</vt:lpstr>
      <vt:lpstr>A126110526R_Latest</vt:lpstr>
      <vt:lpstr>A126110530F</vt:lpstr>
      <vt:lpstr>A126110530F_Data</vt:lpstr>
      <vt:lpstr>A126110530F_Latest</vt:lpstr>
      <vt:lpstr>A126110534R</vt:lpstr>
      <vt:lpstr>A126110534R_Data</vt:lpstr>
      <vt:lpstr>A126110534R_Latest</vt:lpstr>
      <vt:lpstr>A126110538X</vt:lpstr>
      <vt:lpstr>A126110538X_Data</vt:lpstr>
      <vt:lpstr>A126110538X_Latest</vt:lpstr>
      <vt:lpstr>A126110542R</vt:lpstr>
      <vt:lpstr>A126110542R_Data</vt:lpstr>
      <vt:lpstr>A126110542R_Latest</vt:lpstr>
      <vt:lpstr>A126110546X</vt:lpstr>
      <vt:lpstr>A126110546X_Data</vt:lpstr>
      <vt:lpstr>A126110546X_Latest</vt:lpstr>
      <vt:lpstr>A126110550R</vt:lpstr>
      <vt:lpstr>A126110550R_Data</vt:lpstr>
      <vt:lpstr>A126110550R_Latest</vt:lpstr>
      <vt:lpstr>A126110554X</vt:lpstr>
      <vt:lpstr>A126110554X_Data</vt:lpstr>
      <vt:lpstr>A126110554X_Latest</vt:lpstr>
      <vt:lpstr>A126110558J</vt:lpstr>
      <vt:lpstr>A126110558J_Data</vt:lpstr>
      <vt:lpstr>A126110558J_Latest</vt:lpstr>
      <vt:lpstr>A126110562X</vt:lpstr>
      <vt:lpstr>A126110562X_Data</vt:lpstr>
      <vt:lpstr>A126110562X_Latest</vt:lpstr>
      <vt:lpstr>A126110566J</vt:lpstr>
      <vt:lpstr>A126110566J_Data</vt:lpstr>
      <vt:lpstr>A126110566J_Latest</vt:lpstr>
      <vt:lpstr>A126110570X</vt:lpstr>
      <vt:lpstr>A126110570X_Data</vt:lpstr>
      <vt:lpstr>A126110570X_Latest</vt:lpstr>
      <vt:lpstr>A126110574J</vt:lpstr>
      <vt:lpstr>A126110574J_Data</vt:lpstr>
      <vt:lpstr>A126110574J_Latest</vt:lpstr>
      <vt:lpstr>A126110578T</vt:lpstr>
      <vt:lpstr>A126110578T_Data</vt:lpstr>
      <vt:lpstr>A126110578T_Latest</vt:lpstr>
      <vt:lpstr>A126110582J</vt:lpstr>
      <vt:lpstr>A126110582J_Data</vt:lpstr>
      <vt:lpstr>A126110582J_Latest</vt:lpstr>
      <vt:lpstr>A126110586T</vt:lpstr>
      <vt:lpstr>A126110586T_Data</vt:lpstr>
      <vt:lpstr>A126110586T_Latest</vt:lpstr>
      <vt:lpstr>A126110590J</vt:lpstr>
      <vt:lpstr>A126110590J_Data</vt:lpstr>
      <vt:lpstr>A126110590J_Latest</vt:lpstr>
      <vt:lpstr>A126110594T</vt:lpstr>
      <vt:lpstr>A126110594T_Data</vt:lpstr>
      <vt:lpstr>A126110594T_Latest</vt:lpstr>
      <vt:lpstr>A126110598A</vt:lpstr>
      <vt:lpstr>A126110598A_Data</vt:lpstr>
      <vt:lpstr>A126110598A_Latest</vt:lpstr>
      <vt:lpstr>A126110602F</vt:lpstr>
      <vt:lpstr>A126110602F_Data</vt:lpstr>
      <vt:lpstr>A126110602F_Latest</vt:lpstr>
      <vt:lpstr>A126110606R</vt:lpstr>
      <vt:lpstr>A126110606R_Data</vt:lpstr>
      <vt:lpstr>A126110606R_Latest</vt:lpstr>
      <vt:lpstr>A126110610F</vt:lpstr>
      <vt:lpstr>A126110610F_Data</vt:lpstr>
      <vt:lpstr>A126110610F_Latest</vt:lpstr>
      <vt:lpstr>A126110614R</vt:lpstr>
      <vt:lpstr>A126110614R_Data</vt:lpstr>
      <vt:lpstr>A126110614R_Latest</vt:lpstr>
      <vt:lpstr>A126110618X</vt:lpstr>
      <vt:lpstr>A126110618X_Data</vt:lpstr>
      <vt:lpstr>A126110618X_Latest</vt:lpstr>
      <vt:lpstr>A126110622R</vt:lpstr>
      <vt:lpstr>A126110622R_Data</vt:lpstr>
      <vt:lpstr>A126110622R_Latest</vt:lpstr>
      <vt:lpstr>A126110626X</vt:lpstr>
      <vt:lpstr>A126110626X_Data</vt:lpstr>
      <vt:lpstr>A126110626X_Latest</vt:lpstr>
      <vt:lpstr>A126110630R</vt:lpstr>
      <vt:lpstr>A126110630R_Data</vt:lpstr>
      <vt:lpstr>A126110630R_Latest</vt:lpstr>
      <vt:lpstr>A126110634X</vt:lpstr>
      <vt:lpstr>A126110634X_Data</vt:lpstr>
      <vt:lpstr>A126110634X_Latest</vt:lpstr>
      <vt:lpstr>A126110638J</vt:lpstr>
      <vt:lpstr>A126110638J_Data</vt:lpstr>
      <vt:lpstr>A126110638J_Latest</vt:lpstr>
      <vt:lpstr>A126110642X</vt:lpstr>
      <vt:lpstr>A126110642X_Data</vt:lpstr>
      <vt:lpstr>A126110642X_Latest</vt:lpstr>
      <vt:lpstr>A126110646J</vt:lpstr>
      <vt:lpstr>A126110646J_Data</vt:lpstr>
      <vt:lpstr>A126110646J_Latest</vt:lpstr>
      <vt:lpstr>A126110650X</vt:lpstr>
      <vt:lpstr>A126110650X_Data</vt:lpstr>
      <vt:lpstr>A126110650X_Latest</vt:lpstr>
      <vt:lpstr>A126110654J</vt:lpstr>
      <vt:lpstr>A126110654J_Data</vt:lpstr>
      <vt:lpstr>A126110654J_Latest</vt:lpstr>
      <vt:lpstr>A126110658T</vt:lpstr>
      <vt:lpstr>A126110658T_Data</vt:lpstr>
      <vt:lpstr>A126110658T_Latest</vt:lpstr>
      <vt:lpstr>A126110662J</vt:lpstr>
      <vt:lpstr>A126110662J_Data</vt:lpstr>
      <vt:lpstr>A126110662J_Latest</vt:lpstr>
      <vt:lpstr>A126110666T</vt:lpstr>
      <vt:lpstr>A126110666T_Data</vt:lpstr>
      <vt:lpstr>A126110666T_Latest</vt:lpstr>
      <vt:lpstr>A126110670J</vt:lpstr>
      <vt:lpstr>A126110670J_Data</vt:lpstr>
      <vt:lpstr>A126110670J_Latest</vt:lpstr>
      <vt:lpstr>A126110674T</vt:lpstr>
      <vt:lpstr>A126110674T_Data</vt:lpstr>
      <vt:lpstr>A126110674T_Latest</vt:lpstr>
      <vt:lpstr>A126110678A</vt:lpstr>
      <vt:lpstr>A126110678A_Data</vt:lpstr>
      <vt:lpstr>A126110678A_Latest</vt:lpstr>
      <vt:lpstr>A126110682T</vt:lpstr>
      <vt:lpstr>A126110682T_Data</vt:lpstr>
      <vt:lpstr>A126110682T_Latest</vt:lpstr>
      <vt:lpstr>A126110686A</vt:lpstr>
      <vt:lpstr>A126110686A_Data</vt:lpstr>
      <vt:lpstr>A126110686A_Latest</vt:lpstr>
      <vt:lpstr>A126110690T</vt:lpstr>
      <vt:lpstr>A126110690T_Data</vt:lpstr>
      <vt:lpstr>A126110690T_Latest</vt:lpstr>
      <vt:lpstr>A126110694A</vt:lpstr>
      <vt:lpstr>A126110694A_Data</vt:lpstr>
      <vt:lpstr>A126110694A_Latest</vt:lpstr>
      <vt:lpstr>A126110698K</vt:lpstr>
      <vt:lpstr>A126110698K_Data</vt:lpstr>
      <vt:lpstr>A126110698K_Latest</vt:lpstr>
      <vt:lpstr>A126110702R</vt:lpstr>
      <vt:lpstr>A126110702R_Data</vt:lpstr>
      <vt:lpstr>A126110702R_Latest</vt:lpstr>
      <vt:lpstr>A126110706X</vt:lpstr>
      <vt:lpstr>A126110706X_Data</vt:lpstr>
      <vt:lpstr>A126110706X_Latest</vt:lpstr>
      <vt:lpstr>A126110710R</vt:lpstr>
      <vt:lpstr>A126110710R_Data</vt:lpstr>
      <vt:lpstr>A126110710R_Latest</vt:lpstr>
      <vt:lpstr>A126110714X</vt:lpstr>
      <vt:lpstr>A126110714X_Data</vt:lpstr>
      <vt:lpstr>A126110714X_Latest</vt:lpstr>
      <vt:lpstr>A126110718J</vt:lpstr>
      <vt:lpstr>A126110718J_Data</vt:lpstr>
      <vt:lpstr>A126110718J_Latest</vt:lpstr>
      <vt:lpstr>A126110722X</vt:lpstr>
      <vt:lpstr>A126110722X_Data</vt:lpstr>
      <vt:lpstr>A126110722X_Latest</vt:lpstr>
      <vt:lpstr>A126110726J</vt:lpstr>
      <vt:lpstr>A126110726J_Data</vt:lpstr>
      <vt:lpstr>A126110726J_Latest</vt:lpstr>
      <vt:lpstr>A126110730X</vt:lpstr>
      <vt:lpstr>A126110730X_Data</vt:lpstr>
      <vt:lpstr>A126110730X_Latest</vt:lpstr>
      <vt:lpstr>A126110734J</vt:lpstr>
      <vt:lpstr>A126110734J_Data</vt:lpstr>
      <vt:lpstr>A126110734J_Latest</vt:lpstr>
      <vt:lpstr>A126110738T</vt:lpstr>
      <vt:lpstr>A126110738T_Data</vt:lpstr>
      <vt:lpstr>A126110738T_Latest</vt:lpstr>
      <vt:lpstr>A126110742J</vt:lpstr>
      <vt:lpstr>A126110742J_Data</vt:lpstr>
      <vt:lpstr>A126110742J_Latest</vt:lpstr>
      <vt:lpstr>A126110746T</vt:lpstr>
      <vt:lpstr>A126110746T_Data</vt:lpstr>
      <vt:lpstr>A126110746T_Latest</vt:lpstr>
      <vt:lpstr>A126110750J</vt:lpstr>
      <vt:lpstr>A126110750J_Data</vt:lpstr>
      <vt:lpstr>A126110750J_Latest</vt:lpstr>
      <vt:lpstr>A126110754T</vt:lpstr>
      <vt:lpstr>A126110754T_Data</vt:lpstr>
      <vt:lpstr>A126110754T_Latest</vt:lpstr>
      <vt:lpstr>A126110758A</vt:lpstr>
      <vt:lpstr>A126110758A_Data</vt:lpstr>
      <vt:lpstr>A126110758A_Latest</vt:lpstr>
      <vt:lpstr>A126110762T</vt:lpstr>
      <vt:lpstr>A126110762T_Data</vt:lpstr>
      <vt:lpstr>A126110762T_Latest</vt:lpstr>
      <vt:lpstr>A126110766A</vt:lpstr>
      <vt:lpstr>A126110766A_Data</vt:lpstr>
      <vt:lpstr>A126110766A_Latest</vt:lpstr>
      <vt:lpstr>A126110770T</vt:lpstr>
      <vt:lpstr>A126110770T_Data</vt:lpstr>
      <vt:lpstr>A126110770T_Latest</vt:lpstr>
      <vt:lpstr>A126110774A</vt:lpstr>
      <vt:lpstr>A126110774A_Data</vt:lpstr>
      <vt:lpstr>A126110774A_Latest</vt:lpstr>
      <vt:lpstr>A126110778K</vt:lpstr>
      <vt:lpstr>A126110778K_Data</vt:lpstr>
      <vt:lpstr>A126110778K_Latest</vt:lpstr>
      <vt:lpstr>A126110782A</vt:lpstr>
      <vt:lpstr>A126110782A_Data</vt:lpstr>
      <vt:lpstr>A126110782A_Latest</vt:lpstr>
      <vt:lpstr>A126110786K</vt:lpstr>
      <vt:lpstr>A126110786K_Data</vt:lpstr>
      <vt:lpstr>A126110786K_Latest</vt:lpstr>
      <vt:lpstr>A126110790A</vt:lpstr>
      <vt:lpstr>A126110790A_Data</vt:lpstr>
      <vt:lpstr>A126110790A_Latest</vt:lpstr>
      <vt:lpstr>A126110794K</vt:lpstr>
      <vt:lpstr>A126110794K_Data</vt:lpstr>
      <vt:lpstr>A126110794K_Latest</vt:lpstr>
      <vt:lpstr>A126110798V</vt:lpstr>
      <vt:lpstr>A126110798V_Data</vt:lpstr>
      <vt:lpstr>A126110798V_Latest</vt:lpstr>
      <vt:lpstr>A126110802X</vt:lpstr>
      <vt:lpstr>A126110802X_Data</vt:lpstr>
      <vt:lpstr>A126110802X_Latest</vt:lpstr>
      <vt:lpstr>A126110806J</vt:lpstr>
      <vt:lpstr>A126110806J_Data</vt:lpstr>
      <vt:lpstr>A126110806J_Latest</vt:lpstr>
      <vt:lpstr>A126110810X</vt:lpstr>
      <vt:lpstr>A126110810X_Data</vt:lpstr>
      <vt:lpstr>A126110810X_Latest</vt:lpstr>
      <vt:lpstr>A126110814J</vt:lpstr>
      <vt:lpstr>A126110814J_Data</vt:lpstr>
      <vt:lpstr>A126110814J_Latest</vt:lpstr>
      <vt:lpstr>A126110818T</vt:lpstr>
      <vt:lpstr>A126110818T_Data</vt:lpstr>
      <vt:lpstr>A126110818T_Latest</vt:lpstr>
      <vt:lpstr>A126110822J</vt:lpstr>
      <vt:lpstr>A126110822J_Data</vt:lpstr>
      <vt:lpstr>A126110822J_Latest</vt:lpstr>
      <vt:lpstr>A126110826T</vt:lpstr>
      <vt:lpstr>A126110826T_Data</vt:lpstr>
      <vt:lpstr>A126110826T_Latest</vt:lpstr>
      <vt:lpstr>A126110830J</vt:lpstr>
      <vt:lpstr>A126110830J_Data</vt:lpstr>
      <vt:lpstr>A126110830J_Latest</vt:lpstr>
      <vt:lpstr>A126110834T</vt:lpstr>
      <vt:lpstr>A126110834T_Data</vt:lpstr>
      <vt:lpstr>A126110834T_Latest</vt:lpstr>
      <vt:lpstr>A126110838A</vt:lpstr>
      <vt:lpstr>A126110838A_Data</vt:lpstr>
      <vt:lpstr>A126110838A_Latest</vt:lpstr>
      <vt:lpstr>A126110842T</vt:lpstr>
      <vt:lpstr>A126110842T_Data</vt:lpstr>
      <vt:lpstr>A126110842T_Latest</vt:lpstr>
      <vt:lpstr>A126110846A</vt:lpstr>
      <vt:lpstr>A126110846A_Data</vt:lpstr>
      <vt:lpstr>A126110846A_Latest</vt:lpstr>
      <vt:lpstr>A126110850T</vt:lpstr>
      <vt:lpstr>A126110850T_Data</vt:lpstr>
      <vt:lpstr>A126110850T_Latest</vt:lpstr>
      <vt:lpstr>A126110854A</vt:lpstr>
      <vt:lpstr>A126110854A_Data</vt:lpstr>
      <vt:lpstr>A126110854A_Latest</vt:lpstr>
      <vt:lpstr>A126110858K</vt:lpstr>
      <vt:lpstr>A126110858K_Data</vt:lpstr>
      <vt:lpstr>A126110858K_Latest</vt:lpstr>
      <vt:lpstr>A126110862A</vt:lpstr>
      <vt:lpstr>A126110862A_Data</vt:lpstr>
      <vt:lpstr>A126110862A_Latest</vt:lpstr>
      <vt:lpstr>A126110866K</vt:lpstr>
      <vt:lpstr>A126110866K_Data</vt:lpstr>
      <vt:lpstr>A126110866K_Latest</vt:lpstr>
      <vt:lpstr>A126110870A</vt:lpstr>
      <vt:lpstr>A126110870A_Data</vt:lpstr>
      <vt:lpstr>A126110870A_Latest</vt:lpstr>
      <vt:lpstr>A126110874K</vt:lpstr>
      <vt:lpstr>A126110874K_Data</vt:lpstr>
      <vt:lpstr>A126110874K_Latest</vt:lpstr>
      <vt:lpstr>A126110878V</vt:lpstr>
      <vt:lpstr>A126110878V_Data</vt:lpstr>
      <vt:lpstr>A126110878V_Latest</vt:lpstr>
      <vt:lpstr>A126110882K</vt:lpstr>
      <vt:lpstr>A126110882K_Data</vt:lpstr>
      <vt:lpstr>A126110882K_Latest</vt:lpstr>
      <vt:lpstr>A126110886V</vt:lpstr>
      <vt:lpstr>A126110886V_Data</vt:lpstr>
      <vt:lpstr>A126110886V_Latest</vt:lpstr>
      <vt:lpstr>A126110890K</vt:lpstr>
      <vt:lpstr>A126110890K_Data</vt:lpstr>
      <vt:lpstr>A126110890K_Latest</vt:lpstr>
      <vt:lpstr>A126110894V</vt:lpstr>
      <vt:lpstr>A126110894V_Data</vt:lpstr>
      <vt:lpstr>A126110894V_Latest</vt:lpstr>
      <vt:lpstr>A126110898C</vt:lpstr>
      <vt:lpstr>A126110898C_Data</vt:lpstr>
      <vt:lpstr>A126110898C_Latest</vt:lpstr>
      <vt:lpstr>A126110902J</vt:lpstr>
      <vt:lpstr>A126110902J_Data</vt:lpstr>
      <vt:lpstr>A126110902J_Latest</vt:lpstr>
      <vt:lpstr>A126110906T</vt:lpstr>
      <vt:lpstr>A126110906T_Data</vt:lpstr>
      <vt:lpstr>A126110906T_Latest</vt:lpstr>
      <vt:lpstr>A126110910J</vt:lpstr>
      <vt:lpstr>A126110910J_Data</vt:lpstr>
      <vt:lpstr>A126110910J_Latest</vt:lpstr>
      <vt:lpstr>A126110914T</vt:lpstr>
      <vt:lpstr>A126110914T_Data</vt:lpstr>
      <vt:lpstr>A126110914T_Latest</vt:lpstr>
      <vt:lpstr>A126110918A</vt:lpstr>
      <vt:lpstr>A126110918A_Data</vt:lpstr>
      <vt:lpstr>A126110918A_Latest</vt:lpstr>
      <vt:lpstr>A126110922T</vt:lpstr>
      <vt:lpstr>A126110922T_Data</vt:lpstr>
      <vt:lpstr>A126110922T_Latest</vt:lpstr>
      <vt:lpstr>A126110926A</vt:lpstr>
      <vt:lpstr>A126110926A_Data</vt:lpstr>
      <vt:lpstr>A126110926A_Latest</vt:lpstr>
      <vt:lpstr>A126110930T</vt:lpstr>
      <vt:lpstr>A126110930T_Data</vt:lpstr>
      <vt:lpstr>A126110930T_Latest</vt:lpstr>
      <vt:lpstr>A126110934A</vt:lpstr>
      <vt:lpstr>A126110934A_Data</vt:lpstr>
      <vt:lpstr>A126110934A_Latest</vt:lpstr>
      <vt:lpstr>A126110938K</vt:lpstr>
      <vt:lpstr>A126110938K_Data</vt:lpstr>
      <vt:lpstr>A126110938K_Latest</vt:lpstr>
      <vt:lpstr>A126110942A</vt:lpstr>
      <vt:lpstr>A126110942A_Data</vt:lpstr>
      <vt:lpstr>A126110942A_Latest</vt:lpstr>
      <vt:lpstr>A126110946K</vt:lpstr>
      <vt:lpstr>A126110946K_Data</vt:lpstr>
      <vt:lpstr>A126110946K_Latest</vt:lpstr>
      <vt:lpstr>A126110950A</vt:lpstr>
      <vt:lpstr>A126110950A_Data</vt:lpstr>
      <vt:lpstr>A126110950A_Latest</vt:lpstr>
      <vt:lpstr>A126110954K</vt:lpstr>
      <vt:lpstr>A126110954K_Data</vt:lpstr>
      <vt:lpstr>A126110954K_Latest</vt:lpstr>
      <vt:lpstr>A126110958V</vt:lpstr>
      <vt:lpstr>A126110958V_Data</vt:lpstr>
      <vt:lpstr>A126110958V_Latest</vt:lpstr>
      <vt:lpstr>A126110962K</vt:lpstr>
      <vt:lpstr>A126110962K_Data</vt:lpstr>
      <vt:lpstr>A126110962K_Latest</vt:lpstr>
      <vt:lpstr>A126110966V</vt:lpstr>
      <vt:lpstr>A126110966V_Data</vt:lpstr>
      <vt:lpstr>A126110966V_Latest</vt:lpstr>
      <vt:lpstr>A126110970K</vt:lpstr>
      <vt:lpstr>A126110970K_Data</vt:lpstr>
      <vt:lpstr>A126110970K_Latest</vt:lpstr>
      <vt:lpstr>A126110974V</vt:lpstr>
      <vt:lpstr>A126110974V_Data</vt:lpstr>
      <vt:lpstr>A126110974V_Latest</vt:lpstr>
      <vt:lpstr>A126110978C</vt:lpstr>
      <vt:lpstr>A126110978C_Data</vt:lpstr>
      <vt:lpstr>A126110978C_Latest</vt:lpstr>
      <vt:lpstr>A126110982V</vt:lpstr>
      <vt:lpstr>A126110982V_Data</vt:lpstr>
      <vt:lpstr>A126110982V_Latest</vt:lpstr>
      <vt:lpstr>A126110986C</vt:lpstr>
      <vt:lpstr>A126110986C_Data</vt:lpstr>
      <vt:lpstr>A126110986C_Latest</vt:lpstr>
      <vt:lpstr>A126110990V</vt:lpstr>
      <vt:lpstr>A126110990V_Data</vt:lpstr>
      <vt:lpstr>A126110990V_Latest</vt:lpstr>
      <vt:lpstr>A126110994C</vt:lpstr>
      <vt:lpstr>A126110994C_Data</vt:lpstr>
      <vt:lpstr>A126110994C_Latest</vt:lpstr>
      <vt:lpstr>A126110998L</vt:lpstr>
      <vt:lpstr>A126110998L_Data</vt:lpstr>
      <vt:lpstr>A126110998L_Latest</vt:lpstr>
      <vt:lpstr>A126111002V</vt:lpstr>
      <vt:lpstr>A126111002V_Data</vt:lpstr>
      <vt:lpstr>A126111002V_Latest</vt:lpstr>
      <vt:lpstr>A126111006C</vt:lpstr>
      <vt:lpstr>A126111006C_Data</vt:lpstr>
      <vt:lpstr>A126111006C_Latest</vt:lpstr>
      <vt:lpstr>A126111010V</vt:lpstr>
      <vt:lpstr>A126111010V_Data</vt:lpstr>
      <vt:lpstr>A126111010V_Latest</vt:lpstr>
      <vt:lpstr>A126111014C</vt:lpstr>
      <vt:lpstr>A126111014C_Data</vt:lpstr>
      <vt:lpstr>A126111014C_Latest</vt:lpstr>
      <vt:lpstr>A126111018L</vt:lpstr>
      <vt:lpstr>A126111018L_Data</vt:lpstr>
      <vt:lpstr>A126111018L_Latest</vt:lpstr>
      <vt:lpstr>A126111022C</vt:lpstr>
      <vt:lpstr>A126111022C_Data</vt:lpstr>
      <vt:lpstr>A126111022C_Latest</vt:lpstr>
      <vt:lpstr>A126111026L</vt:lpstr>
      <vt:lpstr>A126111026L_Data</vt:lpstr>
      <vt:lpstr>A126111026L_Latest</vt:lpstr>
      <vt:lpstr>A126111030C</vt:lpstr>
      <vt:lpstr>A126111030C_Data</vt:lpstr>
      <vt:lpstr>A126111030C_Latest</vt:lpstr>
      <vt:lpstr>A126111034L</vt:lpstr>
      <vt:lpstr>A126111034L_Data</vt:lpstr>
      <vt:lpstr>A126111034L_Latest</vt:lpstr>
      <vt:lpstr>A126111038W</vt:lpstr>
      <vt:lpstr>A126111038W_Data</vt:lpstr>
      <vt:lpstr>A126111038W_Latest</vt:lpstr>
      <vt:lpstr>A126111042L</vt:lpstr>
      <vt:lpstr>A126111042L_Data</vt:lpstr>
      <vt:lpstr>A126111042L_Latest</vt:lpstr>
      <vt:lpstr>A126111046W</vt:lpstr>
      <vt:lpstr>A126111046W_Data</vt:lpstr>
      <vt:lpstr>A126111046W_Latest</vt:lpstr>
      <vt:lpstr>A126111050L</vt:lpstr>
      <vt:lpstr>A126111050L_Data</vt:lpstr>
      <vt:lpstr>A126111050L_Latest</vt:lpstr>
      <vt:lpstr>A126111054W</vt:lpstr>
      <vt:lpstr>A126111054W_Data</vt:lpstr>
      <vt:lpstr>A126111054W_Latest</vt:lpstr>
      <vt:lpstr>A126111058F</vt:lpstr>
      <vt:lpstr>A126111058F_Data</vt:lpstr>
      <vt:lpstr>A126111058F_Latest</vt:lpstr>
      <vt:lpstr>A126111062W</vt:lpstr>
      <vt:lpstr>A126111062W_Data</vt:lpstr>
      <vt:lpstr>A126111062W_Latest</vt:lpstr>
      <vt:lpstr>A126111066F</vt:lpstr>
      <vt:lpstr>A126111066F_Data</vt:lpstr>
      <vt:lpstr>A126111066F_Latest</vt:lpstr>
      <vt:lpstr>A126111070W</vt:lpstr>
      <vt:lpstr>A126111070W_Data</vt:lpstr>
      <vt:lpstr>A126111070W_Latest</vt:lpstr>
      <vt:lpstr>A126111074F</vt:lpstr>
      <vt:lpstr>A126111074F_Data</vt:lpstr>
      <vt:lpstr>A126111074F_Latest</vt:lpstr>
      <vt:lpstr>A126111078R</vt:lpstr>
      <vt:lpstr>A126111078R_Data</vt:lpstr>
      <vt:lpstr>A126111078R_Latest</vt:lpstr>
      <vt:lpstr>A126111082F</vt:lpstr>
      <vt:lpstr>A126111082F_Data</vt:lpstr>
      <vt:lpstr>A126111082F_Latest</vt:lpstr>
      <vt:lpstr>A126111086R</vt:lpstr>
      <vt:lpstr>A126111086R_Data</vt:lpstr>
      <vt:lpstr>A126111086R_Latest</vt:lpstr>
      <vt:lpstr>A126111090F</vt:lpstr>
      <vt:lpstr>A126111090F_Data</vt:lpstr>
      <vt:lpstr>A126111090F_Latest</vt:lpstr>
      <vt:lpstr>A126111094R</vt:lpstr>
      <vt:lpstr>A126111094R_Data</vt:lpstr>
      <vt:lpstr>A126111094R_Latest</vt:lpstr>
      <vt:lpstr>A126111098X</vt:lpstr>
      <vt:lpstr>A126111098X_Data</vt:lpstr>
      <vt:lpstr>A126111098X_Latest</vt:lpstr>
      <vt:lpstr>A126111102C</vt:lpstr>
      <vt:lpstr>A126111102C_Data</vt:lpstr>
      <vt:lpstr>A126111102C_Latest</vt:lpstr>
      <vt:lpstr>A126111106L</vt:lpstr>
      <vt:lpstr>A126111106L_Data</vt:lpstr>
      <vt:lpstr>A126111106L_Latest</vt:lpstr>
      <vt:lpstr>A126111110C</vt:lpstr>
      <vt:lpstr>A126111110C_Data</vt:lpstr>
      <vt:lpstr>A126111110C_Latest</vt:lpstr>
      <vt:lpstr>A126111114L</vt:lpstr>
      <vt:lpstr>A126111114L_Data</vt:lpstr>
      <vt:lpstr>A126111114L_Latest</vt:lpstr>
      <vt:lpstr>A126111118W</vt:lpstr>
      <vt:lpstr>A126111118W_Data</vt:lpstr>
      <vt:lpstr>A126111118W_Latest</vt:lpstr>
      <vt:lpstr>A126111122L</vt:lpstr>
      <vt:lpstr>A126111122L_Data</vt:lpstr>
      <vt:lpstr>A126111122L_Latest</vt:lpstr>
      <vt:lpstr>A126111126W</vt:lpstr>
      <vt:lpstr>A126111126W_Data</vt:lpstr>
      <vt:lpstr>A126111126W_Latest</vt:lpstr>
      <vt:lpstr>A126111130L</vt:lpstr>
      <vt:lpstr>A126111130L_Data</vt:lpstr>
      <vt:lpstr>A126111130L_Latest</vt:lpstr>
      <vt:lpstr>A126111134W</vt:lpstr>
      <vt:lpstr>A126111134W_Data</vt:lpstr>
      <vt:lpstr>A126111134W_Latest</vt:lpstr>
      <vt:lpstr>A126111138F</vt:lpstr>
      <vt:lpstr>A126111138F_Data</vt:lpstr>
      <vt:lpstr>A126111138F_Latest</vt:lpstr>
      <vt:lpstr>A126111142W</vt:lpstr>
      <vt:lpstr>A126111142W_Data</vt:lpstr>
      <vt:lpstr>A126111142W_Latest</vt:lpstr>
      <vt:lpstr>A126111146F</vt:lpstr>
      <vt:lpstr>A126111146F_Data</vt:lpstr>
      <vt:lpstr>A126111146F_Latest</vt:lpstr>
      <vt:lpstr>A126111150W</vt:lpstr>
      <vt:lpstr>A126111150W_Data</vt:lpstr>
      <vt:lpstr>A126111150W_Latest</vt:lpstr>
      <vt:lpstr>A126111154F</vt:lpstr>
      <vt:lpstr>A126111154F_Data</vt:lpstr>
      <vt:lpstr>A126111154F_Latest</vt:lpstr>
      <vt:lpstr>A126111158R</vt:lpstr>
      <vt:lpstr>A126111158R_Data</vt:lpstr>
      <vt:lpstr>A126111158R_Latest</vt:lpstr>
      <vt:lpstr>A126111162F</vt:lpstr>
      <vt:lpstr>A126111162F_Data</vt:lpstr>
      <vt:lpstr>A126111162F_Latest</vt:lpstr>
      <vt:lpstr>A126111166R</vt:lpstr>
      <vt:lpstr>A126111166R_Data</vt:lpstr>
      <vt:lpstr>A126111166R_Latest</vt:lpstr>
      <vt:lpstr>A126111170F</vt:lpstr>
      <vt:lpstr>A126111170F_Data</vt:lpstr>
      <vt:lpstr>A126111170F_Latest</vt:lpstr>
      <vt:lpstr>A126111174R</vt:lpstr>
      <vt:lpstr>A126111174R_Data</vt:lpstr>
      <vt:lpstr>A126111174R_Latest</vt:lpstr>
      <vt:lpstr>A126111178X</vt:lpstr>
      <vt:lpstr>A126111178X_Data</vt:lpstr>
      <vt:lpstr>A126111178X_Latest</vt:lpstr>
      <vt:lpstr>A126111182R</vt:lpstr>
      <vt:lpstr>A126111182R_Data</vt:lpstr>
      <vt:lpstr>A126111182R_Latest</vt:lpstr>
      <vt:lpstr>A126111186X</vt:lpstr>
      <vt:lpstr>A126111186X_Data</vt:lpstr>
      <vt:lpstr>A126111186X_Latest</vt:lpstr>
      <vt:lpstr>A126111190R</vt:lpstr>
      <vt:lpstr>A126111190R_Data</vt:lpstr>
      <vt:lpstr>A126111190R_Latest</vt:lpstr>
      <vt:lpstr>A126111194X</vt:lpstr>
      <vt:lpstr>A126111194X_Data</vt:lpstr>
      <vt:lpstr>A126111194X_Latest</vt:lpstr>
      <vt:lpstr>A126111198J</vt:lpstr>
      <vt:lpstr>A126111198J_Data</vt:lpstr>
      <vt:lpstr>A126111198J_Latest</vt:lpstr>
      <vt:lpstr>A126111202L</vt:lpstr>
      <vt:lpstr>A126111202L_Data</vt:lpstr>
      <vt:lpstr>A126111202L_Latest</vt:lpstr>
      <vt:lpstr>A126111206W</vt:lpstr>
      <vt:lpstr>A126111206W_Data</vt:lpstr>
      <vt:lpstr>A126111206W_Latest</vt:lpstr>
      <vt:lpstr>A126111210L</vt:lpstr>
      <vt:lpstr>A126111210L_Data</vt:lpstr>
      <vt:lpstr>A126111210L_Latest</vt:lpstr>
      <vt:lpstr>A126111214W</vt:lpstr>
      <vt:lpstr>A126111214W_Data</vt:lpstr>
      <vt:lpstr>A126111214W_Latest</vt:lpstr>
      <vt:lpstr>A126111218F</vt:lpstr>
      <vt:lpstr>A126111218F_Data</vt:lpstr>
      <vt:lpstr>A126111218F_Latest</vt:lpstr>
      <vt:lpstr>A126111222W</vt:lpstr>
      <vt:lpstr>A126111222W_Data</vt:lpstr>
      <vt:lpstr>A126111222W_Latest</vt:lpstr>
      <vt:lpstr>A126111226F</vt:lpstr>
      <vt:lpstr>A126111226F_Data</vt:lpstr>
      <vt:lpstr>A126111226F_Latest</vt:lpstr>
      <vt:lpstr>A126111230W</vt:lpstr>
      <vt:lpstr>A126111230W_Data</vt:lpstr>
      <vt:lpstr>A126111230W_Latest</vt:lpstr>
      <vt:lpstr>A126111234F</vt:lpstr>
      <vt:lpstr>A126111234F_Data</vt:lpstr>
      <vt:lpstr>A126111234F_Latest</vt:lpstr>
      <vt:lpstr>A126111238R</vt:lpstr>
      <vt:lpstr>A126111238R_Data</vt:lpstr>
      <vt:lpstr>A126111238R_Latest</vt:lpstr>
      <vt:lpstr>A126111242F</vt:lpstr>
      <vt:lpstr>A126111242F_Data</vt:lpstr>
      <vt:lpstr>A126111242F_Latest</vt:lpstr>
      <vt:lpstr>A126111246R</vt:lpstr>
      <vt:lpstr>A126111246R_Data</vt:lpstr>
      <vt:lpstr>A126111246R_Latest</vt:lpstr>
      <vt:lpstr>A126111250F</vt:lpstr>
      <vt:lpstr>A126111250F_Data</vt:lpstr>
      <vt:lpstr>A126111250F_Latest</vt:lpstr>
      <vt:lpstr>A126111254R</vt:lpstr>
      <vt:lpstr>A126111254R_Data</vt:lpstr>
      <vt:lpstr>A126111254R_Latest</vt:lpstr>
      <vt:lpstr>A126111258X</vt:lpstr>
      <vt:lpstr>A126111258X_Data</vt:lpstr>
      <vt:lpstr>A126111258X_Latest</vt:lpstr>
      <vt:lpstr>A126111262R</vt:lpstr>
      <vt:lpstr>A126111262R_Data</vt:lpstr>
      <vt:lpstr>A126111262R_Latest</vt:lpstr>
      <vt:lpstr>A126111266X</vt:lpstr>
      <vt:lpstr>A126111266X_Data</vt:lpstr>
      <vt:lpstr>A126111266X_Latest</vt:lpstr>
      <vt:lpstr>A126111270R</vt:lpstr>
      <vt:lpstr>A126111270R_Data</vt:lpstr>
      <vt:lpstr>A126111270R_Latest</vt:lpstr>
      <vt:lpstr>A126111274X</vt:lpstr>
      <vt:lpstr>A126111274X_Data</vt:lpstr>
      <vt:lpstr>A126111274X_Latest</vt:lpstr>
      <vt:lpstr>A126111278J</vt:lpstr>
      <vt:lpstr>A126111278J_Data</vt:lpstr>
      <vt:lpstr>A126111278J_Latest</vt:lpstr>
      <vt:lpstr>A126111282X</vt:lpstr>
      <vt:lpstr>A126111282X_Data</vt:lpstr>
      <vt:lpstr>A126111282X_Latest</vt:lpstr>
      <vt:lpstr>A126111286J</vt:lpstr>
      <vt:lpstr>A126111286J_Data</vt:lpstr>
      <vt:lpstr>A126111286J_Latest</vt:lpstr>
      <vt:lpstr>A126111290X</vt:lpstr>
      <vt:lpstr>A126111290X_Data</vt:lpstr>
      <vt:lpstr>A126111290X_Latest</vt:lpstr>
      <vt:lpstr>A126111294J</vt:lpstr>
      <vt:lpstr>A126111294J_Data</vt:lpstr>
      <vt:lpstr>A126111294J_Latest</vt:lpstr>
      <vt:lpstr>A126111298T</vt:lpstr>
      <vt:lpstr>A126111298T_Data</vt:lpstr>
      <vt:lpstr>A126111298T_Latest</vt:lpstr>
      <vt:lpstr>A126111302W</vt:lpstr>
      <vt:lpstr>A126111302W_Data</vt:lpstr>
      <vt:lpstr>A126111302W_Latest</vt:lpstr>
      <vt:lpstr>A126111306F</vt:lpstr>
      <vt:lpstr>A126111306F_Data</vt:lpstr>
      <vt:lpstr>A126111306F_Latest</vt:lpstr>
      <vt:lpstr>A126111310W</vt:lpstr>
      <vt:lpstr>A126111310W_Data</vt:lpstr>
      <vt:lpstr>A126111310W_Latest</vt:lpstr>
      <vt:lpstr>A126111314F</vt:lpstr>
      <vt:lpstr>A126111314F_Data</vt:lpstr>
      <vt:lpstr>A126111314F_Latest</vt:lpstr>
      <vt:lpstr>A126111318R</vt:lpstr>
      <vt:lpstr>A126111318R_Data</vt:lpstr>
      <vt:lpstr>A126111318R_Latest</vt:lpstr>
      <vt:lpstr>A126111322F</vt:lpstr>
      <vt:lpstr>A126111322F_Data</vt:lpstr>
      <vt:lpstr>A126111322F_Latest</vt:lpstr>
      <vt:lpstr>A126111326R</vt:lpstr>
      <vt:lpstr>A126111326R_Data</vt:lpstr>
      <vt:lpstr>A126111326R_Latest</vt:lpstr>
      <vt:lpstr>A126111330F</vt:lpstr>
      <vt:lpstr>A126111330F_Data</vt:lpstr>
      <vt:lpstr>A126111330F_Latest</vt:lpstr>
      <vt:lpstr>A126111334R</vt:lpstr>
      <vt:lpstr>A126111334R_Data</vt:lpstr>
      <vt:lpstr>A126111334R_Latest</vt:lpstr>
      <vt:lpstr>A126112458K</vt:lpstr>
      <vt:lpstr>A126112458K_Data</vt:lpstr>
      <vt:lpstr>A126112458K_Latest</vt:lpstr>
      <vt:lpstr>A126112462A</vt:lpstr>
      <vt:lpstr>A126112462A_Data</vt:lpstr>
      <vt:lpstr>A126112462A_Latest</vt:lpstr>
      <vt:lpstr>A126112466K</vt:lpstr>
      <vt:lpstr>A126112466K_Data</vt:lpstr>
      <vt:lpstr>A126112466K_Latest</vt:lpstr>
      <vt:lpstr>A126112470A</vt:lpstr>
      <vt:lpstr>A126112470A_Data</vt:lpstr>
      <vt:lpstr>A126112470A_Latest</vt:lpstr>
      <vt:lpstr>A126112474K</vt:lpstr>
      <vt:lpstr>A126112474K_Data</vt:lpstr>
      <vt:lpstr>A126112474K_Latest</vt:lpstr>
      <vt:lpstr>A126112478V</vt:lpstr>
      <vt:lpstr>A126112478V_Data</vt:lpstr>
      <vt:lpstr>A126112478V_Latest</vt:lpstr>
      <vt:lpstr>A126112482K</vt:lpstr>
      <vt:lpstr>A126112482K_Data</vt:lpstr>
      <vt:lpstr>A126112482K_Latest</vt:lpstr>
      <vt:lpstr>A126112486V</vt:lpstr>
      <vt:lpstr>A126112486V_Data</vt:lpstr>
      <vt:lpstr>A126112486V_Latest</vt:lpstr>
      <vt:lpstr>A126112490K</vt:lpstr>
      <vt:lpstr>A126112490K_Data</vt:lpstr>
      <vt:lpstr>A126112490K_Latest</vt:lpstr>
      <vt:lpstr>A126112494V</vt:lpstr>
      <vt:lpstr>A126112494V_Data</vt:lpstr>
      <vt:lpstr>A126112494V_Latest</vt:lpstr>
      <vt:lpstr>A126112498C</vt:lpstr>
      <vt:lpstr>A126112498C_Data</vt:lpstr>
      <vt:lpstr>A126112498C_Latest</vt:lpstr>
      <vt:lpstr>A126112502J</vt:lpstr>
      <vt:lpstr>A126112502J_Data</vt:lpstr>
      <vt:lpstr>A126112502J_Latest</vt:lpstr>
      <vt:lpstr>A126112506T</vt:lpstr>
      <vt:lpstr>A126112506T_Data</vt:lpstr>
      <vt:lpstr>A126112506T_Latest</vt:lpstr>
      <vt:lpstr>A126112510J</vt:lpstr>
      <vt:lpstr>A126112510J_Data</vt:lpstr>
      <vt:lpstr>A126112510J_Latest</vt:lpstr>
      <vt:lpstr>A126112514T</vt:lpstr>
      <vt:lpstr>A126112514T_Data</vt:lpstr>
      <vt:lpstr>A126112514T_Latest</vt:lpstr>
      <vt:lpstr>A126112518A</vt:lpstr>
      <vt:lpstr>A126112518A_Data</vt:lpstr>
      <vt:lpstr>A126112518A_Latest</vt:lpstr>
      <vt:lpstr>A126112522T</vt:lpstr>
      <vt:lpstr>A126112522T_Data</vt:lpstr>
      <vt:lpstr>A126112522T_Latest</vt:lpstr>
      <vt:lpstr>A126112526A</vt:lpstr>
      <vt:lpstr>A126112526A_Data</vt:lpstr>
      <vt:lpstr>A126112526A_Latest</vt:lpstr>
      <vt:lpstr>A126112530T</vt:lpstr>
      <vt:lpstr>A126112530T_Data</vt:lpstr>
      <vt:lpstr>A126112530T_Latest</vt:lpstr>
      <vt:lpstr>A126112534A</vt:lpstr>
      <vt:lpstr>A126112534A_Data</vt:lpstr>
      <vt:lpstr>A126112534A_Latest</vt:lpstr>
      <vt:lpstr>A126112538K</vt:lpstr>
      <vt:lpstr>A126112538K_Data</vt:lpstr>
      <vt:lpstr>A126112538K_Latest</vt:lpstr>
      <vt:lpstr>A126112542A</vt:lpstr>
      <vt:lpstr>A126112542A_Data</vt:lpstr>
      <vt:lpstr>A126112542A_Latest</vt:lpstr>
      <vt:lpstr>A126112546K</vt:lpstr>
      <vt:lpstr>A126112546K_Data</vt:lpstr>
      <vt:lpstr>A126112546K_Latest</vt:lpstr>
      <vt:lpstr>A126112550A</vt:lpstr>
      <vt:lpstr>A126112550A_Data</vt:lpstr>
      <vt:lpstr>A126112550A_Latest</vt:lpstr>
      <vt:lpstr>A126112554K</vt:lpstr>
      <vt:lpstr>A126112554K_Data</vt:lpstr>
      <vt:lpstr>A126112554K_Latest</vt:lpstr>
      <vt:lpstr>A126112558V</vt:lpstr>
      <vt:lpstr>A126112558V_Data</vt:lpstr>
      <vt:lpstr>A126112558V_Latest</vt:lpstr>
      <vt:lpstr>A126112562K</vt:lpstr>
      <vt:lpstr>A126112562K_Data</vt:lpstr>
      <vt:lpstr>A126112562K_Latest</vt:lpstr>
      <vt:lpstr>A126112566V</vt:lpstr>
      <vt:lpstr>A126112566V_Data</vt:lpstr>
      <vt:lpstr>A126112566V_Latest</vt:lpstr>
      <vt:lpstr>A126112570K</vt:lpstr>
      <vt:lpstr>A126112570K_Data</vt:lpstr>
      <vt:lpstr>A126112570K_Latest</vt:lpstr>
      <vt:lpstr>A126112574V</vt:lpstr>
      <vt:lpstr>A126112574V_Data</vt:lpstr>
      <vt:lpstr>A126112574V_Latest</vt:lpstr>
      <vt:lpstr>A126112578C</vt:lpstr>
      <vt:lpstr>A126112578C_Data</vt:lpstr>
      <vt:lpstr>A126112578C_Latest</vt:lpstr>
      <vt:lpstr>A126112582V</vt:lpstr>
      <vt:lpstr>A126112582V_Data</vt:lpstr>
      <vt:lpstr>A126112582V_Latest</vt:lpstr>
      <vt:lpstr>A126112586C</vt:lpstr>
      <vt:lpstr>A126112586C_Data</vt:lpstr>
      <vt:lpstr>A126112586C_Latest</vt:lpstr>
      <vt:lpstr>A126112590V</vt:lpstr>
      <vt:lpstr>A126112590V_Data</vt:lpstr>
      <vt:lpstr>A126112590V_Latest</vt:lpstr>
      <vt:lpstr>A126112594C</vt:lpstr>
      <vt:lpstr>A126112594C_Data</vt:lpstr>
      <vt:lpstr>A126112594C_Latest</vt:lpstr>
      <vt:lpstr>A126113718L</vt:lpstr>
      <vt:lpstr>A126113718L_Data</vt:lpstr>
      <vt:lpstr>A126113718L_Latest</vt:lpstr>
      <vt:lpstr>A126113722C</vt:lpstr>
      <vt:lpstr>A126113722C_Data</vt:lpstr>
      <vt:lpstr>A126113722C_Latest</vt:lpstr>
      <vt:lpstr>A126113726L</vt:lpstr>
      <vt:lpstr>A126113726L_Data</vt:lpstr>
      <vt:lpstr>A126113726L_Latest</vt:lpstr>
      <vt:lpstr>A126113730C</vt:lpstr>
      <vt:lpstr>A126113730C_Data</vt:lpstr>
      <vt:lpstr>A126113730C_Latest</vt:lpstr>
      <vt:lpstr>A126113734L</vt:lpstr>
      <vt:lpstr>A126113734L_Data</vt:lpstr>
      <vt:lpstr>A126113734L_Latest</vt:lpstr>
      <vt:lpstr>A126113738W</vt:lpstr>
      <vt:lpstr>A126113738W_Data</vt:lpstr>
      <vt:lpstr>A126113738W_Latest</vt:lpstr>
      <vt:lpstr>A126113742L</vt:lpstr>
      <vt:lpstr>A126113742L_Data</vt:lpstr>
      <vt:lpstr>A126113742L_Latest</vt:lpstr>
      <vt:lpstr>A126113746W</vt:lpstr>
      <vt:lpstr>A126113746W_Data</vt:lpstr>
      <vt:lpstr>A126113746W_Latest</vt:lpstr>
      <vt:lpstr>A126113750L</vt:lpstr>
      <vt:lpstr>A126113750L_Data</vt:lpstr>
      <vt:lpstr>A126113750L_Latest</vt:lpstr>
      <vt:lpstr>A126113754W</vt:lpstr>
      <vt:lpstr>A126113754W_Data</vt:lpstr>
      <vt:lpstr>A126113754W_Latest</vt:lpstr>
      <vt:lpstr>A126113758F</vt:lpstr>
      <vt:lpstr>A126113758F_Data</vt:lpstr>
      <vt:lpstr>A126113758F_Latest</vt:lpstr>
      <vt:lpstr>A126113762W</vt:lpstr>
      <vt:lpstr>A126113762W_Data</vt:lpstr>
      <vt:lpstr>A126113762W_Latest</vt:lpstr>
      <vt:lpstr>A126113766F</vt:lpstr>
      <vt:lpstr>A126113766F_Data</vt:lpstr>
      <vt:lpstr>A126113766F_Latest</vt:lpstr>
      <vt:lpstr>A126113770W</vt:lpstr>
      <vt:lpstr>A126113770W_Data</vt:lpstr>
      <vt:lpstr>A126113770W_Latest</vt:lpstr>
      <vt:lpstr>A126113774F</vt:lpstr>
      <vt:lpstr>A126113774F_Data</vt:lpstr>
      <vt:lpstr>A126113774F_Latest</vt:lpstr>
      <vt:lpstr>A126113778R</vt:lpstr>
      <vt:lpstr>A126113778R_Data</vt:lpstr>
      <vt:lpstr>A126113778R_Latest</vt:lpstr>
      <vt:lpstr>A126113782F</vt:lpstr>
      <vt:lpstr>A126113782F_Data</vt:lpstr>
      <vt:lpstr>A126113782F_Latest</vt:lpstr>
      <vt:lpstr>A126113786R</vt:lpstr>
      <vt:lpstr>A126113786R_Data</vt:lpstr>
      <vt:lpstr>A126113786R_Latest</vt:lpstr>
      <vt:lpstr>A126113790F</vt:lpstr>
      <vt:lpstr>A126113790F_Data</vt:lpstr>
      <vt:lpstr>A126113790F_Latest</vt:lpstr>
      <vt:lpstr>A126113794R</vt:lpstr>
      <vt:lpstr>A126113794R_Data</vt:lpstr>
      <vt:lpstr>A126113794R_Latest</vt:lpstr>
      <vt:lpstr>A126113798X</vt:lpstr>
      <vt:lpstr>A126113798X_Data</vt:lpstr>
      <vt:lpstr>A126113798X_Latest</vt:lpstr>
      <vt:lpstr>A126113802C</vt:lpstr>
      <vt:lpstr>A126113802C_Data</vt:lpstr>
      <vt:lpstr>A126113802C_Latest</vt:lpstr>
      <vt:lpstr>A126113806L</vt:lpstr>
      <vt:lpstr>A126113806L_Data</vt:lpstr>
      <vt:lpstr>A126113806L_Latest</vt:lpstr>
      <vt:lpstr>A126113810C</vt:lpstr>
      <vt:lpstr>A126113810C_Data</vt:lpstr>
      <vt:lpstr>A126113810C_Latest</vt:lpstr>
      <vt:lpstr>A126113814L</vt:lpstr>
      <vt:lpstr>A126113814L_Data</vt:lpstr>
      <vt:lpstr>A126113814L_Latest</vt:lpstr>
      <vt:lpstr>A126113818W</vt:lpstr>
      <vt:lpstr>A126113818W_Data</vt:lpstr>
      <vt:lpstr>A126113818W_Latest</vt:lpstr>
      <vt:lpstr>A126113822L</vt:lpstr>
      <vt:lpstr>A126113822L_Data</vt:lpstr>
      <vt:lpstr>A126113822L_Latest</vt:lpstr>
      <vt:lpstr>A126113826W</vt:lpstr>
      <vt:lpstr>A126113826W_Data</vt:lpstr>
      <vt:lpstr>A126113826W_Latest</vt:lpstr>
      <vt:lpstr>A126113830L</vt:lpstr>
      <vt:lpstr>A126113830L_Data</vt:lpstr>
      <vt:lpstr>A126113830L_Latest</vt:lpstr>
      <vt:lpstr>A126113834W</vt:lpstr>
      <vt:lpstr>A126113834W_Data</vt:lpstr>
      <vt:lpstr>A126113834W_Latest</vt:lpstr>
      <vt:lpstr>A126113838F</vt:lpstr>
      <vt:lpstr>A126113838F_Data</vt:lpstr>
      <vt:lpstr>A126113838F_Latest</vt:lpstr>
      <vt:lpstr>A126113842W</vt:lpstr>
      <vt:lpstr>A126113842W_Data</vt:lpstr>
      <vt:lpstr>A126113842W_Latest</vt:lpstr>
      <vt:lpstr>A126113846F</vt:lpstr>
      <vt:lpstr>A126113846F_Data</vt:lpstr>
      <vt:lpstr>A126113846F_Latest</vt:lpstr>
      <vt:lpstr>A126113850W</vt:lpstr>
      <vt:lpstr>A126113850W_Data</vt:lpstr>
      <vt:lpstr>A126113850W_Latest</vt:lpstr>
      <vt:lpstr>A126113854F</vt:lpstr>
      <vt:lpstr>A126113854F_Data</vt:lpstr>
      <vt:lpstr>A126113854F_Latest</vt:lpstr>
      <vt:lpstr>A126114978A</vt:lpstr>
      <vt:lpstr>A126114978A_Data</vt:lpstr>
      <vt:lpstr>A126114978A_Latest</vt:lpstr>
      <vt:lpstr>A126114982T</vt:lpstr>
      <vt:lpstr>A126114982T_Data</vt:lpstr>
      <vt:lpstr>A126114982T_Latest</vt:lpstr>
      <vt:lpstr>A126114986A</vt:lpstr>
      <vt:lpstr>A126114986A_Data</vt:lpstr>
      <vt:lpstr>A126114986A_Latest</vt:lpstr>
      <vt:lpstr>A126114990T</vt:lpstr>
      <vt:lpstr>A126114990T_Data</vt:lpstr>
      <vt:lpstr>A126114990T_Latest</vt:lpstr>
      <vt:lpstr>A126114994A</vt:lpstr>
      <vt:lpstr>A126114994A_Data</vt:lpstr>
      <vt:lpstr>A126114994A_Latest</vt:lpstr>
      <vt:lpstr>A126114998K</vt:lpstr>
      <vt:lpstr>A126114998K_Data</vt:lpstr>
      <vt:lpstr>A126114998K_Latest</vt:lpstr>
      <vt:lpstr>A126115002T</vt:lpstr>
      <vt:lpstr>A126115002T_Data</vt:lpstr>
      <vt:lpstr>A126115002T_Latest</vt:lpstr>
      <vt:lpstr>A126115006A</vt:lpstr>
      <vt:lpstr>A126115006A_Data</vt:lpstr>
      <vt:lpstr>A126115006A_Latest</vt:lpstr>
      <vt:lpstr>A126115010T</vt:lpstr>
      <vt:lpstr>A126115010T_Data</vt:lpstr>
      <vt:lpstr>A126115010T_Latest</vt:lpstr>
      <vt:lpstr>A126115014A</vt:lpstr>
      <vt:lpstr>A126115014A_Data</vt:lpstr>
      <vt:lpstr>A126115014A_Latest</vt:lpstr>
      <vt:lpstr>A126115018K</vt:lpstr>
      <vt:lpstr>A126115018K_Data</vt:lpstr>
      <vt:lpstr>A126115018K_Latest</vt:lpstr>
      <vt:lpstr>A126115022A</vt:lpstr>
      <vt:lpstr>A126115022A_Data</vt:lpstr>
      <vt:lpstr>A126115022A_Latest</vt:lpstr>
      <vt:lpstr>A126115026K</vt:lpstr>
      <vt:lpstr>A126115026K_Data</vt:lpstr>
      <vt:lpstr>A126115026K_Latest</vt:lpstr>
      <vt:lpstr>A126115030A</vt:lpstr>
      <vt:lpstr>A126115030A_Data</vt:lpstr>
      <vt:lpstr>A126115030A_Latest</vt:lpstr>
      <vt:lpstr>A126115034K</vt:lpstr>
      <vt:lpstr>A126115034K_Data</vt:lpstr>
      <vt:lpstr>A126115034K_Latest</vt:lpstr>
      <vt:lpstr>A126115038V</vt:lpstr>
      <vt:lpstr>A126115038V_Data</vt:lpstr>
      <vt:lpstr>A126115038V_Latest</vt:lpstr>
      <vt:lpstr>A126115042K</vt:lpstr>
      <vt:lpstr>A126115042K_Data</vt:lpstr>
      <vt:lpstr>A126115042K_Latest</vt:lpstr>
      <vt:lpstr>A126115046V</vt:lpstr>
      <vt:lpstr>A126115046V_Data</vt:lpstr>
      <vt:lpstr>A126115046V_Latest</vt:lpstr>
      <vt:lpstr>A126115050K</vt:lpstr>
      <vt:lpstr>A126115050K_Data</vt:lpstr>
      <vt:lpstr>A126115050K_Latest</vt:lpstr>
      <vt:lpstr>A126115054V</vt:lpstr>
      <vt:lpstr>A126115054V_Data</vt:lpstr>
      <vt:lpstr>A126115054V_Latest</vt:lpstr>
      <vt:lpstr>A126115058C</vt:lpstr>
      <vt:lpstr>A126115058C_Data</vt:lpstr>
      <vt:lpstr>A126115058C_Latest</vt:lpstr>
      <vt:lpstr>A126115062V</vt:lpstr>
      <vt:lpstr>A126115062V_Data</vt:lpstr>
      <vt:lpstr>A126115062V_Latest</vt:lpstr>
      <vt:lpstr>A126115066C</vt:lpstr>
      <vt:lpstr>A126115066C_Data</vt:lpstr>
      <vt:lpstr>A126115066C_Latest</vt:lpstr>
      <vt:lpstr>A126115070V</vt:lpstr>
      <vt:lpstr>A126115070V_Data</vt:lpstr>
      <vt:lpstr>A126115070V_Latest</vt:lpstr>
      <vt:lpstr>A126115074C</vt:lpstr>
      <vt:lpstr>A126115074C_Data</vt:lpstr>
      <vt:lpstr>A126115074C_Latest</vt:lpstr>
      <vt:lpstr>A126115078L</vt:lpstr>
      <vt:lpstr>A126115078L_Data</vt:lpstr>
      <vt:lpstr>A126115078L_Latest</vt:lpstr>
      <vt:lpstr>A126115082C</vt:lpstr>
      <vt:lpstr>A126115082C_Data</vt:lpstr>
      <vt:lpstr>A126115082C_Latest</vt:lpstr>
      <vt:lpstr>A126115086L</vt:lpstr>
      <vt:lpstr>A126115086L_Data</vt:lpstr>
      <vt:lpstr>A126115086L_Latest</vt:lpstr>
      <vt:lpstr>A126115090C</vt:lpstr>
      <vt:lpstr>A126115090C_Data</vt:lpstr>
      <vt:lpstr>A126115090C_Latest</vt:lpstr>
      <vt:lpstr>A126115094L</vt:lpstr>
      <vt:lpstr>A126115094L_Data</vt:lpstr>
      <vt:lpstr>A126115094L_Latest</vt:lpstr>
      <vt:lpstr>A126115098W</vt:lpstr>
      <vt:lpstr>A126115098W_Data</vt:lpstr>
      <vt:lpstr>A126115098W_Latest</vt:lpstr>
      <vt:lpstr>A126115102A</vt:lpstr>
      <vt:lpstr>A126115102A_Data</vt:lpstr>
      <vt:lpstr>A126115102A_Latest</vt:lpstr>
      <vt:lpstr>A126115106K</vt:lpstr>
      <vt:lpstr>A126115106K_Data</vt:lpstr>
      <vt:lpstr>A126115106K_Latest</vt:lpstr>
      <vt:lpstr>A126115110A</vt:lpstr>
      <vt:lpstr>A126115110A_Data</vt:lpstr>
      <vt:lpstr>A126115110A_Latest</vt:lpstr>
      <vt:lpstr>A126115114K</vt:lpstr>
      <vt:lpstr>A126115114K_Data</vt:lpstr>
      <vt:lpstr>A126115114K_Latest</vt:lpstr>
      <vt:lpstr>A126116238F</vt:lpstr>
      <vt:lpstr>A126116238F_Data</vt:lpstr>
      <vt:lpstr>A126116238F_Latest</vt:lpstr>
      <vt:lpstr>A126116242W</vt:lpstr>
      <vt:lpstr>A126116242W_Data</vt:lpstr>
      <vt:lpstr>A126116242W_Latest</vt:lpstr>
      <vt:lpstr>A126116246F</vt:lpstr>
      <vt:lpstr>A126116246F_Data</vt:lpstr>
      <vt:lpstr>A126116246F_Latest</vt:lpstr>
      <vt:lpstr>A126116250W</vt:lpstr>
      <vt:lpstr>A126116250W_Data</vt:lpstr>
      <vt:lpstr>A126116250W_Latest</vt:lpstr>
      <vt:lpstr>A126116254F</vt:lpstr>
      <vt:lpstr>A126116254F_Data</vt:lpstr>
      <vt:lpstr>A126116254F_Latest</vt:lpstr>
      <vt:lpstr>A126116258R</vt:lpstr>
      <vt:lpstr>A126116258R_Data</vt:lpstr>
      <vt:lpstr>A126116258R_Latest</vt:lpstr>
      <vt:lpstr>A126116262F</vt:lpstr>
      <vt:lpstr>A126116262F_Data</vt:lpstr>
      <vt:lpstr>A126116262F_Latest</vt:lpstr>
      <vt:lpstr>A126116266R</vt:lpstr>
      <vt:lpstr>A126116266R_Data</vt:lpstr>
      <vt:lpstr>A126116266R_Latest</vt:lpstr>
      <vt:lpstr>A126116270F</vt:lpstr>
      <vt:lpstr>A126116270F_Data</vt:lpstr>
      <vt:lpstr>A126116270F_Latest</vt:lpstr>
      <vt:lpstr>A126116274R</vt:lpstr>
      <vt:lpstr>A126116274R_Data</vt:lpstr>
      <vt:lpstr>A126116274R_Latest</vt:lpstr>
      <vt:lpstr>A126116278X</vt:lpstr>
      <vt:lpstr>A126116278X_Data</vt:lpstr>
      <vt:lpstr>A126116278X_Latest</vt:lpstr>
      <vt:lpstr>A126116282R</vt:lpstr>
      <vt:lpstr>A126116282R_Data</vt:lpstr>
      <vt:lpstr>A126116282R_Latest</vt:lpstr>
      <vt:lpstr>A126116286X</vt:lpstr>
      <vt:lpstr>A126116286X_Data</vt:lpstr>
      <vt:lpstr>A126116286X_Latest</vt:lpstr>
      <vt:lpstr>A126116290R</vt:lpstr>
      <vt:lpstr>A126116290R_Data</vt:lpstr>
      <vt:lpstr>A126116290R_Latest</vt:lpstr>
      <vt:lpstr>A126116294X</vt:lpstr>
      <vt:lpstr>A126116294X_Data</vt:lpstr>
      <vt:lpstr>A126116294X_Latest</vt:lpstr>
      <vt:lpstr>A126116298J</vt:lpstr>
      <vt:lpstr>A126116298J_Data</vt:lpstr>
      <vt:lpstr>A126116298J_Latest</vt:lpstr>
      <vt:lpstr>A126116302L</vt:lpstr>
      <vt:lpstr>A126116302L_Data</vt:lpstr>
      <vt:lpstr>A126116302L_Latest</vt:lpstr>
      <vt:lpstr>A126116306W</vt:lpstr>
      <vt:lpstr>A126116306W_Data</vt:lpstr>
      <vt:lpstr>A126116306W_Latest</vt:lpstr>
      <vt:lpstr>A126116310L</vt:lpstr>
      <vt:lpstr>A126116310L_Data</vt:lpstr>
      <vt:lpstr>A126116310L_Latest</vt:lpstr>
      <vt:lpstr>A126116314W</vt:lpstr>
      <vt:lpstr>A126116314W_Data</vt:lpstr>
      <vt:lpstr>A126116314W_Latest</vt:lpstr>
      <vt:lpstr>A126116318F</vt:lpstr>
      <vt:lpstr>A126116318F_Data</vt:lpstr>
      <vt:lpstr>A126116318F_Latest</vt:lpstr>
      <vt:lpstr>A126116322W</vt:lpstr>
      <vt:lpstr>A126116322W_Data</vt:lpstr>
      <vt:lpstr>A126116322W_Latest</vt:lpstr>
      <vt:lpstr>A126116326F</vt:lpstr>
      <vt:lpstr>A126116326F_Data</vt:lpstr>
      <vt:lpstr>A126116326F_Latest</vt:lpstr>
      <vt:lpstr>A126116330W</vt:lpstr>
      <vt:lpstr>A126116330W_Data</vt:lpstr>
      <vt:lpstr>A126116330W_Latest</vt:lpstr>
      <vt:lpstr>A126116334F</vt:lpstr>
      <vt:lpstr>A126116334F_Data</vt:lpstr>
      <vt:lpstr>A126116334F_Latest</vt:lpstr>
      <vt:lpstr>A126116338R</vt:lpstr>
      <vt:lpstr>A126116338R_Data</vt:lpstr>
      <vt:lpstr>A126116338R_Latest</vt:lpstr>
      <vt:lpstr>A126116342F</vt:lpstr>
      <vt:lpstr>A126116342F_Data</vt:lpstr>
      <vt:lpstr>A126116342F_Latest</vt:lpstr>
      <vt:lpstr>A126116346R</vt:lpstr>
      <vt:lpstr>A126116346R_Data</vt:lpstr>
      <vt:lpstr>A126116346R_Latest</vt:lpstr>
      <vt:lpstr>A126116350F</vt:lpstr>
      <vt:lpstr>A126116350F_Data</vt:lpstr>
      <vt:lpstr>A126116350F_Latest</vt:lpstr>
      <vt:lpstr>A126116354R</vt:lpstr>
      <vt:lpstr>A126116354R_Data</vt:lpstr>
      <vt:lpstr>A126116354R_Latest</vt:lpstr>
      <vt:lpstr>A126116358X</vt:lpstr>
      <vt:lpstr>A126116358X_Data</vt:lpstr>
      <vt:lpstr>A126116358X_Latest</vt:lpstr>
      <vt:lpstr>A126116362R</vt:lpstr>
      <vt:lpstr>A126116362R_Data</vt:lpstr>
      <vt:lpstr>A126116362R_Latest</vt:lpstr>
      <vt:lpstr>A126116366X</vt:lpstr>
      <vt:lpstr>A126116366X_Data</vt:lpstr>
      <vt:lpstr>A126116366X_Latest</vt:lpstr>
      <vt:lpstr>A126116370R</vt:lpstr>
      <vt:lpstr>A126116370R_Data</vt:lpstr>
      <vt:lpstr>A126116370R_Latest</vt:lpstr>
      <vt:lpstr>A126116374X</vt:lpstr>
      <vt:lpstr>A126116374X_Data</vt:lpstr>
      <vt:lpstr>A126116374X_Latest</vt:lpstr>
      <vt:lpstr>Date_Range</vt:lpstr>
      <vt:lpstr>Date_Range_Data</vt:lpstr>
    </vt:vector>
  </TitlesOfParts>
  <Company>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Scott Marley</cp:lastModifiedBy>
  <dcterms:created xsi:type="dcterms:W3CDTF">2022-04-11T02:41:12Z</dcterms:created>
  <dcterms:modified xsi:type="dcterms:W3CDTF">2022-04-16T02:50:17Z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2022-04-11T02:51:03Z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f10a18e8-248b-4def-b55d-4e316469e034</vt:lpwstr>
  </property>
  <property fmtid="{D5CDD505-2E9C-101B-9397-08002B2CF9AE}" pid="8" name="MSIP_Label_c8e5a7ee-c283-40b0-98eb-fa437df4c031_ContentBits">
    <vt:lpwstr>0</vt:lpwstr>
  </property>
</Properties>
</file>